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00" tabRatio="939" activeTab="5"/>
  </bookViews>
  <sheets>
    <sheet name="Define" sheetId="1" r:id="rId1"/>
    <sheet name="封面" sheetId="2" r:id="rId2"/>
    <sheet name="目录" sheetId="3" r:id="rId3"/>
    <sheet name="表一公共预算收支表" sheetId="4" r:id="rId4"/>
    <sheet name="本级一般公共预算收入附表" sheetId="5" r:id="rId5"/>
    <sheet name="表二公共预算变动表 " sheetId="6" r:id="rId6"/>
    <sheet name="表三公共预算经济分类调整表" sheetId="7" r:id="rId7"/>
    <sheet name="表四政府性基金" sheetId="8" r:id="rId8"/>
    <sheet name="表五政府性基金预算变动表" sheetId="9" r:id="rId9"/>
    <sheet name="表六社会保险基金" sheetId="10" r:id="rId10"/>
    <sheet name="表七国有资本经营预算" sheetId="11" r:id="rId11"/>
    <sheet name="表八新增专项债券" sheetId="12" r:id="rId12"/>
    <sheet name="表九政府债务限额表" sheetId="13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3" hidden="1">表一公共预算收支表!$A$4:$H$84</definedName>
    <definedName name="_ESF8902" localSheetId="6">表三公共预算经济分类调整表!#REF!</definedName>
    <definedName name="_ESF8903" localSheetId="6">表三公共预算经济分类调整表!$B$5:$M$5</definedName>
    <definedName name="_ESF8904" localSheetId="6">表三公共预算经济分类调整表!#REF!</definedName>
    <definedName name="_ESF8905" localSheetId="6">表三公共预算经济分类调整表!#REF!</definedName>
    <definedName name="_ESF8906" localSheetId="6">表三公共预算经济分类调整表!$B$6:$M$30</definedName>
    <definedName name="_EST1541" localSheetId="6">表三公共预算经济分类调整表!$B$2:$M$30</definedName>
    <definedName name="_xlnm._FilterDatabase" localSheetId="8" hidden="1">表五政府性基金预算变动表!$A$5:$B$20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localSheetId="6" hidden="1">#REF!</definedName>
    <definedName name="Database" localSheetId="8" hidden="1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localSheetId="8">表五政府性基金预算变动表!$A$1:$D$20</definedName>
    <definedName name="_xlnm.Print_Area" localSheetId="3">表一公共预算收支表!$A$1:$H$84</definedName>
    <definedName name="_xlnm.Print_Area" hidden="1">#REF!</definedName>
    <definedName name="Print_Area_MI">#REF!</definedName>
    <definedName name="_xlnm.Print_Titles" localSheetId="4">本级一般公共预算收入附表!$1:$4</definedName>
    <definedName name="_xlnm.Print_Titles" localSheetId="9">表六社会保险基金!$2:$4</definedName>
    <definedName name="_xlnm.Print_Titles" localSheetId="10">表七国有资本经营预算!$2:$4</definedName>
    <definedName name="_xlnm.Print_Titles" localSheetId="6">表三公共预算经济分类调整表!$A:$A,表三公共预算经济分类调整表!$2:$5</definedName>
    <definedName name="_xlnm.Print_Titles" localSheetId="7">表四政府性基金!$2:$4</definedName>
    <definedName name="_xlnm.Print_Titles" localSheetId="3">表一公共预算收支表!$1:$4</definedName>
    <definedName name="zhe">#REF!</definedName>
    <definedName name="表4" localSheetId="6">#REF!</definedName>
    <definedName name="表4" localSheetId="8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  <definedName name="_xlnm._FilterDatabase" localSheetId="5" hidden="1">'表二公共预算变动表 '!$A$5:$E$30</definedName>
    <definedName name="Database" localSheetId="5" hidden="1">#REF!</definedName>
    <definedName name="_xlnm.Print_Area" localSheetId="5">'表二公共预算变动表 '!$A$1:$M$30</definedName>
    <definedName name="表4" localSheetId="5">#REF!</definedName>
  </definedNames>
  <calcPr calcId="144525" concurrentCalc="0"/>
</workbook>
</file>

<file path=xl/comments1.xml><?xml version="1.0" encoding="utf-8"?>
<comments xmlns="http://schemas.openxmlformats.org/spreadsheetml/2006/main">
  <authors>
    <author>李国青</author>
  </authors>
  <commentList>
    <comment ref="B3" authorId="0">
      <text>
        <r>
          <rPr>
            <b/>
            <sz val="9"/>
            <rFont val="宋体"/>
            <charset val="134"/>
          </rPr>
          <t>李国青: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请输入报告年度。
</t>
        </r>
        <r>
          <rPr>
            <sz val="9"/>
            <rFont val="宋体"/>
            <charset val="134"/>
          </rPr>
          <t>××××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C2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包括陇川上划133万
</t>
        </r>
      </text>
    </comment>
  </commentList>
</comments>
</file>

<file path=xl/sharedStrings.xml><?xml version="1.0" encoding="utf-8"?>
<sst xmlns="http://schemas.openxmlformats.org/spreadsheetml/2006/main" count="502">
  <si>
    <t>盈  江  县</t>
  </si>
  <si>
    <t xml:space="preserve">2020年度县财政预算调整方案                        </t>
  </si>
  <si>
    <t>盈  江  县  财  政  局</t>
  </si>
  <si>
    <t>二  O  二  O  年  十  一 月</t>
  </si>
  <si>
    <r>
      <rPr>
        <sz val="20"/>
        <rFont val="华文中宋"/>
        <charset val="134"/>
      </rPr>
      <t>目</t>
    </r>
    <r>
      <rPr>
        <sz val="20"/>
        <rFont val="Times New Roman"/>
        <charset val="134"/>
      </rPr>
      <t xml:space="preserve">      </t>
    </r>
    <r>
      <rPr>
        <sz val="20"/>
        <rFont val="华文中宋"/>
        <charset val="134"/>
      </rPr>
      <t>录</t>
    </r>
  </si>
  <si>
    <t>表一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</si>
  <si>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年度盈江县一般公共预算收支安排调整表　　　　　　　　　　　　　　　　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　　　</t>
    </r>
    <r>
      <rPr>
        <sz val="12"/>
        <rFont val="Times New Roman"/>
        <charset val="134"/>
      </rPr>
      <t xml:space="preserve">   </t>
    </r>
  </si>
  <si>
    <t>1-3</t>
  </si>
  <si>
    <t>表一附1表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</si>
  <si>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年盈江县财税三局财政收入明细表</t>
    </r>
  </si>
  <si>
    <t>4-8</t>
  </si>
  <si>
    <t>表二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</si>
  <si>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年度盈江县一般公共预算支出调整变动情况表　　　　　　　　　　　　　　　　　</t>
    </r>
  </si>
  <si>
    <t>表三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</si>
  <si>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年度盈江县一般公共预算基本支出经济分类调整表（表一）</t>
    </r>
  </si>
  <si>
    <t>表四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</si>
  <si>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年度盈江县政府性基金预算收支安排调整表　　　　　　　　　　　　　　　</t>
    </r>
  </si>
  <si>
    <t>表五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</si>
  <si>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年度盈江县政府性基金预算支出调整变动情况表</t>
    </r>
  </si>
  <si>
    <t>表六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</si>
  <si>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年度盈江县社会保险基金预算收支安排调整表</t>
    </r>
  </si>
  <si>
    <t>表七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</si>
  <si>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年度盈江县国有资本经营预算收支安排调整表</t>
    </r>
  </si>
  <si>
    <t>表八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</si>
  <si>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年盈江县地方政府新增专项债券资金安排情况表</t>
    </r>
  </si>
  <si>
    <t>表九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</si>
  <si>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年盈江县地方政府债务限额表</t>
    </r>
  </si>
  <si>
    <r>
      <rPr>
        <sz val="22"/>
        <color indexed="8"/>
        <rFont val="Times New Roman"/>
        <charset val="134"/>
      </rPr>
      <t>2020</t>
    </r>
    <r>
      <rPr>
        <sz val="22"/>
        <color indexed="8"/>
        <rFont val="华文中宋"/>
        <charset val="134"/>
      </rPr>
      <t>年度盈江县一般公共预算收支安排调整表</t>
    </r>
  </si>
  <si>
    <t>单位：万元</t>
  </si>
  <si>
    <r>
      <rPr>
        <b/>
        <sz val="12"/>
        <rFont val="Times New Roman"/>
        <charset val="134"/>
      </rPr>
      <t>收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入</t>
    </r>
  </si>
  <si>
    <t>年初预算数</t>
  </si>
  <si>
    <t>调整预算数</t>
  </si>
  <si>
    <r>
      <rPr>
        <b/>
        <sz val="11"/>
        <rFont val="Times New Roman"/>
        <charset val="134"/>
      </rPr>
      <t>调整预算数较年初预算数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</si>
  <si>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Times New Roman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</si>
  <si>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b/>
        <sz val="12"/>
        <rFont val="Times New Roman"/>
        <charset val="134"/>
      </rPr>
      <t xml:space="preserve">101 </t>
    </r>
    <r>
      <rPr>
        <b/>
        <sz val="12"/>
        <rFont val="宋体"/>
        <charset val="134"/>
      </rPr>
      <t>税收收入</t>
    </r>
  </si>
  <si>
    <r>
      <rPr>
        <sz val="12"/>
        <rFont val="Times New Roman"/>
        <charset val="134"/>
      </rPr>
      <t xml:space="preserve">201 </t>
    </r>
    <r>
      <rPr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</si>
  <si>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10101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</si>
  <si>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203 </t>
    </r>
    <r>
      <rPr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</si>
  <si>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10103 </t>
    </r>
    <r>
      <rPr>
        <sz val="12"/>
        <rFont val="宋体"/>
        <charset val="134"/>
      </rPr>
      <t>营业税</t>
    </r>
  </si>
  <si>
    <r>
      <rPr>
        <sz val="12"/>
        <rFont val="Times New Roman"/>
        <charset val="134"/>
      </rPr>
      <t xml:space="preserve">204 </t>
    </r>
    <r>
      <rPr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</si>
  <si>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10104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</si>
  <si>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205 </t>
    </r>
    <r>
      <rPr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</si>
  <si>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10105 </t>
    </r>
    <r>
      <rPr>
        <sz val="12"/>
        <rFont val="宋体"/>
        <charset val="134"/>
      </rPr>
      <t>企业所得税退税</t>
    </r>
  </si>
  <si>
    <r>
      <rPr>
        <sz val="12"/>
        <rFont val="Times New Roman"/>
        <charset val="134"/>
      </rPr>
      <t xml:space="preserve">206 </t>
    </r>
    <r>
      <rPr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</si>
  <si>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10106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</si>
  <si>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207 </t>
    </r>
    <r>
      <rPr>
        <sz val="12"/>
        <rFont val="宋体"/>
        <charset val="134"/>
      </rPr>
      <t>文化体育与传媒支出</t>
    </r>
  </si>
  <si>
    <r>
      <rPr>
        <sz val="12"/>
        <rFont val="Times New Roman"/>
        <charset val="134"/>
      </rPr>
      <t xml:space="preserve">10107 </t>
    </r>
    <r>
      <rPr>
        <sz val="12"/>
        <rFont val="宋体"/>
        <charset val="134"/>
      </rPr>
      <t>资源税</t>
    </r>
  </si>
  <si>
    <r>
      <rPr>
        <sz val="12"/>
        <rFont val="Times New Roman"/>
        <charset val="134"/>
      </rPr>
      <t xml:space="preserve">208 </t>
    </r>
    <r>
      <rPr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</si>
  <si>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10109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</si>
  <si>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210 </t>
    </r>
    <r>
      <rPr>
        <sz val="12"/>
        <rFont val="宋体"/>
        <charset val="134"/>
      </rPr>
      <t>医疗卫生与计划生育支出</t>
    </r>
  </si>
  <si>
    <r>
      <rPr>
        <sz val="12"/>
        <rFont val="Times New Roman"/>
        <charset val="134"/>
      </rPr>
      <t xml:space="preserve">10110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</si>
  <si>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211 </t>
    </r>
    <r>
      <rPr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</si>
  <si>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10111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</si>
  <si>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212 </t>
    </r>
    <r>
      <rPr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</si>
  <si>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10112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</si>
  <si>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213 </t>
    </r>
    <r>
      <rPr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</si>
  <si>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10113 </t>
    </r>
    <r>
      <rPr>
        <sz val="12"/>
        <rFont val="宋体"/>
        <charset val="134"/>
      </rPr>
      <t>土地增值税</t>
    </r>
  </si>
  <si>
    <r>
      <rPr>
        <sz val="12"/>
        <rFont val="Times New Roman"/>
        <charset val="134"/>
      </rPr>
      <t xml:space="preserve">214 </t>
    </r>
    <r>
      <rPr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</si>
  <si>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10114 </t>
    </r>
    <r>
      <rPr>
        <sz val="12"/>
        <rFont val="宋体"/>
        <charset val="134"/>
      </rPr>
      <t>车船税</t>
    </r>
  </si>
  <si>
    <r>
      <rPr>
        <sz val="12"/>
        <rFont val="Times New Roman"/>
        <charset val="134"/>
      </rPr>
      <t xml:space="preserve">215 </t>
    </r>
    <r>
      <rPr>
        <sz val="12"/>
        <rFont val="宋体"/>
        <charset val="134"/>
      </rPr>
      <t>资源勘探信息等支出</t>
    </r>
  </si>
  <si>
    <r>
      <rPr>
        <sz val="12"/>
        <rFont val="Times New Roman"/>
        <charset val="134"/>
      </rPr>
      <t xml:space="preserve">10118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</si>
  <si>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216 </t>
    </r>
    <r>
      <rPr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</si>
  <si>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10119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</si>
  <si>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217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</si>
  <si>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10120 </t>
    </r>
    <r>
      <rPr>
        <sz val="12"/>
        <rFont val="宋体"/>
        <charset val="134"/>
      </rPr>
      <t>烟叶税</t>
    </r>
  </si>
  <si>
    <r>
      <rPr>
        <sz val="12"/>
        <rFont val="Times New Roman"/>
        <charset val="134"/>
      </rPr>
      <t xml:space="preserve">220 </t>
    </r>
    <r>
      <rPr>
        <sz val="12"/>
        <rFont val="宋体"/>
        <charset val="134"/>
      </rPr>
      <t>自然资源海洋气象等支出</t>
    </r>
  </si>
  <si>
    <r>
      <rPr>
        <sz val="12"/>
        <rFont val="Times New Roman"/>
        <charset val="134"/>
      </rPr>
      <t xml:space="preserve">10121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</si>
  <si>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221 </t>
    </r>
    <r>
      <rPr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</si>
  <si>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10199 </t>
    </r>
    <r>
      <rPr>
        <sz val="12"/>
        <rFont val="宋体"/>
        <charset val="134"/>
      </rPr>
      <t>其他税收收入</t>
    </r>
  </si>
  <si>
    <r>
      <rPr>
        <sz val="12"/>
        <rFont val="Times New Roman"/>
        <charset val="134"/>
      </rPr>
      <t xml:space="preserve">222 </t>
    </r>
    <r>
      <rPr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</si>
  <si>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103 </t>
    </r>
    <r>
      <rPr>
        <b/>
        <sz val="12"/>
        <rFont val="宋体"/>
        <charset val="134"/>
      </rPr>
      <t>非税收入</t>
    </r>
  </si>
  <si>
    <r>
      <rPr>
        <sz val="12"/>
        <rFont val="Times New Roman"/>
        <charset val="134"/>
      </rPr>
      <t xml:space="preserve">224 </t>
    </r>
    <r>
      <rPr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</si>
  <si>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10302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</si>
  <si>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227 </t>
    </r>
    <r>
      <rPr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</si>
  <si>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10304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</si>
  <si>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229 </t>
    </r>
    <r>
      <rPr>
        <sz val="12"/>
        <rFont val="宋体"/>
        <charset val="134"/>
      </rPr>
      <t>其他支出</t>
    </r>
  </si>
  <si>
    <r>
      <rPr>
        <sz val="12"/>
        <rFont val="Times New Roman"/>
        <charset val="134"/>
      </rPr>
      <t xml:space="preserve">10305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</si>
  <si>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232 </t>
    </r>
    <r>
      <rPr>
        <sz val="12"/>
        <rFont val="宋体"/>
        <charset val="134"/>
      </rPr>
      <t>债务付息支出</t>
    </r>
  </si>
  <si>
    <r>
      <rPr>
        <sz val="12"/>
        <rFont val="Times New Roman"/>
        <charset val="134"/>
      </rPr>
      <t xml:space="preserve">10306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</si>
  <si>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233 </t>
    </r>
    <r>
      <rPr>
        <sz val="12"/>
        <rFont val="宋体"/>
        <charset val="134"/>
      </rPr>
      <t>债务发行费支出</t>
    </r>
  </si>
  <si>
    <r>
      <rPr>
        <sz val="12"/>
        <rFont val="Times New Roman"/>
        <charset val="134"/>
      </rPr>
      <t xml:space="preserve">10307 </t>
    </r>
    <r>
      <rPr>
        <sz val="12"/>
        <rFont val="宋体"/>
        <charset val="134"/>
      </rPr>
      <t>国有资源（资产）有偿使用收入</t>
    </r>
  </si>
  <si>
    <r>
      <rPr>
        <sz val="12"/>
        <rFont val="Times New Roman"/>
        <charset val="134"/>
      </rPr>
      <t xml:space="preserve">10308 </t>
    </r>
    <r>
      <rPr>
        <sz val="12"/>
        <rFont val="宋体"/>
        <charset val="134"/>
      </rPr>
      <t>捐赠收入</t>
    </r>
  </si>
  <si>
    <r>
      <rPr>
        <sz val="12"/>
        <rFont val="Times New Roman"/>
        <charset val="134"/>
      </rPr>
      <t xml:space="preserve">10309 </t>
    </r>
    <r>
      <rPr>
        <sz val="12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</si>
  <si>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10399 </t>
    </r>
    <r>
      <rPr>
        <sz val="12"/>
        <rFont val="宋体"/>
        <charset val="134"/>
      </rPr>
      <t>其他收入</t>
    </r>
  </si>
  <si>
    <t xml:space="preserve"> </t>
  </si>
  <si>
    <t>本年收入小计</t>
  </si>
  <si>
    <t>本年支出小计</t>
  </si>
  <si>
    <r>
      <rPr>
        <b/>
        <sz val="12"/>
        <rFont val="Times New Roman"/>
        <charset val="134"/>
      </rPr>
      <t xml:space="preserve">110 </t>
    </r>
    <r>
      <rPr>
        <b/>
        <sz val="12"/>
        <rFont val="宋体"/>
        <charset val="134"/>
      </rPr>
      <t>转移性收入</t>
    </r>
  </si>
  <si>
    <r>
      <rPr>
        <b/>
        <sz val="12"/>
        <rFont val="Times New Roman"/>
        <charset val="134"/>
      </rPr>
      <t xml:space="preserve">230 </t>
    </r>
    <r>
      <rPr>
        <b/>
        <sz val="12"/>
        <rFont val="宋体"/>
        <charset val="134"/>
      </rPr>
      <t>转移性支出</t>
    </r>
  </si>
  <si>
    <r>
      <rPr>
        <sz val="12"/>
        <rFont val="Times New Roman"/>
        <charset val="134"/>
      </rPr>
      <t xml:space="preserve">  11001 </t>
    </r>
    <r>
      <rPr>
        <sz val="12"/>
        <rFont val="宋体"/>
        <charset val="134"/>
      </rPr>
      <t>返还性收入</t>
    </r>
  </si>
  <si>
    <r>
      <rPr>
        <sz val="12"/>
        <rFont val="Times New Roman"/>
        <charset val="134"/>
      </rPr>
      <t xml:space="preserve">  23003 </t>
    </r>
    <r>
      <rPr>
        <sz val="12"/>
        <rFont val="宋体"/>
        <charset val="134"/>
      </rPr>
      <t>专项转移支付</t>
    </r>
  </si>
  <si>
    <r>
      <rPr>
        <sz val="12"/>
        <rFont val="Times New Roman"/>
        <charset val="134"/>
      </rPr>
      <t xml:space="preserve">    1100102  </t>
    </r>
    <r>
      <rPr>
        <sz val="12"/>
        <rFont val="宋体"/>
        <charset val="134"/>
      </rPr>
      <t>所得税基数返还收入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</si>
  <si>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补助下级支出</t>
    </r>
  </si>
  <si>
    <r>
      <rPr>
        <sz val="12"/>
        <rFont val="Times New Roman"/>
        <charset val="134"/>
      </rPr>
      <t xml:space="preserve">    110105   </t>
    </r>
    <r>
      <rPr>
        <sz val="12"/>
        <rFont val="宋体"/>
        <charset val="134"/>
      </rPr>
      <t>消费税税收返还收入</t>
    </r>
  </si>
  <si>
    <r>
      <rPr>
        <sz val="12"/>
        <rFont val="Times New Roman"/>
        <charset val="134"/>
      </rPr>
      <t xml:space="preserve">    110104   </t>
    </r>
    <r>
      <rPr>
        <sz val="12"/>
        <rFont val="宋体"/>
        <charset val="134"/>
      </rPr>
      <t>增值税返还收入</t>
    </r>
  </si>
  <si>
    <r>
      <rPr>
        <sz val="12"/>
        <rFont val="Times New Roman"/>
        <charset val="134"/>
      </rPr>
      <t xml:space="preserve">  23006 </t>
    </r>
    <r>
      <rPr>
        <sz val="12"/>
        <rFont val="宋体"/>
        <charset val="134"/>
      </rPr>
      <t>上解支出</t>
    </r>
  </si>
  <si>
    <r>
      <rPr>
        <sz val="12"/>
        <rFont val="Times New Roman"/>
        <charset val="134"/>
      </rPr>
      <t xml:space="preserve">    1100106  </t>
    </r>
    <r>
      <rPr>
        <sz val="12"/>
        <rFont val="宋体"/>
        <charset val="134"/>
      </rPr>
      <t>增值税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五五分享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税返还收入</t>
    </r>
  </si>
  <si>
    <r>
      <rPr>
        <sz val="12"/>
        <rFont val="Times New Roman"/>
        <charset val="134"/>
      </rPr>
      <t xml:space="preserve">    230601 </t>
    </r>
    <r>
      <rPr>
        <sz val="12"/>
        <rFont val="宋体"/>
        <charset val="134"/>
      </rPr>
      <t>体制上解支出</t>
    </r>
  </si>
  <si>
    <r>
      <rPr>
        <sz val="12"/>
        <rFont val="Times New Roman"/>
        <charset val="134"/>
      </rPr>
      <t xml:space="preserve">  11002 </t>
    </r>
    <r>
      <rPr>
        <sz val="12"/>
        <rFont val="宋体"/>
        <charset val="134"/>
      </rPr>
      <t>一般性转移支付收入</t>
    </r>
  </si>
  <si>
    <r>
      <rPr>
        <sz val="12"/>
        <rFont val="Times New Roman"/>
        <charset val="134"/>
      </rPr>
      <t xml:space="preserve">    230602 </t>
    </r>
    <r>
      <rPr>
        <sz val="12"/>
        <rFont val="宋体"/>
        <charset val="134"/>
      </rPr>
      <t>专项上解支出</t>
    </r>
  </si>
  <si>
    <r>
      <rPr>
        <sz val="12"/>
        <rFont val="Times New Roman"/>
        <charset val="134"/>
      </rPr>
      <t xml:space="preserve">    1100201</t>
    </r>
    <r>
      <rPr>
        <sz val="12"/>
        <rFont val="宋体"/>
        <charset val="134"/>
      </rPr>
      <t>　体制补助收入　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</si>
  <si>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出口退税专项上解支出</t>
    </r>
  </si>
  <si>
    <r>
      <rPr>
        <sz val="12"/>
        <rFont val="Times New Roman"/>
        <charset val="134"/>
      </rPr>
      <t xml:space="preserve">    1100202</t>
    </r>
    <r>
      <rPr>
        <sz val="12"/>
        <rFont val="宋体"/>
        <charset val="134"/>
      </rPr>
      <t>　均衡性转移支付收入</t>
    </r>
  </si>
  <si>
    <r>
      <rPr>
        <sz val="12"/>
        <color indexed="8"/>
        <rFont val="Times New Roman"/>
        <charset val="134"/>
      </rPr>
      <t xml:space="preserve">           </t>
    </r>
    <r>
      <rPr>
        <sz val="12"/>
        <color indexed="8"/>
        <rFont val="宋体"/>
        <charset val="134"/>
      </rPr>
      <t>其他专项上解支出</t>
    </r>
  </si>
  <si>
    <r>
      <t xml:space="preserve">             </t>
    </r>
    <r>
      <rPr>
        <sz val="12"/>
        <rFont val="宋体"/>
        <charset val="134"/>
      </rPr>
      <t>其中：直达资金</t>
    </r>
  </si>
  <si>
    <r>
      <rPr>
        <sz val="12"/>
        <rFont val="Times New Roman"/>
        <charset val="134"/>
      </rPr>
      <t xml:space="preserve">    1100207 </t>
    </r>
    <r>
      <rPr>
        <sz val="12"/>
        <rFont val="宋体"/>
        <charset val="134"/>
      </rPr>
      <t>县级基本财力保障机制奖补资金收入</t>
    </r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</si>
  <si>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其中：特殊转移支付</t>
    </r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</si>
  <si>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其中：直达资金</t>
    </r>
  </si>
  <si>
    <r>
      <rPr>
        <sz val="12"/>
        <rFont val="Times New Roman"/>
        <charset val="134"/>
      </rPr>
      <t xml:space="preserve">    1100208  </t>
    </r>
    <r>
      <rPr>
        <sz val="12"/>
        <rFont val="宋体"/>
        <charset val="134"/>
      </rPr>
      <t>结算补助收入</t>
    </r>
  </si>
  <si>
    <r>
      <rPr>
        <sz val="12"/>
        <rFont val="Times New Roman"/>
        <charset val="134"/>
      </rPr>
      <t xml:space="preserve">    1100214  </t>
    </r>
    <r>
      <rPr>
        <sz val="12"/>
        <rFont val="宋体"/>
        <charset val="134"/>
      </rPr>
      <t>企业事业单位划转补助收入</t>
    </r>
  </si>
  <si>
    <r>
      <rPr>
        <sz val="12"/>
        <rFont val="Times New Roman"/>
        <charset val="134"/>
      </rPr>
      <t xml:space="preserve">    1100225  </t>
    </r>
    <r>
      <rPr>
        <sz val="12"/>
        <rFont val="宋体"/>
        <charset val="134"/>
      </rPr>
      <t>产粮（油）大县奖励资金收入</t>
    </r>
  </si>
  <si>
    <r>
      <rPr>
        <sz val="12"/>
        <rFont val="Times New Roman"/>
        <charset val="134"/>
      </rPr>
      <t xml:space="preserve">    1100226  </t>
    </r>
    <r>
      <rPr>
        <sz val="12"/>
        <rFont val="宋体"/>
        <charset val="134"/>
      </rPr>
      <t>重点生态功能区转移支付收入</t>
    </r>
  </si>
  <si>
    <r>
      <rPr>
        <sz val="12"/>
        <rFont val="Times New Roman"/>
        <charset val="134"/>
      </rPr>
      <t xml:space="preserve">    1100227  </t>
    </r>
    <r>
      <rPr>
        <sz val="12"/>
        <rFont val="宋体"/>
        <charset val="134"/>
      </rPr>
      <t>固定数额补助收入</t>
    </r>
  </si>
  <si>
    <r>
      <rPr>
        <sz val="12"/>
        <rFont val="Times New Roman"/>
        <charset val="134"/>
      </rPr>
      <t xml:space="preserve">    1100229  </t>
    </r>
    <r>
      <rPr>
        <sz val="12"/>
        <rFont val="宋体"/>
        <charset val="134"/>
      </rPr>
      <t>民族地区转移支付收入</t>
    </r>
  </si>
  <si>
    <r>
      <rPr>
        <sz val="12"/>
        <rFont val="Times New Roman"/>
        <charset val="134"/>
      </rPr>
      <t xml:space="preserve">             </t>
    </r>
    <r>
      <rPr>
        <sz val="12"/>
        <rFont val="宋体"/>
        <charset val="134"/>
      </rPr>
      <t>其中：直达资金</t>
    </r>
  </si>
  <si>
    <r>
      <rPr>
        <sz val="12"/>
        <rFont val="Times New Roman"/>
        <charset val="134"/>
      </rPr>
      <t xml:space="preserve">    1100230  </t>
    </r>
    <r>
      <rPr>
        <sz val="12"/>
        <rFont val="宋体"/>
        <charset val="134"/>
      </rPr>
      <t>边境地区转移支付收入</t>
    </r>
  </si>
  <si>
    <r>
      <rPr>
        <sz val="12"/>
        <rFont val="Times New Roman"/>
        <charset val="134"/>
      </rPr>
      <t xml:space="preserve">    1100231  </t>
    </r>
    <r>
      <rPr>
        <sz val="12"/>
        <rFont val="宋体"/>
        <charset val="134"/>
      </rPr>
      <t>贫困地区转移支付收入</t>
    </r>
  </si>
  <si>
    <r>
      <rPr>
        <sz val="12"/>
        <rFont val="Times New Roman"/>
        <charset val="134"/>
      </rPr>
      <t xml:space="preserve">    2340205 </t>
    </r>
    <r>
      <rPr>
        <sz val="12"/>
        <rFont val="宋体"/>
        <charset val="134"/>
      </rPr>
      <t>困难群众基本生活补助</t>
    </r>
  </si>
  <si>
    <r>
      <rPr>
        <sz val="12"/>
        <rFont val="Times New Roman"/>
        <charset val="134"/>
      </rPr>
      <t xml:space="preserve">    1100244  </t>
    </r>
    <r>
      <rPr>
        <sz val="12"/>
        <rFont val="宋体"/>
        <charset val="134"/>
      </rPr>
      <t>公共安全共同财政事权转移支付收入</t>
    </r>
  </si>
  <si>
    <r>
      <rPr>
        <sz val="12"/>
        <rFont val="Times New Roman"/>
        <charset val="134"/>
      </rPr>
      <t xml:space="preserve">    1100245  </t>
    </r>
    <r>
      <rPr>
        <sz val="12"/>
        <rFont val="宋体"/>
        <charset val="134"/>
      </rPr>
      <t>教育共同财政事权转移支付收入</t>
    </r>
  </si>
  <si>
    <r>
      <rPr>
        <sz val="12"/>
        <rFont val="Times New Roman"/>
        <charset val="134"/>
      </rPr>
      <t xml:space="preserve">    1100247  </t>
    </r>
    <r>
      <rPr>
        <sz val="12"/>
        <rFont val="宋体"/>
        <charset val="134"/>
      </rPr>
      <t>文化旅游体育与传媒共同财政事权转移支付收入</t>
    </r>
  </si>
  <si>
    <r>
      <rPr>
        <sz val="12"/>
        <rFont val="Times New Roman"/>
        <charset val="134"/>
      </rPr>
      <t xml:space="preserve">    1100248  </t>
    </r>
    <r>
      <rPr>
        <sz val="12"/>
        <rFont val="宋体"/>
        <charset val="134"/>
      </rPr>
      <t>社会保障和就业共同财政事权转移支付收入</t>
    </r>
  </si>
  <si>
    <r>
      <t xml:space="preserve">            </t>
    </r>
    <r>
      <rPr>
        <sz val="12"/>
        <rFont val="宋体"/>
        <charset val="134"/>
      </rPr>
      <t>其中：直达资金</t>
    </r>
  </si>
  <si>
    <r>
      <rPr>
        <sz val="12"/>
        <rFont val="Times New Roman"/>
        <charset val="134"/>
      </rPr>
      <t xml:space="preserve">    1100249  </t>
    </r>
    <r>
      <rPr>
        <sz val="12"/>
        <rFont val="宋体"/>
        <charset val="134"/>
      </rPr>
      <t>卫生健康共同财政事权转移支付收入</t>
    </r>
  </si>
  <si>
    <r>
      <rPr>
        <sz val="12"/>
        <rFont val="Times New Roman"/>
        <charset val="134"/>
      </rPr>
      <t xml:space="preserve"> 1100249  </t>
    </r>
    <r>
      <rPr>
        <sz val="12"/>
        <rFont val="宋体"/>
        <charset val="134"/>
      </rPr>
      <t>卫生健康共同财政事权转移支付收入（直达资金）</t>
    </r>
  </si>
  <si>
    <r>
      <rPr>
        <sz val="12"/>
        <rFont val="Times New Roman"/>
        <charset val="134"/>
      </rPr>
      <t xml:space="preserve">    1100250  </t>
    </r>
    <r>
      <rPr>
        <sz val="12"/>
        <rFont val="宋体"/>
        <charset val="134"/>
      </rPr>
      <t>节能环保共同财政事权转移支付收入</t>
    </r>
  </si>
  <si>
    <r>
      <rPr>
        <sz val="12"/>
        <rFont val="Times New Roman"/>
        <charset val="134"/>
      </rPr>
      <t xml:space="preserve">    1100252  </t>
    </r>
    <r>
      <rPr>
        <sz val="12"/>
        <rFont val="宋体"/>
        <charset val="134"/>
      </rPr>
      <t>农林水共同财政事权转移支付收入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含涉农整合</t>
    </r>
    <r>
      <rPr>
        <sz val="12"/>
        <rFont val="Times New Roman"/>
        <charset val="134"/>
      </rPr>
      <t>18595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</si>
  <si>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    1100253  </t>
    </r>
    <r>
      <rPr>
        <sz val="12"/>
        <rFont val="宋体"/>
        <charset val="134"/>
      </rPr>
      <t>交通运输共同财政事权转移支付收入</t>
    </r>
  </si>
  <si>
    <r>
      <rPr>
        <sz val="12"/>
        <rFont val="Times New Roman"/>
        <charset val="134"/>
      </rPr>
      <t xml:space="preserve">    1100258  </t>
    </r>
    <r>
      <rPr>
        <sz val="12"/>
        <rFont val="宋体"/>
        <charset val="134"/>
      </rPr>
      <t>住房保障共同财政事权转移支付收入</t>
    </r>
  </si>
  <si>
    <r>
      <rPr>
        <sz val="12"/>
        <rFont val="Times New Roman"/>
        <charset val="134"/>
      </rPr>
      <t xml:space="preserve">    1100260  </t>
    </r>
    <r>
      <rPr>
        <sz val="12"/>
        <rFont val="宋体"/>
        <charset val="134"/>
      </rPr>
      <t>灾害防治及应急管理共同财政事权转移支付收入</t>
    </r>
  </si>
  <si>
    <r>
      <rPr>
        <sz val="12"/>
        <rFont val="Times New Roman"/>
        <charset val="134"/>
      </rPr>
      <t xml:space="preserve">    1100299</t>
    </r>
    <r>
      <rPr>
        <sz val="12"/>
        <rFont val="宋体"/>
        <charset val="134"/>
      </rPr>
      <t>　其他一般性转移支付收入</t>
    </r>
  </si>
  <si>
    <r>
      <rPr>
        <sz val="12"/>
        <rFont val="Times New Roman"/>
        <charset val="134"/>
      </rPr>
      <t xml:space="preserve">  11003 </t>
    </r>
    <r>
      <rPr>
        <sz val="12"/>
        <rFont val="宋体"/>
        <charset val="134"/>
      </rPr>
      <t>专项转移支付收入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</si>
  <si>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上级专项补助收入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</si>
  <si>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专项上解收入</t>
    </r>
  </si>
  <si>
    <r>
      <rPr>
        <sz val="12"/>
        <rFont val="Times New Roman"/>
        <charset val="134"/>
      </rPr>
      <t xml:space="preserve">  11008 </t>
    </r>
    <r>
      <rPr>
        <sz val="12"/>
        <rFont val="宋体"/>
        <charset val="134"/>
      </rPr>
      <t>上年结余收入</t>
    </r>
  </si>
  <si>
    <r>
      <rPr>
        <sz val="12"/>
        <rFont val="Times New Roman"/>
        <charset val="134"/>
      </rPr>
      <t xml:space="preserve">  23008 </t>
    </r>
    <r>
      <rPr>
        <sz val="12"/>
        <rFont val="宋体"/>
        <charset val="134"/>
      </rPr>
      <t>调出资金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</si>
  <si>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专款结转</t>
    </r>
  </si>
  <si>
    <r>
      <rPr>
        <sz val="12"/>
        <rFont val="Times New Roman"/>
        <charset val="134"/>
      </rPr>
      <t xml:space="preserve">  2300801 </t>
    </r>
    <r>
      <rPr>
        <sz val="12"/>
        <rFont val="宋体"/>
        <charset val="134"/>
      </rPr>
      <t>补充预算稳定调节基金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</si>
  <si>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净结余</t>
    </r>
  </si>
  <si>
    <r>
      <rPr>
        <sz val="12"/>
        <rFont val="Times New Roman"/>
        <charset val="134"/>
      </rPr>
      <t xml:space="preserve">  23009 </t>
    </r>
    <r>
      <rPr>
        <sz val="12"/>
        <rFont val="宋体"/>
        <charset val="134"/>
      </rPr>
      <t>年终结余</t>
    </r>
  </si>
  <si>
    <r>
      <rPr>
        <sz val="12"/>
        <rFont val="Times New Roman"/>
        <charset val="134"/>
      </rPr>
      <t xml:space="preserve">  11009 </t>
    </r>
    <r>
      <rPr>
        <sz val="12"/>
        <rFont val="宋体"/>
        <charset val="134"/>
      </rPr>
      <t>调入资金</t>
    </r>
  </si>
  <si>
    <r>
      <rPr>
        <sz val="12"/>
        <rFont val="Times New Roman"/>
        <charset val="134"/>
      </rPr>
      <t xml:space="preserve">  110090102 </t>
    </r>
    <r>
      <rPr>
        <sz val="12"/>
        <rFont val="宋体"/>
        <charset val="134"/>
      </rPr>
      <t>从政府性基金调入一般公共预算</t>
    </r>
  </si>
  <si>
    <r>
      <rPr>
        <sz val="12"/>
        <rFont val="Times New Roman"/>
        <charset val="134"/>
      </rPr>
      <t xml:space="preserve">  23011  </t>
    </r>
    <r>
      <rPr>
        <sz val="12"/>
        <rFont val="宋体"/>
        <charset val="134"/>
      </rPr>
      <t>债务转贷支出</t>
    </r>
  </si>
  <si>
    <r>
      <rPr>
        <sz val="12"/>
        <rFont val="Times New Roman"/>
        <charset val="134"/>
      </rPr>
      <t xml:space="preserve">  110090103 </t>
    </r>
    <r>
      <rPr>
        <sz val="12"/>
        <rFont val="宋体"/>
        <charset val="134"/>
      </rPr>
      <t>从国有资本经营预算调入一般公共预算</t>
    </r>
  </si>
  <si>
    <r>
      <rPr>
        <sz val="12"/>
        <rFont val="Times New Roman"/>
        <charset val="134"/>
      </rPr>
      <t xml:space="preserve">  11011</t>
    </r>
    <r>
      <rPr>
        <sz val="12"/>
        <rFont val="宋体"/>
        <charset val="134"/>
      </rPr>
      <t>债务转贷收入</t>
    </r>
  </si>
  <si>
    <r>
      <rPr>
        <sz val="12"/>
        <rFont val="Times New Roman"/>
        <charset val="134"/>
      </rPr>
      <t xml:space="preserve">  11015 </t>
    </r>
    <r>
      <rPr>
        <sz val="12"/>
        <rFont val="宋体"/>
        <charset val="134"/>
      </rPr>
      <t>动用预算稳定调节基金</t>
    </r>
  </si>
  <si>
    <r>
      <rPr>
        <sz val="12"/>
        <rFont val="Times New Roman"/>
        <charset val="134"/>
      </rPr>
      <t xml:space="preserve">  231    </t>
    </r>
    <r>
      <rPr>
        <sz val="12"/>
        <rFont val="宋体"/>
        <charset val="134"/>
      </rPr>
      <t>债务还本支出</t>
    </r>
  </si>
  <si>
    <t>收入合计</t>
  </si>
  <si>
    <t>支出合计</t>
  </si>
  <si>
    <r>
      <rPr>
        <sz val="10"/>
        <rFont val="宋体"/>
        <charset val="134"/>
      </rPr>
      <t>表一附</t>
    </r>
    <r>
      <rPr>
        <sz val="10"/>
        <rFont val="Times New Roman"/>
        <charset val="134"/>
      </rPr>
      <t>1</t>
    </r>
  </si>
  <si>
    <r>
      <rPr>
        <b/>
        <sz val="16"/>
        <rFont val="Times New Roman"/>
        <charset val="134"/>
      </rPr>
      <t>2020</t>
    </r>
    <r>
      <rPr>
        <b/>
        <sz val="16"/>
        <rFont val="宋体"/>
        <charset val="134"/>
      </rPr>
      <t>年盈江县财税三局财政收入明细表</t>
    </r>
  </si>
  <si>
    <t>收入项目</t>
  </si>
  <si>
    <r>
      <rPr>
        <b/>
        <sz val="11"/>
        <rFont val="Times New Roman"/>
        <charset val="134"/>
      </rPr>
      <t>2019</t>
    </r>
    <r>
      <rPr>
        <b/>
        <sz val="11"/>
        <rFont val="宋体"/>
        <charset val="134"/>
      </rPr>
      <t>年决算数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</si>
  <si>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年预算数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</si>
  <si>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－</t>
    </r>
    <r>
      <rPr>
        <b/>
        <sz val="11"/>
        <rFont val="Times New Roman"/>
        <charset val="134"/>
      </rPr>
      <t>10</t>
    </r>
    <r>
      <rPr>
        <b/>
        <sz val="11"/>
        <rFont val="宋体"/>
        <charset val="134"/>
      </rPr>
      <t>月完成数</t>
    </r>
  </si>
  <si>
    <t>调整额</t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</si>
  <si>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年调整预算数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</si>
  <si>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2019</t>
    </r>
    <r>
      <rPr>
        <b/>
        <sz val="11"/>
        <rFont val="宋体"/>
        <charset val="134"/>
      </rPr>
      <t>年决算数增长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</si>
  <si>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年预算数增长</t>
    </r>
    <r>
      <rPr>
        <b/>
        <sz val="11"/>
        <rFont val="Times New Roman"/>
        <charset val="134"/>
      </rPr>
      <t>%</t>
    </r>
  </si>
  <si>
    <t>税务系统</t>
  </si>
  <si>
    <t>一、增值税收入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</si>
  <si>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（一）国内增值税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</si>
  <si>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</si>
  <si>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</si>
  <si>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</si>
  <si>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（二）改征增值税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</si>
  <si>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上划省级</t>
    </r>
  </si>
  <si>
    <r>
      <rPr>
        <b/>
        <sz val="10"/>
        <rFont val="宋体"/>
        <charset val="134"/>
      </rPr>
      <t>二、上划中央</t>
    </r>
    <r>
      <rPr>
        <b/>
        <sz val="10"/>
        <rFont val="Times New Roman"/>
        <charset val="134"/>
      </rPr>
      <t>100%</t>
    </r>
    <r>
      <rPr>
        <b/>
        <sz val="10"/>
        <rFont val="宋体"/>
        <charset val="134"/>
      </rPr>
      <t>消费税收入</t>
    </r>
  </si>
  <si>
    <t>三、企业所得税收入</t>
  </si>
  <si>
    <t>四、个人所得税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</si>
  <si>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个人所得税（中央）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</si>
  <si>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</si>
  <si>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</si>
  <si>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个人所得税（县级）</t>
    </r>
  </si>
  <si>
    <t>五、资源税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</si>
  <si>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</si>
  <si>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</si>
  <si>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六、城市维护建设税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</si>
  <si>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</si>
  <si>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</si>
  <si>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七、房产税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</si>
  <si>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</si>
  <si>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</si>
  <si>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八、印花税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</si>
  <si>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</si>
  <si>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</si>
  <si>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九、城镇土地使用税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</si>
  <si>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</si>
  <si>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</si>
  <si>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十、土地增值税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</si>
  <si>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</si>
  <si>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</si>
  <si>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十一、车船税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</si>
  <si>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</si>
  <si>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</si>
  <si>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十二、烟叶税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</si>
  <si>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</si>
  <si>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</si>
  <si>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十三、契税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</si>
  <si>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</si>
  <si>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</si>
  <si>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十四、环境保护税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</si>
  <si>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</si>
  <si>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</si>
  <si>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十五、耕地占用税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</si>
  <si>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</si>
  <si>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</si>
  <si>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耕地占用税（县级）</t>
    </r>
  </si>
  <si>
    <r>
      <rPr>
        <b/>
        <sz val="10"/>
        <rFont val="宋体"/>
        <charset val="134"/>
      </rPr>
      <t>十六、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营业税收入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</si>
  <si>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</si>
  <si>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</si>
  <si>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营业税县级</t>
    </r>
  </si>
  <si>
    <t>十七、其他税收收入</t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</si>
  <si>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</si>
  <si>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</si>
  <si>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宋体"/>
        <charset val="134"/>
      </rPr>
      <t>十八、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税务部征收非税收入</t>
    </r>
  </si>
  <si>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教育费附加收入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</si>
  <si>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教育费附加收入（州级）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</si>
  <si>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教育费附加收入（县级）</t>
    </r>
  </si>
  <si>
    <r>
      <rPr>
        <b/>
        <sz val="10"/>
        <rFont val="宋体"/>
        <charset val="134"/>
      </rPr>
      <t>（二）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罚没收入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</si>
  <si>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、省级罚没收入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</si>
  <si>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、州级行罚没收入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</si>
  <si>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、县级罚没收入</t>
    </r>
  </si>
  <si>
    <r>
      <rPr>
        <b/>
        <sz val="10"/>
        <rFont val="宋体"/>
        <charset val="134"/>
      </rPr>
      <t>（四）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残疾人就业保障金收入</t>
    </r>
  </si>
  <si>
    <r>
      <rPr>
        <b/>
        <sz val="10"/>
        <rFont val="宋体"/>
        <charset val="134"/>
      </rPr>
      <t>（五）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行政性收费收入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</si>
  <si>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、上划省级行政性收费收入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</si>
  <si>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、州级行政性收费收入（防空地下室易地建设费）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</si>
  <si>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、县级行政性收费收入（防空地下室易地建设费）</t>
    </r>
  </si>
  <si>
    <r>
      <rPr>
        <b/>
        <sz val="10"/>
        <rFont val="宋体"/>
        <charset val="134"/>
      </rPr>
      <t>（六）国有资源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</si>
  <si>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、利息收入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</si>
  <si>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、非经营性国有资产收入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</si>
  <si>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t>（七）其他上缴省级非税收入</t>
  </si>
  <si>
    <t>税务部门收入合计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</si>
  <si>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</si>
  <si>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</si>
  <si>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</si>
  <si>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</si>
  <si>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</si>
  <si>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</si>
  <si>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上划中央税收收入小计</t>
    </r>
  </si>
  <si>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财政系统</t>
    </r>
  </si>
  <si>
    <t>一、专项收入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</si>
  <si>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（一）教育资金收入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</si>
  <si>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（二）农田水利建设资金收入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</si>
  <si>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</si>
  <si>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</si>
  <si>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</si>
  <si>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（三）森林植被恢复费（县级）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</si>
  <si>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（四）水利建设专项收入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</si>
  <si>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</si>
  <si>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（五）其他专项收入</t>
    </r>
  </si>
  <si>
    <t>二、行政事业性收费收入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</si>
  <si>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</si>
  <si>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</si>
  <si>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</si>
  <si>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中央</t>
    </r>
  </si>
  <si>
    <t>三、罚没收入</t>
  </si>
  <si>
    <r>
      <rPr>
        <b/>
        <sz val="10"/>
        <rFont val="宋体"/>
        <charset val="134"/>
      </rPr>
      <t>四、国有资源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</si>
  <si>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（一）利息收入（县级）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</si>
  <si>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（二）非经营性国有资产收入（县级）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</si>
  <si>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（三）矿产资源专项收入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</si>
  <si>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24%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</si>
  <si>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6%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</si>
  <si>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（四）水资源费收入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</si>
  <si>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40%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</si>
  <si>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20%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</si>
  <si>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  <r>
      <rPr>
        <sz val="10"/>
        <rFont val="Times New Roman"/>
        <charset val="134"/>
      </rPr>
      <t>30%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</si>
  <si>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  <r>
      <rPr>
        <sz val="10"/>
        <rFont val="Times New Roman"/>
        <charset val="134"/>
      </rPr>
      <t>10%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</si>
  <si>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（五）其他国有资源有偿使用收入</t>
    </r>
  </si>
  <si>
    <r>
      <rPr>
        <b/>
        <sz val="10"/>
        <rFont val="宋体"/>
        <charset val="134"/>
      </rPr>
      <t>五、捐赠收入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</si>
  <si>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六、其他收入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</si>
  <si>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t>七、政府住房基金收入</t>
  </si>
  <si>
    <t>八、国有资本经营收入</t>
  </si>
  <si>
    <t>财政收入合计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</si>
  <si>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县级公共财政预算收入小计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</si>
  <si>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</si>
  <si>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</t>
    </r>
  </si>
  <si>
    <r>
      <rPr>
        <sz val="12"/>
        <rFont val="宋体"/>
        <charset val="134"/>
      </rPr>
      <t>财政收入合计</t>
    </r>
    <r>
      <rPr>
        <sz val="12"/>
        <rFont val="Times New Roman"/>
        <charset val="134"/>
      </rPr>
      <t xml:space="preserve">                                                        </t>
    </r>
  </si>
  <si>
    <t>全县地方财政总收入合计</t>
  </si>
  <si>
    <r>
      <rPr>
        <b/>
        <i/>
        <sz val="10"/>
        <rFont val="Times New Roman"/>
        <charset val="134"/>
      </rPr>
      <t xml:space="preserve">  </t>
    </r>
    <r>
      <rPr>
        <b/>
        <i/>
        <sz val="10"/>
        <rFont val="方正仿宋_GBK"/>
        <charset val="134"/>
      </rPr>
      <t>县级一般公共财政预算收入合计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</si>
  <si>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</si>
  <si>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</si>
  <si>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</si>
  <si>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</si>
  <si>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</si>
  <si>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上划中央非税收入合计</t>
    </r>
  </si>
  <si>
    <r>
      <rPr>
        <sz val="22"/>
        <rFont val="Times New Roman"/>
        <charset val="134"/>
      </rPr>
      <t>2020</t>
    </r>
    <r>
      <rPr>
        <sz val="22"/>
        <rFont val="华文中宋"/>
        <charset val="134"/>
      </rPr>
      <t>年度盈江县一般公共预算支出调整变动情况表</t>
    </r>
  </si>
  <si>
    <r>
      <t xml:space="preserve">        </t>
    </r>
    <r>
      <rPr>
        <sz val="10"/>
        <rFont val="宋体"/>
        <charset val="134"/>
      </rPr>
      <t>单位：万元</t>
    </r>
  </si>
  <si>
    <t>预算支出科目</t>
  </si>
  <si>
    <t>本级支出</t>
  </si>
  <si>
    <r>
      <rPr>
        <b/>
        <sz val="12"/>
        <rFont val="Times New Roman"/>
        <charset val="134"/>
      </rPr>
      <t>一般性转移支付支出</t>
    </r>
    <r>
      <rPr>
        <b/>
        <sz val="12"/>
        <rFont val="Times New Roman"/>
        <charset val="134"/>
      </rPr>
      <t>±</t>
    </r>
  </si>
  <si>
    <t>上级专款支出</t>
  </si>
  <si>
    <t>动支预备费</t>
  </si>
  <si>
    <t>增加预算支出</t>
  </si>
  <si>
    <t>建议调整支出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</si>
  <si>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预测数</t>
    </r>
  </si>
  <si>
    <t>年初预算安排数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</si>
  <si>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月实际下达数与年初预算数差额</t>
    </r>
    <r>
      <rPr>
        <b/>
        <sz val="12"/>
        <rFont val="Times New Roman"/>
        <charset val="134"/>
      </rPr>
      <t>±</t>
    </r>
  </si>
  <si>
    <t>建议调减数</t>
  </si>
  <si>
    <t>金额</t>
  </si>
  <si>
    <r>
      <rPr>
        <b/>
        <sz val="12"/>
        <rFont val="Times New Roman"/>
        <charset val="134"/>
      </rPr>
      <t xml:space="preserve">201 </t>
    </r>
    <r>
      <rPr>
        <b/>
        <sz val="12"/>
        <rFont val="宋体"/>
        <charset val="134"/>
      </rPr>
      <t>一般公共服务支出</t>
    </r>
  </si>
  <si>
    <r>
      <rPr>
        <b/>
        <sz val="12"/>
        <rFont val="Times New Roman"/>
        <charset val="134"/>
      </rPr>
      <t xml:space="preserve">203 </t>
    </r>
    <r>
      <rPr>
        <b/>
        <sz val="12"/>
        <rFont val="宋体"/>
        <charset val="134"/>
      </rPr>
      <t>国防支出</t>
    </r>
  </si>
  <si>
    <r>
      <rPr>
        <b/>
        <sz val="12"/>
        <rFont val="Times New Roman"/>
        <charset val="134"/>
      </rPr>
      <t xml:space="preserve">204 </t>
    </r>
    <r>
      <rPr>
        <b/>
        <sz val="12"/>
        <rFont val="宋体"/>
        <charset val="134"/>
      </rPr>
      <t>公共安全支出</t>
    </r>
  </si>
  <si>
    <r>
      <rPr>
        <b/>
        <sz val="12"/>
        <rFont val="Times New Roman"/>
        <charset val="134"/>
      </rPr>
      <t xml:space="preserve">205 </t>
    </r>
    <r>
      <rPr>
        <b/>
        <sz val="12"/>
        <rFont val="宋体"/>
        <charset val="134"/>
      </rPr>
      <t>教育支出</t>
    </r>
  </si>
  <si>
    <r>
      <rPr>
        <b/>
        <sz val="12"/>
        <rFont val="Times New Roman"/>
        <charset val="134"/>
      </rPr>
      <t xml:space="preserve">206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</si>
  <si>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</t>
    </r>
    <r>
      <rPr>
        <b/>
        <sz val="12"/>
        <rFont val="宋体"/>
        <charset val="134"/>
      </rPr>
      <t>文化体育与传媒支出</t>
    </r>
  </si>
  <si>
    <r>
      <rPr>
        <b/>
        <sz val="12"/>
        <rFont val="Times New Roman"/>
        <charset val="134"/>
      </rPr>
      <t xml:space="preserve">208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</si>
  <si>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210 </t>
    </r>
    <r>
      <rPr>
        <b/>
        <sz val="12"/>
        <rFont val="宋体"/>
        <charset val="134"/>
      </rPr>
      <t>卫生健康支出</t>
    </r>
  </si>
  <si>
    <r>
      <rPr>
        <b/>
        <sz val="12"/>
        <rFont val="Times New Roman"/>
        <charset val="134"/>
      </rPr>
      <t xml:space="preserve">211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</si>
  <si>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</si>
  <si>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</si>
  <si>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</si>
  <si>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</si>
  <si>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</si>
  <si>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</si>
  <si>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220 </t>
    </r>
    <r>
      <rPr>
        <b/>
        <sz val="12"/>
        <rFont val="宋体"/>
        <charset val="134"/>
      </rPr>
      <t>自然资源海洋气象等支出</t>
    </r>
  </si>
  <si>
    <r>
      <rPr>
        <b/>
        <sz val="12"/>
        <rFont val="Times New Roman"/>
        <charset val="134"/>
      </rPr>
      <t xml:space="preserve">221 </t>
    </r>
    <r>
      <rPr>
        <b/>
        <sz val="12"/>
        <rFont val="宋体"/>
        <charset val="134"/>
      </rPr>
      <t>住房保障支出</t>
    </r>
  </si>
  <si>
    <r>
      <rPr>
        <b/>
        <sz val="12"/>
        <rFont val="Times New Roman"/>
        <charset val="134"/>
      </rPr>
      <t xml:space="preserve">222 </t>
    </r>
    <r>
      <rPr>
        <b/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</si>
  <si>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224 </t>
    </r>
    <r>
      <rPr>
        <b/>
        <sz val="12"/>
        <rFont val="宋体"/>
        <charset val="134"/>
      </rPr>
      <t>灾害防治及应急管理支出</t>
    </r>
  </si>
  <si>
    <r>
      <rPr>
        <b/>
        <sz val="12"/>
        <rFont val="Times New Roman"/>
        <charset val="134"/>
      </rPr>
      <t xml:space="preserve">227 </t>
    </r>
    <r>
      <rPr>
        <b/>
        <sz val="12"/>
        <rFont val="宋体"/>
        <charset val="134"/>
      </rPr>
      <t>预备费</t>
    </r>
  </si>
  <si>
    <r>
      <rPr>
        <b/>
        <sz val="12"/>
        <rFont val="Times New Roman"/>
        <charset val="134"/>
      </rPr>
      <t xml:space="preserve">229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</si>
  <si>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</si>
  <si>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</si>
  <si>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本级支出小计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</si>
  <si>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年度盈江县一般公共预算基本支出经济分类调整表</t>
    </r>
  </si>
  <si>
    <t>单位:万元</t>
  </si>
  <si>
    <t>项目</t>
  </si>
  <si>
    <t>总计</t>
  </si>
  <si>
    <t>工资福利支出</t>
  </si>
  <si>
    <t>商品和服务支出</t>
  </si>
  <si>
    <t>对个人和家庭的补助</t>
  </si>
  <si>
    <t>特定目标类</t>
  </si>
  <si>
    <t>备注</t>
  </si>
  <si>
    <t>总支出</t>
  </si>
  <si>
    <t>年初数</t>
  </si>
  <si>
    <t>较年初数增减</t>
  </si>
  <si>
    <r>
      <rPr>
        <b/>
        <sz val="11"/>
        <rFont val="Times New Roman"/>
        <charset val="134"/>
      </rPr>
      <t xml:space="preserve">201 </t>
    </r>
    <r>
      <rPr>
        <b/>
        <sz val="11"/>
        <rFont val="宋体"/>
        <charset val="134"/>
      </rPr>
      <t>一般公共服务支出</t>
    </r>
  </si>
  <si>
    <r>
      <rPr>
        <b/>
        <sz val="11"/>
        <rFont val="Times New Roman"/>
        <charset val="134"/>
      </rPr>
      <t xml:space="preserve">203 </t>
    </r>
    <r>
      <rPr>
        <b/>
        <sz val="11"/>
        <rFont val="宋体"/>
        <charset val="134"/>
      </rPr>
      <t>国防支出</t>
    </r>
  </si>
  <si>
    <r>
      <rPr>
        <b/>
        <sz val="11"/>
        <rFont val="Times New Roman"/>
        <charset val="134"/>
      </rPr>
      <t xml:space="preserve">204 </t>
    </r>
    <r>
      <rPr>
        <b/>
        <sz val="11"/>
        <rFont val="宋体"/>
        <charset val="134"/>
      </rPr>
      <t>公共安全支出</t>
    </r>
  </si>
  <si>
    <r>
      <rPr>
        <b/>
        <sz val="11"/>
        <rFont val="Times New Roman"/>
        <charset val="134"/>
      </rPr>
      <t xml:space="preserve">205 </t>
    </r>
    <r>
      <rPr>
        <b/>
        <sz val="11"/>
        <rFont val="宋体"/>
        <charset val="134"/>
      </rPr>
      <t>教育支出</t>
    </r>
  </si>
  <si>
    <r>
      <rPr>
        <b/>
        <sz val="11"/>
        <rFont val="Times New Roman"/>
        <charset val="134"/>
      </rPr>
      <t xml:space="preserve">206 </t>
    </r>
    <r>
      <rPr>
        <b/>
        <sz val="11"/>
        <rFont val="宋体"/>
        <charset val="134"/>
      </rPr>
      <t>科学技术支出</t>
    </r>
  </si>
  <si>
    <r>
      <rPr>
        <b/>
        <sz val="11"/>
        <rFont val="Times New Roman"/>
        <charset val="134"/>
      </rPr>
      <t xml:space="preserve">207 </t>
    </r>
    <r>
      <rPr>
        <b/>
        <sz val="11"/>
        <rFont val="宋体"/>
        <charset val="134"/>
      </rPr>
      <t>文化体育与传媒支出</t>
    </r>
  </si>
  <si>
    <r>
      <rPr>
        <b/>
        <sz val="11"/>
        <rFont val="Times New Roman"/>
        <charset val="134"/>
      </rPr>
      <t xml:space="preserve">208 </t>
    </r>
    <r>
      <rPr>
        <b/>
        <sz val="11"/>
        <rFont val="宋体"/>
        <charset val="134"/>
      </rPr>
      <t>社会保障和就业支出</t>
    </r>
  </si>
  <si>
    <r>
      <rPr>
        <b/>
        <sz val="11"/>
        <rFont val="Times New Roman"/>
        <charset val="134"/>
      </rPr>
      <t xml:space="preserve">210 </t>
    </r>
    <r>
      <rPr>
        <b/>
        <sz val="11"/>
        <rFont val="宋体"/>
        <charset val="134"/>
      </rPr>
      <t>医疗卫生与计划生育支出</t>
    </r>
  </si>
  <si>
    <r>
      <rPr>
        <b/>
        <sz val="11"/>
        <rFont val="Times New Roman"/>
        <charset val="134"/>
      </rPr>
      <t xml:space="preserve">211 </t>
    </r>
    <r>
      <rPr>
        <b/>
        <sz val="11"/>
        <rFont val="宋体"/>
        <charset val="134"/>
      </rPr>
      <t>节能环保支出</t>
    </r>
  </si>
  <si>
    <r>
      <rPr>
        <b/>
        <sz val="11"/>
        <rFont val="Times New Roman"/>
        <charset val="134"/>
      </rPr>
      <t xml:space="preserve">212 </t>
    </r>
    <r>
      <rPr>
        <b/>
        <sz val="11"/>
        <rFont val="宋体"/>
        <charset val="134"/>
      </rPr>
      <t>城乡社区支出</t>
    </r>
  </si>
  <si>
    <r>
      <rPr>
        <b/>
        <sz val="11"/>
        <rFont val="Times New Roman"/>
        <charset val="134"/>
      </rPr>
      <t xml:space="preserve">213 </t>
    </r>
    <r>
      <rPr>
        <b/>
        <sz val="11"/>
        <rFont val="宋体"/>
        <charset val="134"/>
      </rPr>
      <t>农林水支出</t>
    </r>
  </si>
  <si>
    <r>
      <rPr>
        <b/>
        <sz val="11"/>
        <rFont val="Times New Roman"/>
        <charset val="134"/>
      </rPr>
      <t xml:space="preserve">214 </t>
    </r>
    <r>
      <rPr>
        <b/>
        <sz val="11"/>
        <rFont val="宋体"/>
        <charset val="134"/>
      </rPr>
      <t>交通运输支出</t>
    </r>
  </si>
  <si>
    <r>
      <rPr>
        <b/>
        <sz val="11"/>
        <rFont val="Times New Roman"/>
        <charset val="134"/>
      </rPr>
      <t xml:space="preserve">215 </t>
    </r>
    <r>
      <rPr>
        <b/>
        <sz val="11"/>
        <rFont val="宋体"/>
        <charset val="134"/>
      </rPr>
      <t>资源勘探信息等支出</t>
    </r>
  </si>
  <si>
    <r>
      <rPr>
        <b/>
        <sz val="11"/>
        <rFont val="Times New Roman"/>
        <charset val="134"/>
      </rPr>
      <t xml:space="preserve">216 </t>
    </r>
    <r>
      <rPr>
        <b/>
        <sz val="11"/>
        <rFont val="宋体"/>
        <charset val="134"/>
      </rPr>
      <t>商业服务业等支出</t>
    </r>
  </si>
  <si>
    <r>
      <rPr>
        <b/>
        <sz val="11"/>
        <rFont val="Times New Roman"/>
        <charset val="134"/>
      </rPr>
      <t xml:space="preserve">217 </t>
    </r>
    <r>
      <rPr>
        <b/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</si>
  <si>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220 </t>
    </r>
    <r>
      <rPr>
        <b/>
        <sz val="11"/>
        <rFont val="宋体"/>
        <charset val="134"/>
      </rPr>
      <t>自然资源海洋气象等支出</t>
    </r>
  </si>
  <si>
    <r>
      <rPr>
        <b/>
        <sz val="11"/>
        <rFont val="Times New Roman"/>
        <charset val="134"/>
      </rPr>
      <t xml:space="preserve">221 </t>
    </r>
    <r>
      <rPr>
        <b/>
        <sz val="11"/>
        <rFont val="宋体"/>
        <charset val="134"/>
      </rPr>
      <t>住房保障支出</t>
    </r>
  </si>
  <si>
    <r>
      <rPr>
        <b/>
        <sz val="11"/>
        <rFont val="Times New Roman"/>
        <charset val="134"/>
      </rPr>
      <t xml:space="preserve">222 </t>
    </r>
    <r>
      <rPr>
        <b/>
        <sz val="11"/>
        <rFont val="宋体"/>
        <charset val="134"/>
      </rPr>
      <t>粮油物资储备支出</t>
    </r>
  </si>
  <si>
    <r>
      <rPr>
        <b/>
        <sz val="11"/>
        <rFont val="Times New Roman"/>
        <charset val="134"/>
      </rPr>
      <t xml:space="preserve">224 </t>
    </r>
    <r>
      <rPr>
        <b/>
        <sz val="11"/>
        <rFont val="宋体"/>
        <charset val="134"/>
      </rPr>
      <t>灾害防治及应急管理支出</t>
    </r>
  </si>
  <si>
    <r>
      <rPr>
        <b/>
        <sz val="11"/>
        <rFont val="Times New Roman"/>
        <charset val="134"/>
      </rPr>
      <t xml:space="preserve">227 </t>
    </r>
    <r>
      <rPr>
        <b/>
        <sz val="11"/>
        <rFont val="宋体"/>
        <charset val="134"/>
      </rPr>
      <t>预备费</t>
    </r>
  </si>
  <si>
    <r>
      <rPr>
        <b/>
        <sz val="11"/>
        <rFont val="Times New Roman"/>
        <charset val="134"/>
      </rPr>
      <t xml:space="preserve">229 </t>
    </r>
    <r>
      <rPr>
        <b/>
        <sz val="11"/>
        <rFont val="宋体"/>
        <charset val="134"/>
      </rPr>
      <t>其他支出</t>
    </r>
  </si>
  <si>
    <r>
      <rPr>
        <b/>
        <sz val="11"/>
        <rFont val="Times New Roman"/>
        <charset val="134"/>
      </rPr>
      <t xml:space="preserve">232 </t>
    </r>
    <r>
      <rPr>
        <b/>
        <sz val="11"/>
        <rFont val="宋体"/>
        <charset val="134"/>
      </rPr>
      <t>债务付息支出</t>
    </r>
  </si>
  <si>
    <r>
      <rPr>
        <b/>
        <sz val="11"/>
        <rFont val="Times New Roman"/>
        <charset val="134"/>
      </rPr>
      <t xml:space="preserve">233 </t>
    </r>
    <r>
      <rPr>
        <b/>
        <sz val="11"/>
        <rFont val="宋体"/>
        <charset val="134"/>
      </rPr>
      <t>债务发行费用支出</t>
    </r>
  </si>
  <si>
    <t>支出总计</t>
  </si>
  <si>
    <r>
      <rPr>
        <sz val="12"/>
        <rFont val="Times New Roman"/>
        <charset val="134"/>
      </rPr>
      <t>预留新增人员工资及住房公积金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万元，事业人员绩效工资</t>
    </r>
    <r>
      <rPr>
        <sz val="12"/>
        <rFont val="Times New Roman"/>
        <charset val="134"/>
      </rPr>
      <t>6000</t>
    </r>
    <r>
      <rPr>
        <sz val="12"/>
        <rFont val="宋体"/>
        <charset val="134"/>
      </rPr>
      <t>万元、</t>
    </r>
  </si>
  <si>
    <r>
      <rPr>
        <sz val="20"/>
        <rFont val="Times New Roman"/>
        <charset val="134"/>
      </rPr>
      <t>2020</t>
    </r>
    <r>
      <rPr>
        <sz val="20"/>
        <rFont val="华文中宋"/>
        <charset val="134"/>
      </rPr>
      <t>年度盈江县政府性基金预算收支安排调整表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</si>
  <si>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</si>
  <si>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调整数较年初调整数</t>
    </r>
    <r>
      <rPr>
        <b/>
        <sz val="11"/>
        <rFont val="Times New Roman"/>
        <charset val="134"/>
      </rPr>
      <t>±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</si>
  <si>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</si>
  <si>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注</t>
    </r>
  </si>
  <si>
    <r>
      <rPr>
        <sz val="11"/>
        <rFont val="Times New Roman"/>
        <charset val="134"/>
      </rPr>
      <t xml:space="preserve">1030146 </t>
    </r>
    <r>
      <rPr>
        <sz val="11"/>
        <rFont val="宋体"/>
        <charset val="134"/>
      </rPr>
      <t>国有土地收益基金收入</t>
    </r>
  </si>
  <si>
    <r>
      <rPr>
        <sz val="11"/>
        <rFont val="Times New Roman"/>
        <charset val="134"/>
      </rPr>
      <t xml:space="preserve">206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</si>
  <si>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1030147 </t>
    </r>
    <r>
      <rPr>
        <sz val="11"/>
        <rFont val="宋体"/>
        <charset val="134"/>
      </rPr>
      <t>农业土地开发资金收入</t>
    </r>
  </si>
  <si>
    <r>
      <rPr>
        <sz val="11"/>
        <rFont val="Times New Roman"/>
        <charset val="134"/>
      </rPr>
      <t xml:space="preserve">207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</si>
  <si>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1030148 </t>
    </r>
    <r>
      <rPr>
        <sz val="11"/>
        <rFont val="宋体"/>
        <charset val="134"/>
      </rPr>
      <t>国有土地使用权出让收入</t>
    </r>
  </si>
  <si>
    <r>
      <rPr>
        <sz val="11"/>
        <rFont val="Times New Roman"/>
        <charset val="134"/>
      </rPr>
      <t xml:space="preserve">208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</si>
  <si>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1030155 </t>
    </r>
    <r>
      <rPr>
        <sz val="11"/>
        <rFont val="宋体"/>
        <charset val="134"/>
      </rPr>
      <t>彩票公益金收入</t>
    </r>
  </si>
  <si>
    <r>
      <rPr>
        <sz val="11"/>
        <rFont val="Times New Roman"/>
        <charset val="134"/>
      </rPr>
      <t xml:space="preserve">211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</si>
  <si>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1030156 </t>
    </r>
    <r>
      <rPr>
        <sz val="11"/>
        <rFont val="宋体"/>
        <charset val="134"/>
      </rPr>
      <t>城市基础设施配套费收入</t>
    </r>
  </si>
  <si>
    <r>
      <rPr>
        <sz val="11"/>
        <rFont val="Times New Roman"/>
        <charset val="134"/>
      </rPr>
      <t xml:space="preserve">212  </t>
    </r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</si>
  <si>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预留</t>
    </r>
    <r>
      <rPr>
        <sz val="11"/>
        <rFont val="Times New Roman"/>
        <charset val="134"/>
      </rPr>
      <t>8000</t>
    </r>
    <r>
      <rPr>
        <sz val="11"/>
        <rFont val="宋体"/>
        <charset val="134"/>
      </rPr>
      <t>万元</t>
    </r>
  </si>
  <si>
    <r>
      <rPr>
        <sz val="11"/>
        <rFont val="Times New Roman"/>
        <charset val="134"/>
      </rPr>
      <t xml:space="preserve">1030157 </t>
    </r>
    <r>
      <rPr>
        <sz val="11"/>
        <rFont val="宋体"/>
        <charset val="134"/>
      </rPr>
      <t>小型水库移民扶助基金收入</t>
    </r>
  </si>
  <si>
    <r>
      <rPr>
        <sz val="11"/>
        <rFont val="Times New Roman"/>
        <charset val="134"/>
      </rPr>
      <t xml:space="preserve">213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</si>
  <si>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1030178 </t>
    </r>
    <r>
      <rPr>
        <sz val="11"/>
        <rFont val="宋体"/>
        <charset val="134"/>
      </rPr>
      <t>污水处理费收入</t>
    </r>
  </si>
  <si>
    <r>
      <rPr>
        <sz val="11"/>
        <rFont val="Times New Roman"/>
        <charset val="134"/>
      </rPr>
      <t xml:space="preserve">214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</si>
  <si>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1030180 </t>
    </r>
    <r>
      <rPr>
        <sz val="11"/>
        <rFont val="宋体"/>
        <charset val="134"/>
      </rPr>
      <t>彩票发行机构和彩票销售机构的业务费用</t>
    </r>
  </si>
  <si>
    <r>
      <rPr>
        <sz val="11"/>
        <rFont val="Times New Roman"/>
        <charset val="134"/>
      </rPr>
      <t xml:space="preserve">215  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</si>
  <si>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 xml:space="preserve">1030199 </t>
    </r>
    <r>
      <rPr>
        <sz val="11"/>
        <rFont val="宋体"/>
        <charset val="134"/>
      </rPr>
      <t>其他政府性基金收入</t>
    </r>
  </si>
  <si>
    <r>
      <rPr>
        <sz val="11"/>
        <rFont val="Times New Roman"/>
        <charset val="134"/>
      </rPr>
      <t xml:space="preserve">216  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</si>
  <si>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>1031099</t>
    </r>
    <r>
      <rPr>
        <sz val="11"/>
        <rFont val="宋体"/>
        <charset val="134"/>
      </rPr>
      <t>其他政府性基金专项债务对应项目专项收入</t>
    </r>
  </si>
  <si>
    <r>
      <rPr>
        <sz val="11"/>
        <rFont val="Times New Roman"/>
        <charset val="134"/>
      </rPr>
      <t xml:space="preserve">217  </t>
    </r>
    <r>
      <rPr>
        <sz val="11"/>
        <rFont val="宋体"/>
        <charset val="134"/>
      </rPr>
      <t>金融支出</t>
    </r>
  </si>
  <si>
    <r>
      <rPr>
        <sz val="11"/>
        <rFont val="Times New Roman"/>
        <charset val="134"/>
      </rPr>
      <t xml:space="preserve">229  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</si>
  <si>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其中：其他政府性基金及对应专项债务收入安排的支出（盈江县职业高级中学莲花校区建设）</t>
    </r>
  </si>
  <si>
    <r>
      <rPr>
        <sz val="11"/>
        <rFont val="Times New Roman"/>
        <charset val="134"/>
      </rPr>
      <t xml:space="preserve">232 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</si>
  <si>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233  </t>
    </r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</si>
  <si>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234  </t>
    </r>
    <r>
      <rPr>
        <sz val="11"/>
        <rFont val="宋体"/>
        <charset val="134"/>
      </rPr>
      <t>抗疫特别国债（城镇供水项目建、设疫情防控）</t>
    </r>
  </si>
  <si>
    <r>
      <rPr>
        <b/>
        <sz val="11"/>
        <rFont val="Times New Roman"/>
        <charset val="134"/>
      </rPr>
      <t xml:space="preserve">110 </t>
    </r>
    <r>
      <rPr>
        <b/>
        <sz val="11"/>
        <rFont val="宋体"/>
        <charset val="134"/>
      </rPr>
      <t>转移性收入</t>
    </r>
  </si>
  <si>
    <r>
      <rPr>
        <b/>
        <sz val="11"/>
        <rFont val="Times New Roman"/>
        <charset val="134"/>
      </rPr>
      <t xml:space="preserve">230 </t>
    </r>
    <r>
      <rPr>
        <b/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</si>
  <si>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11004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</si>
  <si>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23004 </t>
    </r>
    <r>
      <rPr>
        <sz val="11"/>
        <rFont val="宋体"/>
        <charset val="134"/>
      </rPr>
      <t>政府性基金上解支出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</si>
  <si>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其中：抗疫特别国债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</si>
  <si>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疫情防控（直达资金）</t>
    </r>
  </si>
  <si>
    <r>
      <rPr>
        <sz val="11"/>
        <rFont val="Times New Roman"/>
        <charset val="134"/>
      </rPr>
      <t xml:space="preserve">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</si>
  <si>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23008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</si>
  <si>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11009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</si>
  <si>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</si>
  <si>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11011 </t>
    </r>
    <r>
      <rPr>
        <sz val="11"/>
        <rFont val="宋体"/>
        <charset val="134"/>
      </rPr>
      <t>债务转贷收入</t>
    </r>
  </si>
  <si>
    <r>
      <rPr>
        <sz val="11"/>
        <rFont val="Times New Roman"/>
        <charset val="134"/>
      </rPr>
      <t xml:space="preserve">231   </t>
    </r>
    <r>
      <rPr>
        <sz val="11"/>
        <rFont val="宋体"/>
        <charset val="134"/>
      </rPr>
      <t>债务还本支出</t>
    </r>
  </si>
  <si>
    <r>
      <rPr>
        <sz val="22"/>
        <rFont val="Times New Roman"/>
        <charset val="134"/>
      </rPr>
      <t>2020</t>
    </r>
    <r>
      <rPr>
        <sz val="22"/>
        <rFont val="华文中宋"/>
        <charset val="134"/>
      </rPr>
      <t>年度盈江县政府性基金预算支出调整变动情况表</t>
    </r>
  </si>
  <si>
    <r>
      <rPr>
        <b/>
        <sz val="12"/>
        <rFont val="Times New Roman"/>
        <charset val="134"/>
      </rPr>
      <t>本次调整数较年初预算数</t>
    </r>
    <r>
      <rPr>
        <b/>
        <sz val="12"/>
        <rFont val="Times New Roman"/>
        <charset val="134"/>
      </rPr>
      <t>±</t>
    </r>
  </si>
  <si>
    <r>
      <rPr>
        <b/>
        <sz val="12"/>
        <rFont val="Times New Roman"/>
        <charset val="134"/>
      </rPr>
      <t xml:space="preserve">206 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</si>
  <si>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 </t>
    </r>
    <r>
      <rPr>
        <b/>
        <sz val="12"/>
        <rFont val="宋体"/>
        <charset val="134"/>
      </rPr>
      <t>文化体育与传媒支出</t>
    </r>
  </si>
  <si>
    <r>
      <rPr>
        <b/>
        <sz val="12"/>
        <rFont val="Times New Roman"/>
        <charset val="134"/>
      </rPr>
      <t xml:space="preserve">208 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</si>
  <si>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211 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</si>
  <si>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</si>
  <si>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</si>
  <si>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</si>
  <si>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</si>
  <si>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</si>
  <si>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</si>
  <si>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229 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</si>
  <si>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</si>
  <si>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</si>
  <si>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234  </t>
    </r>
    <r>
      <rPr>
        <b/>
        <sz val="12"/>
        <rFont val="宋体"/>
        <charset val="134"/>
      </rPr>
      <t>抗疫特别国债（（城镇供水项目建、设疫情防控）</t>
    </r>
  </si>
  <si>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本级支出小计</t>
    </r>
  </si>
  <si>
    <r>
      <rPr>
        <sz val="20"/>
        <rFont val="Times New Roman"/>
        <charset val="134"/>
      </rPr>
      <t>2020</t>
    </r>
    <r>
      <rPr>
        <sz val="20"/>
        <rFont val="华文中宋"/>
        <charset val="134"/>
      </rPr>
      <t>年度盈江县社会保险基金预算收支安排调整表</t>
    </r>
  </si>
  <si>
    <t>本次调整预算数</t>
  </si>
  <si>
    <r>
      <rPr>
        <b/>
        <sz val="11"/>
        <rFont val="宋体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</si>
  <si>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sz val="11"/>
        <rFont val="Times New Roman"/>
        <charset val="134"/>
      </rPr>
      <t xml:space="preserve">10201 </t>
    </r>
    <r>
      <rPr>
        <sz val="11"/>
        <rFont val="宋体"/>
        <charset val="134"/>
      </rPr>
      <t>企业职工基本养老保险基金收入</t>
    </r>
  </si>
  <si>
    <r>
      <rPr>
        <sz val="11"/>
        <rFont val="Times New Roman"/>
        <charset val="134"/>
      </rPr>
      <t xml:space="preserve">20901 </t>
    </r>
    <r>
      <rPr>
        <sz val="11"/>
        <rFont val="宋体"/>
        <charset val="134"/>
      </rPr>
      <t>企业职工基本养老保险基金支出</t>
    </r>
  </si>
  <si>
    <r>
      <rPr>
        <sz val="11"/>
        <rFont val="Times New Roman"/>
        <charset val="134"/>
      </rPr>
      <t xml:space="preserve">10202 </t>
    </r>
    <r>
      <rPr>
        <sz val="11"/>
        <rFont val="宋体"/>
        <charset val="134"/>
      </rPr>
      <t>失业保险基金收入</t>
    </r>
  </si>
  <si>
    <r>
      <rPr>
        <sz val="11"/>
        <rFont val="Times New Roman"/>
        <charset val="134"/>
      </rPr>
      <t xml:space="preserve">20902 </t>
    </r>
    <r>
      <rPr>
        <sz val="11"/>
        <rFont val="宋体"/>
        <charset val="134"/>
      </rPr>
      <t>失业保险基金支出</t>
    </r>
  </si>
  <si>
    <r>
      <rPr>
        <sz val="11"/>
        <rFont val="Times New Roman"/>
        <charset val="134"/>
      </rPr>
      <t xml:space="preserve">10203 </t>
    </r>
    <r>
      <rPr>
        <sz val="11"/>
        <rFont val="宋体"/>
        <charset val="134"/>
      </rPr>
      <t>职工基本医疗保险基金收入</t>
    </r>
  </si>
  <si>
    <r>
      <rPr>
        <sz val="11"/>
        <rFont val="Times New Roman"/>
        <charset val="134"/>
      </rPr>
      <t xml:space="preserve">20903 </t>
    </r>
    <r>
      <rPr>
        <sz val="11"/>
        <rFont val="宋体"/>
        <charset val="134"/>
      </rPr>
      <t>职工基本医疗保险基金支出</t>
    </r>
  </si>
  <si>
    <r>
      <rPr>
        <sz val="11"/>
        <rFont val="Times New Roman"/>
        <charset val="134"/>
      </rPr>
      <t xml:space="preserve">10204 </t>
    </r>
    <r>
      <rPr>
        <sz val="11"/>
        <rFont val="宋体"/>
        <charset val="134"/>
      </rPr>
      <t>工伤保险基金收入</t>
    </r>
  </si>
  <si>
    <r>
      <rPr>
        <sz val="11"/>
        <rFont val="Times New Roman"/>
        <charset val="134"/>
      </rPr>
      <t xml:space="preserve">20904 </t>
    </r>
    <r>
      <rPr>
        <sz val="11"/>
        <rFont val="宋体"/>
        <charset val="134"/>
      </rPr>
      <t>工伤保险基金支出</t>
    </r>
  </si>
  <si>
    <r>
      <rPr>
        <sz val="11"/>
        <rFont val="Times New Roman"/>
        <charset val="134"/>
      </rPr>
      <t xml:space="preserve">10205 </t>
    </r>
    <r>
      <rPr>
        <sz val="11"/>
        <rFont val="宋体"/>
        <charset val="134"/>
      </rPr>
      <t>生育保险基金收入</t>
    </r>
  </si>
  <si>
    <r>
      <rPr>
        <sz val="11"/>
        <rFont val="Times New Roman"/>
        <charset val="134"/>
      </rPr>
      <t xml:space="preserve">20905 </t>
    </r>
    <r>
      <rPr>
        <sz val="11"/>
        <rFont val="宋体"/>
        <charset val="134"/>
      </rPr>
      <t>生育保险基金支出</t>
    </r>
  </si>
  <si>
    <r>
      <rPr>
        <sz val="11"/>
        <rFont val="Times New Roman"/>
        <charset val="134"/>
      </rPr>
      <t xml:space="preserve">10206 </t>
    </r>
    <r>
      <rPr>
        <sz val="11"/>
        <rFont val="宋体"/>
        <charset val="134"/>
      </rPr>
      <t>新型农村合作医疗基金收入</t>
    </r>
  </si>
  <si>
    <r>
      <rPr>
        <sz val="11"/>
        <rFont val="Times New Roman"/>
        <charset val="134"/>
      </rPr>
      <t xml:space="preserve">20906 </t>
    </r>
    <r>
      <rPr>
        <sz val="11"/>
        <rFont val="宋体"/>
        <charset val="134"/>
      </rPr>
      <t>新型农村合作医疗基金支出</t>
    </r>
  </si>
  <si>
    <r>
      <rPr>
        <sz val="11"/>
        <rFont val="Times New Roman"/>
        <charset val="134"/>
      </rPr>
      <t xml:space="preserve">10207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</si>
  <si>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20907 </t>
    </r>
    <r>
      <rPr>
        <sz val="11"/>
        <rFont val="宋体"/>
        <charset val="134"/>
      </rPr>
      <t>城镇居民基本医疗保险基金支出</t>
    </r>
  </si>
  <si>
    <r>
      <rPr>
        <sz val="11"/>
        <rFont val="Times New Roman"/>
        <charset val="134"/>
      </rPr>
      <t xml:space="preserve">10210 </t>
    </r>
    <r>
      <rPr>
        <sz val="11"/>
        <rFont val="宋体"/>
        <charset val="134"/>
      </rPr>
      <t>城乡居民基本养老保险基金收入</t>
    </r>
  </si>
  <si>
    <r>
      <rPr>
        <sz val="11"/>
        <rFont val="Times New Roman"/>
        <charset val="134"/>
      </rPr>
      <t xml:space="preserve">20910 </t>
    </r>
    <r>
      <rPr>
        <sz val="11"/>
        <rFont val="宋体"/>
        <charset val="134"/>
      </rPr>
      <t>城乡居民基本养老保险基金支出</t>
    </r>
  </si>
  <si>
    <r>
      <rPr>
        <sz val="11"/>
        <rFont val="Times New Roman"/>
        <charset val="134"/>
      </rPr>
      <t xml:space="preserve">10211 </t>
    </r>
    <r>
      <rPr>
        <sz val="11"/>
        <rFont val="宋体"/>
        <charset val="134"/>
      </rPr>
      <t>机关事业单位基本养老保险基金收入</t>
    </r>
  </si>
  <si>
    <r>
      <rPr>
        <sz val="11"/>
        <rFont val="Times New Roman"/>
        <charset val="134"/>
      </rPr>
      <t xml:space="preserve">20911 </t>
    </r>
    <r>
      <rPr>
        <sz val="11"/>
        <rFont val="宋体"/>
        <charset val="134"/>
      </rPr>
      <t>机关事业单位基本养老保险基金支出</t>
    </r>
  </si>
  <si>
    <r>
      <rPr>
        <sz val="11"/>
        <rFont val="Times New Roman"/>
        <charset val="134"/>
      </rPr>
      <t xml:space="preserve">10212 </t>
    </r>
    <r>
      <rPr>
        <sz val="11"/>
        <rFont val="宋体"/>
        <charset val="134"/>
      </rPr>
      <t>城乡居民基本医疗保险基金收入</t>
    </r>
  </si>
  <si>
    <r>
      <rPr>
        <sz val="11"/>
        <rFont val="Times New Roman"/>
        <charset val="134"/>
      </rPr>
      <t xml:space="preserve">20912 </t>
    </r>
    <r>
      <rPr>
        <sz val="11"/>
        <rFont val="宋体"/>
        <charset val="134"/>
      </rPr>
      <t>城乡居民基本医疗保险基金支出</t>
    </r>
  </si>
  <si>
    <r>
      <rPr>
        <sz val="11"/>
        <rFont val="Times New Roman"/>
        <charset val="134"/>
      </rPr>
      <t xml:space="preserve">10299 </t>
    </r>
    <r>
      <rPr>
        <sz val="11"/>
        <rFont val="宋体"/>
        <charset val="134"/>
      </rPr>
      <t>其他社会保险基金收入</t>
    </r>
  </si>
  <si>
    <r>
      <rPr>
        <sz val="11"/>
        <rFont val="Times New Roman"/>
        <charset val="134"/>
      </rPr>
      <t xml:space="preserve">20999 </t>
    </r>
    <r>
      <rPr>
        <sz val="11"/>
        <rFont val="宋体"/>
        <charset val="134"/>
      </rPr>
      <t>其他社会保险基金支出</t>
    </r>
  </si>
  <si>
    <r>
      <rPr>
        <sz val="11"/>
        <rFont val="Times New Roman"/>
        <charset val="134"/>
      </rPr>
      <t xml:space="preserve">  1100803 </t>
    </r>
    <r>
      <rPr>
        <sz val="11"/>
        <rFont val="宋体"/>
        <charset val="134"/>
      </rPr>
      <t>社会保险基金预算上年结余收入</t>
    </r>
  </si>
  <si>
    <r>
      <rPr>
        <sz val="11"/>
        <rFont val="Times New Roman"/>
        <charset val="134"/>
      </rPr>
      <t xml:space="preserve">  2300903 </t>
    </r>
    <r>
      <rPr>
        <sz val="11"/>
        <rFont val="宋体"/>
        <charset val="134"/>
      </rPr>
      <t>社会保险基金预算年终结余</t>
    </r>
  </si>
  <si>
    <r>
      <rPr>
        <sz val="11"/>
        <color indexed="8"/>
        <rFont val="Times New Roman"/>
        <charset val="134"/>
      </rPr>
      <t xml:space="preserve">11014 </t>
    </r>
    <r>
      <rPr>
        <sz val="11"/>
        <color indexed="8"/>
        <rFont val="宋体"/>
        <charset val="134"/>
      </rPr>
      <t>社会保险基金上解下拨收入</t>
    </r>
  </si>
  <si>
    <r>
      <rPr>
        <sz val="11"/>
        <color indexed="8"/>
        <rFont val="Times New Roman"/>
        <charset val="134"/>
      </rPr>
      <t xml:space="preserve">23014 </t>
    </r>
    <r>
      <rPr>
        <sz val="11"/>
        <color indexed="8"/>
        <rFont val="宋体"/>
        <charset val="134"/>
      </rPr>
      <t>社会保险基金上解下拨支出</t>
    </r>
  </si>
  <si>
    <r>
      <rPr>
        <sz val="11"/>
        <color indexed="8"/>
        <rFont val="Times New Roman"/>
        <charset val="134"/>
      </rPr>
      <t xml:space="preserve">  1101401 </t>
    </r>
    <r>
      <rPr>
        <sz val="11"/>
        <color indexed="8"/>
        <rFont val="宋体"/>
        <charset val="134"/>
      </rPr>
      <t>社会保险基金上级补助收入</t>
    </r>
  </si>
  <si>
    <r>
      <rPr>
        <sz val="11"/>
        <color indexed="8"/>
        <rFont val="Times New Roman"/>
        <charset val="134"/>
      </rPr>
      <t xml:space="preserve">  2301401 </t>
    </r>
    <r>
      <rPr>
        <sz val="11"/>
        <color indexed="8"/>
        <rFont val="宋体"/>
        <charset val="134"/>
      </rPr>
      <t>社会保险基金补助下级支出</t>
    </r>
  </si>
  <si>
    <r>
      <rPr>
        <sz val="11"/>
        <color indexed="8"/>
        <rFont val="Times New Roman"/>
        <charset val="134"/>
      </rPr>
      <t xml:space="preserve">  1101402 </t>
    </r>
    <r>
      <rPr>
        <sz val="11"/>
        <color indexed="8"/>
        <rFont val="宋体"/>
        <charset val="134"/>
      </rPr>
      <t>社会保险基金下级上解收入</t>
    </r>
  </si>
  <si>
    <r>
      <rPr>
        <sz val="11"/>
        <color indexed="8"/>
        <rFont val="Times New Roman"/>
        <charset val="134"/>
      </rPr>
      <t xml:space="preserve">  2301402 </t>
    </r>
    <r>
      <rPr>
        <sz val="11"/>
        <color indexed="8"/>
        <rFont val="宋体"/>
        <charset val="134"/>
      </rPr>
      <t>社会保险基金上解上级支出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</si>
  <si>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</si>
  <si>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</si>
  <si>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sz val="20"/>
        <rFont val="Times New Roman"/>
        <charset val="134"/>
      </rPr>
      <t>2020</t>
    </r>
    <r>
      <rPr>
        <sz val="20"/>
        <rFont val="华文中宋"/>
        <charset val="134"/>
      </rPr>
      <t>年度盈江县国有资本经营预算收支安排调整表</t>
    </r>
  </si>
  <si>
    <r>
      <rPr>
        <b/>
        <sz val="12"/>
        <rFont val="Times New Roman"/>
        <charset val="134"/>
      </rPr>
      <t>收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入</t>
    </r>
  </si>
  <si>
    <r>
      <rPr>
        <b/>
        <sz val="11"/>
        <rFont val="Times New Roman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</si>
  <si>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Times New Roman"/>
        <charset val="134"/>
      </rPr>
      <t>支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出</t>
    </r>
  </si>
  <si>
    <r>
      <rPr>
        <sz val="11"/>
        <rFont val="Times New Roman"/>
        <charset val="134"/>
      </rPr>
      <t>10306</t>
    </r>
    <r>
      <rPr>
        <sz val="11"/>
        <rFont val="宋体"/>
        <charset val="134"/>
      </rPr>
      <t>国有资本经营预算收入</t>
    </r>
  </si>
  <si>
    <r>
      <rPr>
        <sz val="11"/>
        <color indexed="8"/>
        <rFont val="Times New Roman"/>
        <charset val="134"/>
      </rPr>
      <t>22301</t>
    </r>
    <r>
      <rPr>
        <sz val="11"/>
        <color indexed="8"/>
        <rFont val="宋体"/>
        <charset val="134"/>
      </rPr>
      <t>　解决历史遗留问题及改革成本支出</t>
    </r>
  </si>
  <si>
    <r>
      <rPr>
        <sz val="11"/>
        <rFont val="Times New Roman"/>
        <charset val="134"/>
      </rPr>
      <t xml:space="preserve">1030601 </t>
    </r>
    <r>
      <rPr>
        <sz val="11"/>
        <rFont val="宋体"/>
        <charset val="134"/>
      </rPr>
      <t>利润收入</t>
    </r>
  </si>
  <si>
    <r>
      <rPr>
        <sz val="11"/>
        <color indexed="8"/>
        <rFont val="Times New Roman"/>
        <charset val="134"/>
      </rPr>
      <t>22302</t>
    </r>
    <r>
      <rPr>
        <sz val="11"/>
        <color indexed="8"/>
        <rFont val="宋体"/>
        <charset val="134"/>
      </rPr>
      <t>　国有企业资本金注入</t>
    </r>
  </si>
  <si>
    <r>
      <rPr>
        <sz val="11"/>
        <rFont val="Times New Roman"/>
        <charset val="134"/>
      </rPr>
      <t xml:space="preserve">1030602 </t>
    </r>
    <r>
      <rPr>
        <sz val="11"/>
        <rFont val="宋体"/>
        <charset val="134"/>
      </rPr>
      <t>股利、股息收入</t>
    </r>
  </si>
  <si>
    <r>
      <rPr>
        <sz val="11"/>
        <color indexed="8"/>
        <rFont val="Times New Roman"/>
        <charset val="134"/>
      </rPr>
      <t>22303</t>
    </r>
    <r>
      <rPr>
        <sz val="11"/>
        <color indexed="8"/>
        <rFont val="宋体"/>
        <charset val="134"/>
      </rPr>
      <t>　国有企业政策性补贴</t>
    </r>
  </si>
  <si>
    <r>
      <rPr>
        <sz val="11"/>
        <rFont val="Times New Roman"/>
        <charset val="134"/>
      </rPr>
      <t xml:space="preserve">1030603 </t>
    </r>
    <r>
      <rPr>
        <sz val="11"/>
        <rFont val="宋体"/>
        <charset val="134"/>
      </rPr>
      <t>产权转让收入</t>
    </r>
  </si>
  <si>
    <r>
      <rPr>
        <sz val="11"/>
        <color indexed="8"/>
        <rFont val="Times New Roman"/>
        <charset val="134"/>
      </rPr>
      <t>22304</t>
    </r>
    <r>
      <rPr>
        <sz val="11"/>
        <color indexed="8"/>
        <rFont val="宋体"/>
        <charset val="134"/>
      </rPr>
      <t>　金融国有资本经营预算支出</t>
    </r>
  </si>
  <si>
    <r>
      <rPr>
        <sz val="11"/>
        <rFont val="Times New Roman"/>
        <charset val="134"/>
      </rPr>
      <t xml:space="preserve">1030604 </t>
    </r>
    <r>
      <rPr>
        <sz val="11"/>
        <rFont val="宋体"/>
        <charset val="134"/>
      </rPr>
      <t>清算收入</t>
    </r>
  </si>
  <si>
    <r>
      <rPr>
        <sz val="11"/>
        <color indexed="8"/>
        <rFont val="Times New Roman"/>
        <charset val="134"/>
      </rPr>
      <t>22399</t>
    </r>
    <r>
      <rPr>
        <sz val="11"/>
        <color indexed="8"/>
        <rFont val="宋体"/>
        <charset val="134"/>
      </rPr>
      <t>　其他国有资本经营预算支出</t>
    </r>
  </si>
  <si>
    <r>
      <rPr>
        <sz val="11"/>
        <rFont val="Times New Roman"/>
        <charset val="134"/>
      </rPr>
      <t xml:space="preserve">1030698 </t>
    </r>
    <r>
      <rPr>
        <sz val="11"/>
        <rFont val="宋体"/>
        <charset val="134"/>
      </rPr>
      <t>其他国有资本经营预算收入</t>
    </r>
  </si>
  <si>
    <t>国有资本经营收入</t>
  </si>
  <si>
    <t>国有资本经营支出</t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</si>
  <si>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宋体"/>
        <charset val="134"/>
      </rPr>
      <t>　转移支付收入</t>
    </r>
  </si>
  <si>
    <r>
      <rPr>
        <sz val="11"/>
        <color indexed="8"/>
        <rFont val="Times New Roman"/>
        <charset val="134"/>
      </rPr>
      <t>230</t>
    </r>
    <r>
      <rPr>
        <sz val="11"/>
        <color indexed="8"/>
        <rFont val="宋体"/>
        <charset val="134"/>
      </rPr>
      <t>　转移性支出</t>
    </r>
  </si>
  <si>
    <r>
      <rPr>
        <sz val="11"/>
        <color indexed="8"/>
        <rFont val="Times New Roman"/>
        <charset val="134"/>
      </rPr>
      <t xml:space="preserve">  11005</t>
    </r>
    <r>
      <rPr>
        <sz val="11"/>
        <color indexed="8"/>
        <rFont val="宋体"/>
        <charset val="134"/>
      </rPr>
      <t>　国有资本经营预算转移支付收入</t>
    </r>
  </si>
  <si>
    <r>
      <rPr>
        <sz val="11"/>
        <color indexed="8"/>
        <rFont val="Times New Roman"/>
        <charset val="134"/>
      </rPr>
      <t xml:space="preserve">  23005</t>
    </r>
    <r>
      <rPr>
        <sz val="11"/>
        <color indexed="8"/>
        <rFont val="宋体"/>
        <charset val="134"/>
      </rPr>
      <t>　国有资本经营预算转移支付</t>
    </r>
  </si>
  <si>
    <r>
      <rPr>
        <sz val="11"/>
        <color indexed="8"/>
        <rFont val="Times New Roman"/>
        <charset val="134"/>
      </rPr>
      <t xml:space="preserve">  23008</t>
    </r>
    <r>
      <rPr>
        <sz val="11"/>
        <color indexed="8"/>
        <rFont val="宋体"/>
        <charset val="134"/>
      </rPr>
      <t>　调出资金</t>
    </r>
  </si>
  <si>
    <r>
      <rPr>
        <sz val="11"/>
        <color indexed="8"/>
        <rFont val="Times New Roman"/>
        <charset val="134"/>
      </rPr>
      <t xml:space="preserve">    2300803</t>
    </r>
    <r>
      <rPr>
        <sz val="11"/>
        <color indexed="8"/>
        <rFont val="宋体"/>
        <charset val="134"/>
      </rPr>
      <t>　国有资本经营预算调出资金</t>
    </r>
  </si>
  <si>
    <r>
      <rPr>
        <b/>
        <sz val="12"/>
        <rFont val="Times New Roman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</si>
  <si>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2"/>
        <rFont val="Times New Roman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</si>
  <si>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8"/>
        <color indexed="8"/>
        <rFont val="Times New Roman"/>
        <charset val="134"/>
      </rPr>
      <t>2020</t>
    </r>
    <r>
      <rPr>
        <b/>
        <sz val="18"/>
        <color indexed="8"/>
        <rFont val="宋体"/>
        <charset val="134"/>
      </rPr>
      <t>年盈江县地方政府新增专项债券资金安排情况表</t>
    </r>
    <r>
      <rPr>
        <b/>
        <sz val="18"/>
        <color indexed="8"/>
        <rFont val="Times New Roman"/>
        <charset val="134"/>
      </rPr>
      <t xml:space="preserve">   </t>
    </r>
  </si>
  <si>
    <t>年度</t>
  </si>
  <si>
    <t>批次</t>
  </si>
  <si>
    <t>县市</t>
  </si>
  <si>
    <t>项目名称</t>
  </si>
  <si>
    <t>安排金额（万元）</t>
  </si>
  <si>
    <t>第二批</t>
  </si>
  <si>
    <t>盈江县</t>
  </si>
  <si>
    <t>德宏州盈江县职业高级中学莲花校区建设项目（二期）</t>
  </si>
  <si>
    <t>合计</t>
  </si>
  <si>
    <r>
      <rPr>
        <sz val="20"/>
        <rFont val="Times New Roman"/>
        <charset val="134"/>
      </rPr>
      <t>2020</t>
    </r>
    <r>
      <rPr>
        <sz val="20"/>
        <rFont val="方正小标宋_GBK"/>
        <charset val="134"/>
      </rPr>
      <t>年盈江县地方政府债务限额表</t>
    </r>
  </si>
  <si>
    <r>
      <rPr>
        <b/>
        <sz val="10"/>
        <color rgb="FF000000"/>
        <rFont val="Times New Roman"/>
        <charset val="134"/>
      </rPr>
      <t>地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区</t>
    </r>
  </si>
  <si>
    <r>
      <rPr>
        <b/>
        <sz val="10"/>
        <rFont val="Times New Roman"/>
        <charset val="134"/>
      </rPr>
      <t>2019</t>
    </r>
    <r>
      <rPr>
        <b/>
        <sz val="10"/>
        <rFont val="宋体"/>
        <charset val="134"/>
      </rPr>
      <t>年政府债务限额</t>
    </r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</si>
  <si>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年新增债务限额</t>
    </r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</si>
  <si>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年政府债务限额</t>
    </r>
  </si>
  <si>
    <t>一般债务</t>
  </si>
  <si>
    <t>专项债务</t>
  </si>
  <si>
    <t>小计</t>
  </si>
  <si>
    <t>内债</t>
  </si>
  <si>
    <t>外债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</si>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</sst>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  <numFmt numFmtId="179" formatCode="0_ "/>
    <numFmt numFmtId="180" formatCode="0.0_ "/>
    <numFmt numFmtId="181" formatCode="#,##0_ ;[Red]\-#,##0\ "/>
    <numFmt numFmtId="182" formatCode="#,##0_);[Red]\(#,##0\)"/>
    <numFmt numFmtId="183" formatCode="yyyy&quot;年&quot;m&quot;月&quot;;@"/>
  </numFmts>
  <fonts count="72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1"/>
      <color indexed="8"/>
      <name val="Times New Roman"/>
      <charset val="134"/>
    </font>
    <font>
      <sz val="14"/>
      <color indexed="8"/>
      <name val="Times New Roman"/>
      <charset val="134"/>
    </font>
    <font>
      <b/>
      <sz val="18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name val="宋体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sz val="30"/>
      <name val="Times New Roman"/>
      <charset val="134"/>
    </font>
    <font>
      <sz val="11"/>
      <name val="宋体"/>
      <charset val="134"/>
    </font>
    <font>
      <b/>
      <sz val="20"/>
      <name val="Times New Roman"/>
      <charset val="134"/>
    </font>
    <font>
      <b/>
      <sz val="22"/>
      <name val="Times New Roman"/>
      <charset val="134"/>
    </font>
    <font>
      <sz val="12"/>
      <color indexed="10"/>
      <name val="Times New Roman"/>
      <charset val="134"/>
    </font>
    <font>
      <b/>
      <sz val="16"/>
      <name val="Times New Roman"/>
      <charset val="134"/>
    </font>
    <font>
      <b/>
      <sz val="12"/>
      <name val="宋体"/>
      <charset val="134"/>
    </font>
    <font>
      <b/>
      <i/>
      <sz val="10"/>
      <name val="Times New Roman"/>
      <charset val="134"/>
    </font>
    <font>
      <sz val="14"/>
      <color indexed="8"/>
      <name val="Times New Roman"/>
      <charset val="0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4"/>
      <color indexed="8"/>
      <name val="Times New Roman"/>
      <charset val="134"/>
    </font>
    <font>
      <b/>
      <sz val="14"/>
      <name val="Times New Roman"/>
      <charset val="0"/>
    </font>
    <font>
      <sz val="22"/>
      <color indexed="8"/>
      <name val="Times New Roman"/>
      <charset val="134"/>
    </font>
    <font>
      <sz val="15"/>
      <name val="Times New Roman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2"/>
      <name val="Times New Roman"/>
      <charset val="0"/>
    </font>
    <font>
      <sz val="20"/>
      <name val="方正小标宋_GBK"/>
      <charset val="134"/>
    </font>
    <font>
      <b/>
      <sz val="10"/>
      <color rgb="FF000000"/>
      <name val="宋体"/>
      <charset val="134"/>
    </font>
    <font>
      <b/>
      <sz val="18"/>
      <color indexed="8"/>
      <name val="宋体"/>
      <charset val="134"/>
    </font>
    <font>
      <sz val="22"/>
      <name val="华文中宋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i/>
      <sz val="10"/>
      <name val="方正仿宋_GBK"/>
      <charset val="134"/>
    </font>
    <font>
      <sz val="22"/>
      <color indexed="8"/>
      <name val="华文中宋"/>
      <charset val="134"/>
    </font>
    <font>
      <sz val="12"/>
      <name val="仿宋_GB231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678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1" fillId="18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5" fillId="0" borderId="24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0" borderId="21" applyNumberFormat="0" applyFill="0" applyAlignment="0" applyProtection="0">
      <alignment vertical="center"/>
    </xf>
    <xf numFmtId="0" fontId="0" fillId="0" borderId="0"/>
    <xf numFmtId="0" fontId="56" fillId="23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7" borderId="0" applyNumberFormat="0" applyBorder="0" applyAlignment="0" applyProtection="0">
      <alignment vertical="center"/>
    </xf>
    <xf numFmtId="0" fontId="0" fillId="0" borderId="0"/>
    <xf numFmtId="0" fontId="55" fillId="0" borderId="24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0" fillId="0" borderId="0"/>
    <xf numFmtId="0" fontId="51" fillId="0" borderId="20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0" borderId="0"/>
    <xf numFmtId="0" fontId="49" fillId="11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/>
    <xf numFmtId="0" fontId="52" fillId="0" borderId="21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0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37" fontId="60" fillId="0" borderId="0"/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0" borderId="0"/>
    <xf numFmtId="0" fontId="5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6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0" fillId="0" borderId="0"/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0" fillId="0" borderId="0"/>
    <xf numFmtId="0" fontId="57" fillId="6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0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0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50" fillId="14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5" borderId="16" applyNumberFormat="0" applyAlignment="0" applyProtection="0">
      <alignment vertical="center"/>
    </xf>
    <xf numFmtId="0" fontId="0" fillId="0" borderId="0">
      <alignment vertical="center"/>
    </xf>
    <xf numFmtId="0" fontId="42" fillId="5" borderId="16" applyNumberFormat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>
      <alignment vertical="center"/>
    </xf>
    <xf numFmtId="0" fontId="45" fillId="5" borderId="17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16" applyNumberFormat="0" applyAlignment="0" applyProtection="0">
      <alignment vertical="center"/>
    </xf>
    <xf numFmtId="0" fontId="62" fillId="0" borderId="0"/>
    <xf numFmtId="0" fontId="0" fillId="0" borderId="0">
      <alignment vertical="center"/>
    </xf>
    <xf numFmtId="0" fontId="42" fillId="5" borderId="16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5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3" fillId="1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14" borderId="16" applyNumberFormat="0" applyAlignment="0" applyProtection="0">
      <alignment vertical="center"/>
    </xf>
    <xf numFmtId="0" fontId="0" fillId="0" borderId="0"/>
    <xf numFmtId="0" fontId="45" fillId="5" borderId="17" applyNumberFormat="0" applyAlignment="0" applyProtection="0">
      <alignment vertical="center"/>
    </xf>
    <xf numFmtId="0" fontId="0" fillId="0" borderId="0"/>
    <xf numFmtId="0" fontId="45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0" fillId="14" borderId="16" applyNumberFormat="0" applyAlignment="0" applyProtection="0">
      <alignment vertical="center"/>
    </xf>
    <xf numFmtId="0" fontId="0" fillId="0" borderId="0"/>
    <xf numFmtId="0" fontId="0" fillId="0" borderId="0"/>
    <xf numFmtId="0" fontId="45" fillId="5" borderId="17" applyNumberFormat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18" applyNumberFormat="0" applyFill="0" applyAlignment="0" applyProtection="0">
      <alignment vertical="center"/>
    </xf>
    <xf numFmtId="0" fontId="0" fillId="0" borderId="0"/>
    <xf numFmtId="0" fontId="42" fillId="5" borderId="16" applyNumberFormat="0" applyAlignment="0" applyProtection="0">
      <alignment vertical="center"/>
    </xf>
    <xf numFmtId="0" fontId="0" fillId="0" borderId="0"/>
    <xf numFmtId="0" fontId="42" fillId="5" borderId="16" applyNumberFormat="0" applyAlignment="0" applyProtection="0">
      <alignment vertical="center"/>
    </xf>
    <xf numFmtId="0" fontId="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19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1" fillId="0" borderId="0"/>
    <xf numFmtId="41" fontId="0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49" fillId="1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50" fillId="14" borderId="16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6" fillId="0" borderId="0"/>
  </cellStyleXfs>
  <cellXfs count="332">
    <xf numFmtId="0" fontId="0" fillId="0" borderId="0" xfId="0"/>
    <xf numFmtId="0" fontId="1" fillId="0" borderId="0" xfId="0" applyFont="1"/>
    <xf numFmtId="0" fontId="2" fillId="0" borderId="0" xfId="0" applyFont="1"/>
    <xf numFmtId="177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179" fontId="4" fillId="0" borderId="0" xfId="0" applyNumberFormat="1" applyFont="1" applyAlignment="1">
      <alignment vertical="center" wrapText="1"/>
    </xf>
    <xf numFmtId="18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80" fontId="8" fillId="0" borderId="2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80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7" fontId="10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/>
    </xf>
    <xf numFmtId="0" fontId="15" fillId="0" borderId="0" xfId="483" applyFont="1" applyFill="1">
      <alignment vertical="center"/>
    </xf>
    <xf numFmtId="0" fontId="1" fillId="0" borderId="0" xfId="444" applyFont="1" applyFill="1">
      <alignment vertical="center"/>
    </xf>
    <xf numFmtId="0" fontId="1" fillId="0" borderId="0" xfId="483" applyFont="1" applyFill="1">
      <alignment vertical="center"/>
    </xf>
    <xf numFmtId="181" fontId="3" fillId="0" borderId="0" xfId="483" applyNumberFormat="1" applyFont="1" applyFill="1" applyAlignment="1">
      <alignment vertical="center"/>
    </xf>
    <xf numFmtId="0" fontId="5" fillId="0" borderId="0" xfId="483" applyFont="1" applyFill="1" applyAlignment="1">
      <alignment horizontal="center" vertical="center"/>
    </xf>
    <xf numFmtId="181" fontId="1" fillId="0" borderId="0" xfId="483" applyNumberFormat="1" applyFont="1" applyFill="1" applyAlignment="1">
      <alignment vertical="center"/>
    </xf>
    <xf numFmtId="181" fontId="16" fillId="0" borderId="10" xfId="483" applyNumberFormat="1" applyFont="1" applyFill="1" applyBorder="1" applyAlignment="1">
      <alignment horizontal="right"/>
    </xf>
    <xf numFmtId="181" fontId="2" fillId="0" borderId="8" xfId="483" applyNumberFormat="1" applyFont="1" applyFill="1" applyBorder="1" applyAlignment="1">
      <alignment horizontal="center" vertical="center" wrapText="1"/>
    </xf>
    <xf numFmtId="181" fontId="2" fillId="0" borderId="2" xfId="444" applyNumberFormat="1" applyFont="1" applyFill="1" applyBorder="1" applyAlignment="1">
      <alignment horizontal="center" vertical="center" wrapText="1"/>
    </xf>
    <xf numFmtId="181" fontId="2" fillId="0" borderId="8" xfId="444" applyNumberFormat="1" applyFont="1" applyFill="1" applyBorder="1" applyAlignment="1">
      <alignment horizontal="center" vertical="center" wrapText="1"/>
    </xf>
    <xf numFmtId="181" fontId="6" fillId="0" borderId="8" xfId="444" applyNumberFormat="1" applyFont="1" applyFill="1" applyBorder="1" applyAlignment="1">
      <alignment horizontal="center" vertical="center" wrapText="1"/>
    </xf>
    <xf numFmtId="181" fontId="2" fillId="0" borderId="11" xfId="483" applyNumberFormat="1" applyFont="1" applyFill="1" applyBorder="1" applyAlignment="1">
      <alignment horizontal="center" vertical="center" wrapText="1"/>
    </xf>
    <xf numFmtId="49" fontId="3" fillId="2" borderId="8" xfId="485" applyNumberFormat="1" applyFont="1" applyFill="1" applyBorder="1" applyAlignment="1" applyProtection="1">
      <alignment horizontal="left" vertical="center"/>
    </xf>
    <xf numFmtId="181" fontId="1" fillId="0" borderId="8" xfId="444" applyNumberFormat="1" applyFont="1" applyFill="1" applyBorder="1" applyAlignment="1">
      <alignment horizontal="right" vertical="center" wrapText="1"/>
    </xf>
    <xf numFmtId="181" fontId="3" fillId="0" borderId="8" xfId="444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vertical="center"/>
    </xf>
    <xf numFmtId="181" fontId="1" fillId="0" borderId="2" xfId="444" applyNumberFormat="1" applyFont="1" applyFill="1" applyBorder="1">
      <alignment vertical="center"/>
    </xf>
    <xf numFmtId="181" fontId="1" fillId="0" borderId="8" xfId="444" applyNumberFormat="1" applyFont="1" applyFill="1" applyBorder="1" applyAlignment="1">
      <alignment horizontal="right" vertical="center"/>
    </xf>
    <xf numFmtId="0" fontId="1" fillId="0" borderId="8" xfId="444" applyFont="1" applyFill="1" applyBorder="1" applyAlignment="1">
      <alignment horizontal="right" vertical="center"/>
    </xf>
    <xf numFmtId="181" fontId="1" fillId="0" borderId="8" xfId="444" applyNumberFormat="1" applyFont="1" applyFill="1" applyBorder="1">
      <alignment vertical="center"/>
    </xf>
    <xf numFmtId="0" fontId="1" fillId="0" borderId="8" xfId="444" applyFont="1" applyFill="1" applyBorder="1" applyAlignment="1">
      <alignment horizontal="left" vertical="center"/>
    </xf>
    <xf numFmtId="3" fontId="3" fillId="2" borderId="8" xfId="485" applyNumberFormat="1" applyFont="1" applyFill="1" applyBorder="1" applyAlignment="1" applyProtection="1">
      <alignment horizontal="left" vertical="center"/>
    </xf>
    <xf numFmtId="181" fontId="2" fillId="0" borderId="2" xfId="444" applyNumberFormat="1" applyFont="1" applyFill="1" applyBorder="1" applyAlignment="1">
      <alignment horizontal="right" vertical="center"/>
    </xf>
    <xf numFmtId="181" fontId="2" fillId="0" borderId="8" xfId="444" applyNumberFormat="1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181" fontId="2" fillId="0" borderId="2" xfId="444" applyNumberFormat="1" applyFont="1" applyFill="1" applyBorder="1">
      <alignment vertical="center"/>
    </xf>
    <xf numFmtId="182" fontId="1" fillId="0" borderId="9" xfId="337" applyNumberFormat="1" applyFont="1" applyFill="1" applyBorder="1" applyAlignment="1" applyProtection="1">
      <alignment horizontal="right" vertical="center"/>
      <protection locked="0"/>
    </xf>
    <xf numFmtId="181" fontId="1" fillId="0" borderId="9" xfId="337" applyNumberFormat="1" applyFont="1" applyFill="1" applyBorder="1" applyAlignment="1" applyProtection="1">
      <alignment horizontal="right" vertical="center"/>
      <protection locked="0"/>
    </xf>
    <xf numFmtId="181" fontId="2" fillId="0" borderId="8" xfId="444" applyNumberFormat="1" applyFont="1" applyFill="1" applyBorder="1" applyAlignment="1">
      <alignment horizontal="right" vertical="center"/>
    </xf>
    <xf numFmtId="0" fontId="2" fillId="0" borderId="8" xfId="444" applyFont="1" applyFill="1" applyBorder="1" applyAlignment="1">
      <alignment vertical="center"/>
    </xf>
    <xf numFmtId="0" fontId="2" fillId="0" borderId="8" xfId="444" applyFont="1" applyFill="1" applyBorder="1" applyAlignment="1">
      <alignment horizontal="center" vertical="center"/>
    </xf>
    <xf numFmtId="181" fontId="2" fillId="0" borderId="8" xfId="444" applyNumberFormat="1" applyFont="1" applyFill="1" applyBorder="1" applyAlignment="1">
      <alignment horizontal="center" vertical="center"/>
    </xf>
    <xf numFmtId="181" fontId="2" fillId="0" borderId="8" xfId="444" applyNumberFormat="1" applyFont="1" applyFill="1" applyBorder="1" applyAlignment="1">
      <alignment vertical="center"/>
    </xf>
    <xf numFmtId="181" fontId="14" fillId="0" borderId="8" xfId="483" applyNumberFormat="1" applyFont="1" applyFill="1" applyBorder="1" applyAlignment="1">
      <alignment horizontal="center" vertical="center" wrapText="1"/>
    </xf>
    <xf numFmtId="181" fontId="14" fillId="0" borderId="2" xfId="444" applyNumberFormat="1" applyFont="1" applyFill="1" applyBorder="1" applyAlignment="1">
      <alignment horizontal="center" vertical="center" wrapText="1"/>
    </xf>
    <xf numFmtId="181" fontId="14" fillId="0" borderId="8" xfId="444" applyNumberFormat="1" applyFont="1" applyFill="1" applyBorder="1" applyAlignment="1">
      <alignment horizontal="center" vertical="center" wrapText="1"/>
    </xf>
    <xf numFmtId="181" fontId="14" fillId="0" borderId="11" xfId="483" applyNumberFormat="1" applyFont="1" applyFill="1" applyBorder="1" applyAlignment="1">
      <alignment horizontal="center" vertical="center" wrapText="1"/>
    </xf>
    <xf numFmtId="177" fontId="3" fillId="0" borderId="8" xfId="444" applyNumberFormat="1" applyFont="1" applyBorder="1" applyAlignment="1">
      <alignment horizontal="left" vertical="center"/>
    </xf>
    <xf numFmtId="177" fontId="3" fillId="0" borderId="2" xfId="444" applyNumberFormat="1" applyFont="1" applyFill="1" applyBorder="1">
      <alignment vertical="center"/>
    </xf>
    <xf numFmtId="177" fontId="3" fillId="0" borderId="8" xfId="444" applyNumberFormat="1" applyFont="1" applyFill="1" applyBorder="1">
      <alignment vertical="center"/>
    </xf>
    <xf numFmtId="177" fontId="3" fillId="0" borderId="8" xfId="444" applyNumberFormat="1" applyFont="1" applyFill="1" applyBorder="1" applyAlignment="1">
      <alignment horizontal="right" vertical="center"/>
    </xf>
    <xf numFmtId="177" fontId="3" fillId="0" borderId="8" xfId="444" applyNumberFormat="1" applyFont="1" applyFill="1" applyBorder="1" applyAlignment="1">
      <alignment horizontal="left" vertical="center"/>
    </xf>
    <xf numFmtId="177" fontId="14" fillId="0" borderId="8" xfId="444" applyNumberFormat="1" applyFont="1" applyFill="1" applyBorder="1" applyAlignment="1">
      <alignment horizontal="center" vertical="center"/>
    </xf>
    <xf numFmtId="177" fontId="6" fillId="0" borderId="2" xfId="444" applyNumberFormat="1" applyFont="1" applyFill="1" applyBorder="1" applyAlignment="1">
      <alignment horizontal="right" vertical="center"/>
    </xf>
    <xf numFmtId="177" fontId="6" fillId="0" borderId="8" xfId="444" applyNumberFormat="1" applyFont="1" applyFill="1" applyBorder="1">
      <alignment vertical="center"/>
    </xf>
    <xf numFmtId="177" fontId="6" fillId="0" borderId="2" xfId="444" applyNumberFormat="1" applyFont="1" applyFill="1" applyBorder="1">
      <alignment vertical="center"/>
    </xf>
    <xf numFmtId="177" fontId="6" fillId="0" borderId="8" xfId="444" applyNumberFormat="1" applyFont="1" applyFill="1" applyBorder="1" applyAlignment="1">
      <alignment horizontal="left" vertical="center"/>
    </xf>
    <xf numFmtId="177" fontId="17" fillId="0" borderId="9" xfId="337" applyNumberFormat="1" applyFont="1" applyFill="1" applyBorder="1" applyAlignment="1" applyProtection="1">
      <alignment horizontal="right" vertical="center"/>
      <protection locked="0"/>
    </xf>
    <xf numFmtId="177" fontId="3" fillId="0" borderId="9" xfId="337" applyNumberFormat="1" applyFont="1" applyFill="1" applyBorder="1" applyAlignment="1" applyProtection="1">
      <alignment horizontal="right" vertical="center"/>
      <protection locked="0"/>
    </xf>
    <xf numFmtId="177" fontId="3" fillId="0" borderId="8" xfId="444" applyNumberFormat="1" applyFont="1" applyBorder="1">
      <alignment vertical="center"/>
    </xf>
    <xf numFmtId="177" fontId="10" fillId="0" borderId="8" xfId="444" applyNumberFormat="1" applyFont="1" applyBorder="1" applyAlignment="1">
      <alignment horizontal="left" vertical="center"/>
    </xf>
    <xf numFmtId="177" fontId="6" fillId="0" borderId="8" xfId="444" applyNumberFormat="1" applyFont="1" applyFill="1" applyBorder="1" applyAlignment="1">
      <alignment horizontal="right" vertical="center"/>
    </xf>
    <xf numFmtId="177" fontId="6" fillId="0" borderId="8" xfId="444" applyNumberFormat="1" applyFont="1" applyFill="1" applyBorder="1" applyAlignment="1">
      <alignment vertical="center"/>
    </xf>
    <xf numFmtId="178" fontId="2" fillId="0" borderId="0" xfId="444" applyNumberFormat="1" applyFont="1" applyFill="1" applyAlignment="1">
      <alignment horizontal="center" vertical="center" wrapText="1"/>
    </xf>
    <xf numFmtId="178" fontId="1" fillId="0" borderId="0" xfId="444" applyNumberFormat="1" applyFont="1" applyFill="1">
      <alignment vertical="center"/>
    </xf>
    <xf numFmtId="178" fontId="18" fillId="0" borderId="0" xfId="444" applyNumberFormat="1" applyFont="1" applyFill="1" applyAlignment="1">
      <alignment horizontal="center" vertical="center"/>
    </xf>
    <xf numFmtId="178" fontId="19" fillId="0" borderId="0" xfId="444" applyNumberFormat="1" applyFont="1" applyFill="1">
      <alignment vertical="center"/>
    </xf>
    <xf numFmtId="178" fontId="2" fillId="0" borderId="8" xfId="444" applyNumberFormat="1" applyFont="1" applyFill="1" applyBorder="1" applyAlignment="1">
      <alignment horizontal="center" vertical="center" wrapText="1"/>
    </xf>
    <xf numFmtId="178" fontId="2" fillId="0" borderId="8" xfId="444" applyNumberFormat="1" applyFont="1" applyFill="1" applyBorder="1" applyAlignment="1">
      <alignment horizontal="left" vertical="center"/>
    </xf>
    <xf numFmtId="178" fontId="2" fillId="0" borderId="8" xfId="444" applyNumberFormat="1" applyFont="1" applyFill="1" applyBorder="1">
      <alignment vertical="center"/>
    </xf>
    <xf numFmtId="178" fontId="2" fillId="0" borderId="8" xfId="444" applyNumberFormat="1" applyFont="1" applyFill="1" applyBorder="1" applyAlignment="1">
      <alignment horizontal="left" vertical="center" wrapText="1"/>
    </xf>
    <xf numFmtId="181" fontId="2" fillId="0" borderId="8" xfId="444" applyNumberFormat="1" applyFont="1" applyFill="1" applyBorder="1" applyAlignment="1">
      <alignment horizontal="left" vertical="center"/>
    </xf>
    <xf numFmtId="0" fontId="1" fillId="0" borderId="0" xfId="444" applyFont="1" applyFill="1" applyAlignment="1">
      <alignment vertical="center" wrapText="1"/>
    </xf>
    <xf numFmtId="0" fontId="1" fillId="0" borderId="0" xfId="483" applyFont="1" applyFill="1" applyAlignment="1">
      <alignment horizontal="right" vertical="center"/>
    </xf>
    <xf numFmtId="181" fontId="20" fillId="0" borderId="0" xfId="483" applyNumberFormat="1" applyFont="1" applyFill="1" applyAlignment="1">
      <alignment vertical="center"/>
    </xf>
    <xf numFmtId="181" fontId="1" fillId="0" borderId="0" xfId="483" applyNumberFormat="1" applyFont="1" applyFill="1" applyAlignment="1">
      <alignment horizontal="right" vertical="center"/>
    </xf>
    <xf numFmtId="181" fontId="1" fillId="0" borderId="10" xfId="483" applyNumberFormat="1" applyFont="1" applyFill="1" applyBorder="1" applyAlignment="1">
      <alignment horizontal="right" vertical="center"/>
    </xf>
    <xf numFmtId="178" fontId="14" fillId="0" borderId="8" xfId="483" applyNumberFormat="1" applyFont="1" applyFill="1" applyBorder="1" applyAlignment="1">
      <alignment horizontal="center" vertical="center" wrapText="1"/>
    </xf>
    <xf numFmtId="178" fontId="14" fillId="0" borderId="2" xfId="444" applyNumberFormat="1" applyFont="1" applyFill="1" applyBorder="1" applyAlignment="1">
      <alignment horizontal="center" vertical="center" wrapText="1"/>
    </xf>
    <xf numFmtId="178" fontId="14" fillId="0" borderId="8" xfId="444" applyNumberFormat="1" applyFont="1" applyFill="1" applyBorder="1" applyAlignment="1">
      <alignment horizontal="center" vertical="center" wrapText="1"/>
    </xf>
    <xf numFmtId="178" fontId="14" fillId="0" borderId="11" xfId="483" applyNumberFormat="1" applyFont="1" applyFill="1" applyBorder="1" applyAlignment="1">
      <alignment horizontal="center" vertical="center" wrapText="1"/>
    </xf>
    <xf numFmtId="178" fontId="3" fillId="0" borderId="8" xfId="444" applyNumberFormat="1" applyFont="1" applyFill="1" applyBorder="1" applyAlignment="1">
      <alignment horizontal="left" vertical="center"/>
    </xf>
    <xf numFmtId="177" fontId="3" fillId="0" borderId="2" xfId="444" applyNumberFormat="1" applyFont="1" applyFill="1" applyBorder="1" applyAlignment="1">
      <alignment horizontal="right" vertical="center"/>
    </xf>
    <xf numFmtId="178" fontId="3" fillId="0" borderId="8" xfId="369" applyNumberFormat="1" applyFont="1" applyFill="1" applyBorder="1" applyAlignment="1" applyProtection="1">
      <alignment vertical="center"/>
    </xf>
    <xf numFmtId="177" fontId="3" fillId="0" borderId="8" xfId="444" applyNumberFormat="1" applyFont="1" applyFill="1" applyBorder="1" applyAlignment="1">
      <alignment horizontal="left" vertical="center" wrapText="1"/>
    </xf>
    <xf numFmtId="178" fontId="3" fillId="0" borderId="8" xfId="444" applyNumberFormat="1" applyFont="1" applyFill="1" applyBorder="1" applyAlignment="1">
      <alignment horizontal="left" vertical="center" wrapText="1"/>
    </xf>
    <xf numFmtId="177" fontId="3" fillId="0" borderId="2" xfId="444" applyNumberFormat="1" applyFont="1" applyFill="1" applyBorder="1" applyAlignment="1">
      <alignment horizontal="right" vertical="center" wrapText="1"/>
    </xf>
    <xf numFmtId="177" fontId="3" fillId="0" borderId="8" xfId="444" applyNumberFormat="1" applyFont="1" applyFill="1" applyBorder="1" applyAlignment="1">
      <alignment horizontal="right" vertical="center" wrapText="1"/>
    </xf>
    <xf numFmtId="177" fontId="3" fillId="3" borderId="8" xfId="444" applyNumberFormat="1" applyFont="1" applyFill="1" applyBorder="1" applyAlignment="1">
      <alignment horizontal="right" vertical="center"/>
    </xf>
    <xf numFmtId="178" fontId="3" fillId="0" borderId="8" xfId="444" applyNumberFormat="1" applyFont="1" applyFill="1" applyBorder="1">
      <alignment vertical="center"/>
    </xf>
    <xf numFmtId="178" fontId="14" fillId="0" borderId="8" xfId="444" applyNumberFormat="1" applyFont="1" applyFill="1" applyBorder="1" applyAlignment="1">
      <alignment horizontal="distributed" vertical="center" indent="1"/>
    </xf>
    <xf numFmtId="177" fontId="14" fillId="0" borderId="8" xfId="444" applyNumberFormat="1" applyFont="1" applyFill="1" applyBorder="1" applyAlignment="1">
      <alignment horizontal="left" vertical="center" indent="1"/>
    </xf>
    <xf numFmtId="177" fontId="6" fillId="3" borderId="8" xfId="444" applyNumberFormat="1" applyFont="1" applyFill="1" applyBorder="1" applyAlignment="1">
      <alignment horizontal="right" vertical="center"/>
    </xf>
    <xf numFmtId="178" fontId="6" fillId="0" borderId="8" xfId="444" applyNumberFormat="1" applyFont="1" applyFill="1" applyBorder="1">
      <alignment vertical="center"/>
    </xf>
    <xf numFmtId="177" fontId="20" fillId="0" borderId="8" xfId="444" applyNumberFormat="1" applyFont="1" applyFill="1" applyBorder="1">
      <alignment vertical="center"/>
    </xf>
    <xf numFmtId="177" fontId="3" fillId="0" borderId="8" xfId="444" applyNumberFormat="1" applyFont="1" applyFill="1" applyBorder="1" applyAlignment="1">
      <alignment vertical="center" wrapTex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21" fillId="0" borderId="0" xfId="444" applyFont="1" applyFill="1" applyAlignment="1">
      <alignment horizontal="center" vertical="center"/>
    </xf>
    <xf numFmtId="0" fontId="22" fillId="0" borderId="0" xfId="444" applyFont="1" applyFill="1" applyAlignment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 wrapText="1"/>
    </xf>
    <xf numFmtId="178" fontId="4" fillId="0" borderId="8" xfId="0" applyNumberFormat="1" applyFont="1" applyFill="1" applyBorder="1" applyAlignment="1" applyProtection="1">
      <alignment vertical="center" wrapText="1" shrinkToFit="1"/>
      <protection hidden="1"/>
    </xf>
    <xf numFmtId="178" fontId="4" fillId="0" borderId="8" xfId="0" applyNumberFormat="1" applyFont="1" applyFill="1" applyBorder="1" applyAlignment="1" applyProtection="1">
      <alignment vertical="center" wrapText="1" shrinkToFit="1"/>
    </xf>
    <xf numFmtId="178" fontId="6" fillId="0" borderId="8" xfId="444" applyNumberFormat="1" applyFont="1" applyFill="1" applyBorder="1" applyAlignment="1">
      <alignment horizontal="left" vertical="center"/>
    </xf>
    <xf numFmtId="178" fontId="6" fillId="0" borderId="8" xfId="444" applyNumberFormat="1" applyFont="1" applyBorder="1" applyAlignment="1">
      <alignment horizontal="left" vertical="center"/>
    </xf>
    <xf numFmtId="178" fontId="6" fillId="0" borderId="8" xfId="444" applyNumberFormat="1" applyFont="1" applyBorder="1" applyAlignment="1">
      <alignment horizontal="left" vertical="center" wrapText="1"/>
    </xf>
    <xf numFmtId="179" fontId="6" fillId="0" borderId="8" xfId="0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distributed" vertical="center"/>
    </xf>
    <xf numFmtId="178" fontId="8" fillId="0" borderId="8" xfId="0" applyNumberFormat="1" applyFont="1" applyFill="1" applyBorder="1" applyAlignment="1" applyProtection="1">
      <alignment vertical="center" wrapText="1" shrinkToFit="1"/>
      <protection hidden="1"/>
    </xf>
    <xf numFmtId="178" fontId="8" fillId="0" borderId="8" xfId="0" applyNumberFormat="1" applyFont="1" applyFill="1" applyBorder="1" applyAlignment="1" applyProtection="1">
      <alignment vertical="center" wrapText="1" shrinkToFit="1"/>
    </xf>
    <xf numFmtId="181" fontId="16" fillId="0" borderId="10" xfId="483" applyNumberFormat="1" applyFont="1" applyFill="1" applyBorder="1" applyAlignment="1">
      <alignment horizontal="right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178" fontId="4" fillId="0" borderId="8" xfId="0" applyNumberFormat="1" applyFont="1" applyFill="1" applyBorder="1" applyAlignment="1" applyProtection="1">
      <alignment vertical="center" wrapText="1"/>
    </xf>
    <xf numFmtId="178" fontId="4" fillId="3" borderId="8" xfId="0" applyNumberFormat="1" applyFont="1" applyFill="1" applyBorder="1" applyAlignment="1" applyProtection="1">
      <alignment vertical="center" wrapText="1" shrinkToFit="1"/>
    </xf>
    <xf numFmtId="178" fontId="4" fillId="3" borderId="8" xfId="0" applyNumberFormat="1" applyFont="1" applyFill="1" applyBorder="1" applyAlignment="1" applyProtection="1">
      <alignment vertical="center" wrapText="1"/>
    </xf>
    <xf numFmtId="178" fontId="8" fillId="0" borderId="8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  <protection hidden="1"/>
    </xf>
    <xf numFmtId="178" fontId="1" fillId="0" borderId="0" xfId="444" applyNumberFormat="1" applyFont="1">
      <alignment vertical="center"/>
    </xf>
    <xf numFmtId="178" fontId="2" fillId="0" borderId="0" xfId="444" applyNumberFormat="1" applyFont="1" applyAlignment="1">
      <alignment horizontal="center" vertical="center" wrapText="1"/>
    </xf>
    <xf numFmtId="178" fontId="23" fillId="0" borderId="0" xfId="444" applyNumberFormat="1" applyFont="1">
      <alignment vertical="center"/>
    </xf>
    <xf numFmtId="178" fontId="18" fillId="0" borderId="0" xfId="444" applyNumberFormat="1" applyFont="1" applyAlignment="1">
      <alignment horizontal="center" vertical="center"/>
    </xf>
    <xf numFmtId="178" fontId="19" fillId="0" borderId="0" xfId="444" applyNumberFormat="1" applyFont="1">
      <alignment vertical="center"/>
    </xf>
    <xf numFmtId="178" fontId="1" fillId="0" borderId="10" xfId="444" applyNumberFormat="1" applyFont="1" applyFill="1" applyBorder="1" applyAlignment="1">
      <alignment horizontal="right" vertical="center"/>
    </xf>
    <xf numFmtId="178" fontId="1" fillId="0" borderId="10" xfId="444" applyNumberFormat="1" applyFont="1" applyBorder="1" applyAlignment="1">
      <alignment horizontal="right" vertical="center"/>
    </xf>
    <xf numFmtId="178" fontId="2" fillId="0" borderId="11" xfId="444" applyNumberFormat="1" applyFont="1" applyBorder="1" applyAlignment="1">
      <alignment horizontal="center" vertical="center" wrapText="1"/>
    </xf>
    <xf numFmtId="178" fontId="2" fillId="0" borderId="11" xfId="444" applyNumberFormat="1" applyFont="1" applyFill="1" applyBorder="1" applyAlignment="1">
      <alignment horizontal="center" vertical="center" wrapText="1"/>
    </xf>
    <xf numFmtId="178" fontId="2" fillId="0" borderId="12" xfId="444" applyNumberFormat="1" applyFont="1" applyBorder="1" applyAlignment="1">
      <alignment horizontal="center" vertical="center" wrapText="1"/>
    </xf>
    <xf numFmtId="178" fontId="2" fillId="0" borderId="13" xfId="444" applyNumberFormat="1" applyFont="1" applyBorder="1" applyAlignment="1">
      <alignment horizontal="center" vertical="center" wrapText="1"/>
    </xf>
    <xf numFmtId="178" fontId="2" fillId="0" borderId="3" xfId="444" applyNumberFormat="1" applyFont="1" applyBorder="1" applyAlignment="1">
      <alignment horizontal="center" vertical="center" wrapText="1"/>
    </xf>
    <xf numFmtId="178" fontId="2" fillId="0" borderId="8" xfId="444" applyNumberFormat="1" applyFont="1" applyBorder="1" applyAlignment="1">
      <alignment horizontal="center" vertical="center" wrapText="1"/>
    </xf>
    <xf numFmtId="178" fontId="2" fillId="0" borderId="3" xfId="444" applyNumberFormat="1" applyFont="1" applyFill="1" applyBorder="1" applyAlignment="1">
      <alignment horizontal="center" vertical="center" wrapText="1"/>
    </xf>
    <xf numFmtId="178" fontId="2" fillId="0" borderId="8" xfId="444" applyNumberFormat="1" applyFont="1" applyBorder="1">
      <alignment vertical="center"/>
    </xf>
    <xf numFmtId="177" fontId="3" fillId="2" borderId="8" xfId="444" applyNumberFormat="1" applyFont="1" applyFill="1" applyBorder="1">
      <alignment vertical="center"/>
    </xf>
    <xf numFmtId="177" fontId="3" fillId="0" borderId="8" xfId="20" applyNumberFormat="1" applyFont="1" applyFill="1" applyBorder="1" applyAlignment="1">
      <alignment vertical="center"/>
    </xf>
    <xf numFmtId="177" fontId="3" fillId="0" borderId="9" xfId="444" applyNumberFormat="1" applyFont="1" applyBorder="1">
      <alignment vertical="center"/>
    </xf>
    <xf numFmtId="177" fontId="3" fillId="0" borderId="9" xfId="444" applyNumberFormat="1" applyFont="1" applyFill="1" applyBorder="1">
      <alignment vertical="center"/>
    </xf>
    <xf numFmtId="178" fontId="2" fillId="0" borderId="8" xfId="444" applyNumberFormat="1" applyFont="1" applyBorder="1" applyAlignment="1">
      <alignment horizontal="left" vertical="center"/>
    </xf>
    <xf numFmtId="177" fontId="1" fillId="2" borderId="8" xfId="444" applyNumberFormat="1" applyFont="1" applyFill="1" applyBorder="1">
      <alignment vertical="center"/>
    </xf>
    <xf numFmtId="177" fontId="1" fillId="0" borderId="8" xfId="444" applyNumberFormat="1" applyFont="1" applyBorder="1">
      <alignment vertical="center"/>
    </xf>
    <xf numFmtId="177" fontId="1" fillId="0" borderId="8" xfId="20" applyNumberFormat="1" applyFont="1" applyFill="1" applyBorder="1" applyAlignment="1">
      <alignment vertical="center"/>
    </xf>
    <xf numFmtId="177" fontId="1" fillId="0" borderId="9" xfId="444" applyNumberFormat="1" applyFont="1" applyBorder="1">
      <alignment vertical="center"/>
    </xf>
    <xf numFmtId="177" fontId="1" fillId="0" borderId="9" xfId="444" applyNumberFormat="1" applyFont="1" applyFill="1" applyBorder="1">
      <alignment vertical="center"/>
    </xf>
    <xf numFmtId="177" fontId="1" fillId="3" borderId="8" xfId="444" applyNumberFormat="1" applyFont="1" applyFill="1" applyBorder="1">
      <alignment vertical="center"/>
    </xf>
    <xf numFmtId="178" fontId="2" fillId="0" borderId="8" xfId="444" applyNumberFormat="1" applyFont="1" applyBorder="1" applyAlignment="1">
      <alignment horizontal="left" vertical="center" wrapText="1"/>
    </xf>
    <xf numFmtId="177" fontId="1" fillId="2" borderId="8" xfId="444" applyNumberFormat="1" applyFont="1" applyFill="1" applyBorder="1" applyAlignment="1">
      <alignment vertical="center"/>
    </xf>
    <xf numFmtId="177" fontId="1" fillId="0" borderId="8" xfId="444" applyNumberFormat="1" applyFont="1" applyBorder="1" applyAlignment="1">
      <alignment vertical="center"/>
    </xf>
    <xf numFmtId="177" fontId="2" fillId="0" borderId="8" xfId="444" applyNumberFormat="1" applyFont="1" applyBorder="1" applyAlignment="1">
      <alignment horizontal="right" vertical="center"/>
    </xf>
    <xf numFmtId="177" fontId="2" fillId="0" borderId="8" xfId="444" applyNumberFormat="1" applyFont="1" applyFill="1" applyBorder="1" applyAlignment="1">
      <alignment horizontal="right" vertical="center"/>
    </xf>
    <xf numFmtId="178" fontId="4" fillId="0" borderId="0" xfId="444" applyNumberFormat="1" applyFont="1" applyAlignment="1">
      <alignment horizontal="right"/>
    </xf>
    <xf numFmtId="178" fontId="2" fillId="0" borderId="14" xfId="444" applyNumberFormat="1" applyFont="1" applyBorder="1" applyAlignment="1">
      <alignment horizontal="center" vertical="center" wrapText="1"/>
    </xf>
    <xf numFmtId="178" fontId="6" fillId="2" borderId="8" xfId="444" applyNumberFormat="1" applyFont="1" applyFill="1" applyBorder="1" applyAlignment="1">
      <alignment horizontal="center" vertical="center" wrapText="1"/>
    </xf>
    <xf numFmtId="177" fontId="3" fillId="2" borderId="8" xfId="20" applyNumberFormat="1" applyFont="1" applyFill="1" applyBorder="1" applyAlignment="1">
      <alignment vertical="center"/>
    </xf>
    <xf numFmtId="177" fontId="1" fillId="2" borderId="8" xfId="20" applyNumberFormat="1" applyFont="1" applyFill="1" applyBorder="1" applyAlignment="1">
      <alignment vertical="center"/>
    </xf>
    <xf numFmtId="177" fontId="3" fillId="3" borderId="8" xfId="444" applyNumberFormat="1" applyFont="1" applyFill="1" applyBorder="1">
      <alignment vertical="center"/>
    </xf>
    <xf numFmtId="177" fontId="6" fillId="2" borderId="8" xfId="444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/>
    <xf numFmtId="180" fontId="1" fillId="0" borderId="0" xfId="0" applyNumberFormat="1" applyFont="1" applyFill="1" applyBorder="1" applyAlignment="1"/>
    <xf numFmtId="176" fontId="24" fillId="0" borderId="0" xfId="0" applyNumberFormat="1" applyFont="1" applyFill="1" applyAlignment="1" applyProtection="1">
      <alignment horizontal="center"/>
      <protection locked="0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/>
    <xf numFmtId="176" fontId="1" fillId="0" borderId="0" xfId="0" applyNumberFormat="1" applyFont="1" applyFill="1" applyBorder="1" applyAlignment="1" applyProtection="1">
      <alignment horizontal="center"/>
      <protection locked="0"/>
    </xf>
    <xf numFmtId="176" fontId="25" fillId="0" borderId="8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Border="1" applyAlignment="1" applyProtection="1">
      <alignment horizontal="center" vertical="center" wrapText="1"/>
      <protection locked="0"/>
    </xf>
    <xf numFmtId="178" fontId="14" fillId="0" borderId="8" xfId="0" applyNumberFormat="1" applyFont="1" applyBorder="1" applyAlignment="1" applyProtection="1">
      <alignment horizontal="center" vertical="center" wrapText="1"/>
      <protection locked="0"/>
    </xf>
    <xf numFmtId="178" fontId="6" fillId="0" borderId="8" xfId="0" applyNumberFormat="1" applyFont="1" applyBorder="1" applyAlignment="1">
      <alignment horizontal="center" vertical="center" wrapText="1"/>
    </xf>
    <xf numFmtId="176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11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vertical="center"/>
      <protection locked="0"/>
    </xf>
    <xf numFmtId="177" fontId="8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8" fillId="2" borderId="8" xfId="0" applyNumberFormat="1" applyFont="1" applyFill="1" applyBorder="1" applyAlignment="1" applyProtection="1">
      <alignment horizontal="right" vertical="center" shrinkToFit="1"/>
    </xf>
    <xf numFmtId="176" fontId="4" fillId="0" borderId="15" xfId="0" applyNumberFormat="1" applyFont="1" applyFill="1" applyBorder="1" applyAlignment="1" applyProtection="1">
      <alignment horizontal="center" vertical="center" wrapText="1"/>
    </xf>
    <xf numFmtId="176" fontId="8" fillId="2" borderId="8" xfId="0" applyNumberFormat="1" applyFont="1" applyFill="1" applyBorder="1" applyAlignment="1" applyProtection="1">
      <alignment vertical="center"/>
      <protection locked="0"/>
    </xf>
    <xf numFmtId="176" fontId="4" fillId="2" borderId="8" xfId="0" applyNumberFormat="1" applyFont="1" applyFill="1" applyBorder="1" applyAlignment="1" applyProtection="1">
      <alignment vertical="center"/>
      <protection locked="0"/>
    </xf>
    <xf numFmtId="177" fontId="4" fillId="0" borderId="8" xfId="0" applyNumberFormat="1" applyFont="1" applyFill="1" applyBorder="1" applyAlignment="1" applyProtection="1">
      <alignment horizontal="right" vertical="center"/>
      <protection locked="0"/>
    </xf>
    <xf numFmtId="177" fontId="4" fillId="2" borderId="8" xfId="0" applyNumberFormat="1" applyFont="1" applyFill="1" applyBorder="1" applyAlignment="1" applyProtection="1">
      <alignment horizontal="right" vertical="center" shrinkToFit="1"/>
    </xf>
    <xf numFmtId="177" fontId="8" fillId="0" borderId="8" xfId="0" applyNumberFormat="1" applyFont="1" applyFill="1" applyBorder="1" applyAlignment="1" applyProtection="1">
      <alignment horizontal="right" vertical="center"/>
      <protection locked="0"/>
    </xf>
    <xf numFmtId="177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8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176" fontId="16" fillId="0" borderId="0" xfId="0" applyNumberFormat="1" applyFont="1" applyFill="1" applyBorder="1" applyAlignment="1" applyProtection="1">
      <alignment horizontal="right"/>
      <protection locked="0"/>
    </xf>
    <xf numFmtId="177" fontId="8" fillId="0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 applyProtection="1">
      <alignment horizontal="right" vertical="center"/>
      <protection locked="0"/>
    </xf>
    <xf numFmtId="177" fontId="8" fillId="0" borderId="8" xfId="0" applyNumberFormat="1" applyFont="1" applyFill="1" applyBorder="1" applyAlignment="1" applyProtection="1">
      <alignment horizontal="right" vertical="center" shrinkToFit="1"/>
    </xf>
    <xf numFmtId="177" fontId="4" fillId="0" borderId="8" xfId="0" applyNumberFormat="1" applyFont="1" applyFill="1" applyBorder="1" applyAlignment="1" applyProtection="1">
      <alignment horizontal="right" vertical="center" shrinkToFit="1"/>
    </xf>
    <xf numFmtId="176" fontId="4" fillId="0" borderId="8" xfId="0" applyNumberFormat="1" applyFont="1" applyFill="1" applyBorder="1" applyAlignment="1" applyProtection="1">
      <alignment vertical="center" wrapText="1" shrinkToFit="1"/>
      <protection locked="0"/>
    </xf>
    <xf numFmtId="176" fontId="9" fillId="0" borderId="8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Fill="1" applyBorder="1" applyAlignment="1" applyProtection="1">
      <alignment vertical="center"/>
      <protection locked="0"/>
    </xf>
    <xf numFmtId="176" fontId="8" fillId="0" borderId="8" xfId="0" applyNumberFormat="1" applyFont="1" applyFill="1" applyBorder="1" applyAlignment="1" applyProtection="1">
      <alignment vertical="center" wrapText="1"/>
      <protection locked="0"/>
    </xf>
    <xf numFmtId="177" fontId="8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76" fontId="9" fillId="0" borderId="8" xfId="0" applyNumberFormat="1" applyFont="1" applyFill="1" applyBorder="1" applyAlignment="1" applyProtection="1">
      <alignment vertical="center" wrapText="1" shrinkToFit="1"/>
      <protection locked="0"/>
    </xf>
    <xf numFmtId="177" fontId="4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176" fontId="1" fillId="0" borderId="8" xfId="0" applyNumberFormat="1" applyFont="1" applyFill="1" applyBorder="1" applyAlignment="1" applyProtection="1">
      <alignment horizontal="center" vertical="center" wrapText="1"/>
    </xf>
    <xf numFmtId="176" fontId="26" fillId="0" borderId="8" xfId="0" applyNumberFormat="1" applyFont="1" applyFill="1" applyBorder="1" applyAlignment="1">
      <alignment vertical="center"/>
    </xf>
    <xf numFmtId="177" fontId="26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26" fillId="0" borderId="8" xfId="0" applyNumberFormat="1" applyFont="1" applyFill="1" applyBorder="1" applyAlignment="1" applyProtection="1">
      <alignment horizontal="right" vertical="center"/>
      <protection locked="0"/>
    </xf>
    <xf numFmtId="0" fontId="27" fillId="2" borderId="0" xfId="388" applyFont="1" applyFill="1"/>
    <xf numFmtId="0" fontId="28" fillId="2" borderId="0" xfId="444" applyFont="1" applyFill="1">
      <alignment vertical="center"/>
    </xf>
    <xf numFmtId="0" fontId="29" fillId="2" borderId="0" xfId="444" applyFont="1" applyFill="1" applyAlignment="1">
      <alignment horizontal="center" vertical="center" wrapText="1"/>
    </xf>
    <xf numFmtId="0" fontId="28" fillId="2" borderId="0" xfId="444" applyFont="1" applyFill="1" applyAlignment="1">
      <alignment vertical="center" wrapText="1"/>
    </xf>
    <xf numFmtId="181" fontId="28" fillId="2" borderId="0" xfId="444" applyNumberFormat="1" applyFont="1" applyFill="1">
      <alignment vertical="center"/>
    </xf>
    <xf numFmtId="181" fontId="2" fillId="2" borderId="0" xfId="444" applyNumberFormat="1" applyFont="1" applyFill="1">
      <alignment vertical="center"/>
    </xf>
    <xf numFmtId="178" fontId="30" fillId="2" borderId="0" xfId="388" applyNumberFormat="1" applyFont="1" applyFill="1" applyAlignment="1">
      <alignment wrapText="1"/>
    </xf>
    <xf numFmtId="178" fontId="31" fillId="2" borderId="0" xfId="388" applyNumberFormat="1" applyFont="1" applyFill="1" applyAlignment="1">
      <alignment wrapText="1"/>
    </xf>
    <xf numFmtId="178" fontId="27" fillId="2" borderId="0" xfId="388" applyNumberFormat="1" applyFont="1" applyFill="1" applyAlignment="1">
      <alignment wrapText="1"/>
    </xf>
    <xf numFmtId="178" fontId="32" fillId="2" borderId="0" xfId="388" applyNumberFormat="1" applyFont="1" applyFill="1" applyAlignment="1">
      <alignment wrapText="1"/>
    </xf>
    <xf numFmtId="178" fontId="33" fillId="2" borderId="0" xfId="444" applyNumberFormat="1" applyFont="1" applyFill="1" applyAlignment="1">
      <alignment horizontal="center" vertical="center" wrapText="1"/>
    </xf>
    <xf numFmtId="178" fontId="22" fillId="2" borderId="0" xfId="444" applyNumberFormat="1" applyFont="1" applyFill="1" applyAlignment="1">
      <alignment horizontal="center" vertical="center" wrapText="1"/>
    </xf>
    <xf numFmtId="178" fontId="1" fillId="0" borderId="0" xfId="483" applyNumberFormat="1" applyFont="1" applyFill="1" applyAlignment="1">
      <alignment vertical="center" wrapText="1"/>
    </xf>
    <xf numFmtId="178" fontId="28" fillId="2" borderId="0" xfId="444" applyNumberFormat="1" applyFont="1" applyFill="1" applyAlignment="1">
      <alignment vertical="center" wrapText="1"/>
    </xf>
    <xf numFmtId="178" fontId="28" fillId="2" borderId="10" xfId="444" applyNumberFormat="1" applyFont="1" applyFill="1" applyBorder="1" applyAlignment="1">
      <alignment horizontal="right" vertical="center" wrapText="1"/>
    </xf>
    <xf numFmtId="178" fontId="4" fillId="2" borderId="10" xfId="444" applyNumberFormat="1" applyFont="1" applyFill="1" applyBorder="1" applyAlignment="1">
      <alignment horizontal="right" wrapText="1"/>
    </xf>
    <xf numFmtId="176" fontId="2" fillId="2" borderId="8" xfId="444" applyNumberFormat="1" applyFont="1" applyFill="1" applyBorder="1" applyAlignment="1">
      <alignment horizontal="center" vertical="center" wrapText="1"/>
    </xf>
    <xf numFmtId="176" fontId="6" fillId="2" borderId="8" xfId="444" applyNumberFormat="1" applyFont="1" applyFill="1" applyBorder="1" applyAlignment="1">
      <alignment horizontal="center" vertical="center" wrapText="1"/>
    </xf>
    <xf numFmtId="176" fontId="2" fillId="2" borderId="8" xfId="444" applyNumberFormat="1" applyFont="1" applyFill="1" applyBorder="1" applyAlignment="1">
      <alignment vertical="center" wrapText="1"/>
    </xf>
    <xf numFmtId="177" fontId="2" fillId="2" borderId="8" xfId="444" applyNumberFormat="1" applyFont="1" applyFill="1" applyBorder="1" applyAlignment="1">
      <alignment vertical="center" wrapText="1"/>
    </xf>
    <xf numFmtId="177" fontId="2" fillId="2" borderId="8" xfId="133" applyNumberFormat="1" applyFont="1" applyFill="1" applyBorder="1" applyAlignment="1">
      <alignment vertical="center" wrapText="1"/>
    </xf>
    <xf numFmtId="177" fontId="1" fillId="3" borderId="8" xfId="444" applyNumberFormat="1" applyFont="1" applyFill="1" applyBorder="1" applyAlignment="1">
      <alignment vertical="center" wrapText="1"/>
    </xf>
    <xf numFmtId="177" fontId="1" fillId="0" borderId="8" xfId="444" applyNumberFormat="1" applyFont="1" applyFill="1" applyBorder="1" applyAlignment="1">
      <alignment vertical="center"/>
    </xf>
    <xf numFmtId="177" fontId="1" fillId="2" borderId="8" xfId="444" applyNumberFormat="1" applyFont="1" applyFill="1" applyBorder="1" applyAlignment="1">
      <alignment vertical="center" wrapText="1"/>
    </xf>
    <xf numFmtId="177" fontId="1" fillId="2" borderId="8" xfId="133" applyNumberFormat="1" applyFont="1" applyFill="1" applyBorder="1" applyAlignment="1">
      <alignment vertical="center" wrapText="1"/>
    </xf>
    <xf numFmtId="176" fontId="1" fillId="0" borderId="8" xfId="444" applyNumberFormat="1" applyFont="1" applyFill="1" applyBorder="1" applyAlignment="1">
      <alignment horizontal="left" vertical="center" wrapText="1"/>
    </xf>
    <xf numFmtId="177" fontId="1" fillId="3" borderId="8" xfId="444" applyNumberFormat="1" applyFont="1" applyFill="1" applyBorder="1" applyAlignment="1">
      <alignment horizontal="left" vertical="center" wrapText="1"/>
    </xf>
    <xf numFmtId="176" fontId="1" fillId="2" borderId="8" xfId="444" applyNumberFormat="1" applyFont="1" applyFill="1" applyBorder="1" applyAlignment="1">
      <alignment horizontal="left" vertical="center" wrapText="1"/>
    </xf>
    <xf numFmtId="177" fontId="1" fillId="2" borderId="8" xfId="444" applyNumberFormat="1" applyFont="1" applyFill="1" applyBorder="1" applyAlignment="1">
      <alignment horizontal="left" vertical="center" wrapText="1"/>
    </xf>
    <xf numFmtId="177" fontId="28" fillId="2" borderId="0" xfId="444" applyNumberFormat="1" applyFont="1" applyFill="1">
      <alignment vertical="center"/>
    </xf>
    <xf numFmtId="176" fontId="1" fillId="2" borderId="8" xfId="444" applyNumberFormat="1" applyFont="1" applyFill="1" applyBorder="1" applyAlignment="1">
      <alignment vertical="center" wrapText="1"/>
    </xf>
    <xf numFmtId="176" fontId="2" fillId="2" borderId="8" xfId="444" applyNumberFormat="1" applyFont="1" applyFill="1" applyBorder="1" applyAlignment="1">
      <alignment horizontal="left" vertical="center" wrapText="1"/>
    </xf>
    <xf numFmtId="177" fontId="2" fillId="0" borderId="8" xfId="444" applyNumberFormat="1" applyFont="1" applyFill="1" applyBorder="1" applyAlignment="1">
      <alignment vertical="center" wrapText="1"/>
    </xf>
    <xf numFmtId="177" fontId="2" fillId="2" borderId="8" xfId="444" applyNumberFormat="1" applyFont="1" applyFill="1" applyBorder="1" applyAlignment="1">
      <alignment horizontal="left" vertical="center" wrapText="1"/>
    </xf>
    <xf numFmtId="177" fontId="28" fillId="2" borderId="8" xfId="444" applyNumberFormat="1" applyFont="1" applyFill="1" applyBorder="1">
      <alignment vertical="center"/>
    </xf>
    <xf numFmtId="177" fontId="2" fillId="0" borderId="8" xfId="444" applyNumberFormat="1" applyFont="1" applyFill="1" applyBorder="1" applyAlignment="1">
      <alignment vertical="center"/>
    </xf>
    <xf numFmtId="176" fontId="2" fillId="2" borderId="8" xfId="444" applyNumberFormat="1" applyFont="1" applyFill="1" applyBorder="1" applyAlignment="1">
      <alignment horizontal="distributed" vertical="center" wrapText="1"/>
    </xf>
    <xf numFmtId="177" fontId="2" fillId="2" borderId="8" xfId="444" applyNumberFormat="1" applyFont="1" applyFill="1" applyBorder="1" applyAlignment="1">
      <alignment horizontal="distributed" vertical="center" wrapText="1"/>
    </xf>
    <xf numFmtId="177" fontId="1" fillId="2" borderId="8" xfId="187" applyNumberFormat="1" applyFont="1" applyFill="1" applyBorder="1" applyAlignment="1" applyProtection="1">
      <alignment horizontal="left" vertical="center" wrapText="1"/>
    </xf>
    <xf numFmtId="176" fontId="1" fillId="2" borderId="8" xfId="444" applyNumberFormat="1" applyFont="1" applyFill="1" applyBorder="1" applyAlignment="1">
      <alignment horizontal="left" vertical="center"/>
    </xf>
    <xf numFmtId="177" fontId="1" fillId="0" borderId="8" xfId="444" applyNumberFormat="1" applyFont="1" applyFill="1" applyBorder="1">
      <alignment vertical="center"/>
    </xf>
    <xf numFmtId="177" fontId="1" fillId="2" borderId="8" xfId="187" applyNumberFormat="1" applyFont="1" applyFill="1" applyBorder="1" applyAlignment="1" applyProtection="1">
      <alignment vertical="center" wrapText="1"/>
    </xf>
    <xf numFmtId="176" fontId="1" fillId="0" borderId="8" xfId="187" applyNumberFormat="1" applyFont="1" applyBorder="1" applyAlignment="1">
      <alignment horizontal="left" vertical="center" wrapText="1"/>
    </xf>
    <xf numFmtId="177" fontId="1" fillId="0" borderId="8" xfId="677" applyNumberFormat="1" applyFont="1" applyFill="1" applyBorder="1" applyAlignment="1" applyProtection="1">
      <alignment horizontal="right" vertical="center" wrapText="1" shrinkToFit="1"/>
    </xf>
    <xf numFmtId="177" fontId="28" fillId="2" borderId="8" xfId="444" applyNumberFormat="1" applyFont="1" applyFill="1" applyBorder="1" applyAlignment="1">
      <alignment vertical="center" wrapText="1"/>
    </xf>
    <xf numFmtId="177" fontId="1" fillId="0" borderId="8" xfId="444" applyNumberFormat="1" applyFont="1" applyFill="1" applyBorder="1" applyAlignment="1">
      <alignment vertical="center" wrapText="1"/>
    </xf>
    <xf numFmtId="177" fontId="28" fillId="2" borderId="0" xfId="444" applyNumberFormat="1" applyFont="1" applyFill="1" applyAlignment="1">
      <alignment vertical="center" wrapText="1"/>
    </xf>
    <xf numFmtId="176" fontId="1" fillId="2" borderId="8" xfId="187" applyNumberFormat="1" applyFont="1" applyFill="1" applyBorder="1" applyAlignment="1" applyProtection="1">
      <alignment vertical="center" wrapText="1"/>
    </xf>
    <xf numFmtId="177" fontId="1" fillId="0" borderId="8" xfId="677" applyNumberFormat="1" applyFont="1" applyFill="1" applyBorder="1" applyAlignment="1" applyProtection="1">
      <alignment horizontal="center" vertical="center" wrapText="1" shrinkToFit="1"/>
    </xf>
    <xf numFmtId="176" fontId="1" fillId="2" borderId="8" xfId="444" applyNumberFormat="1" applyFont="1" applyFill="1" applyBorder="1" applyAlignment="1">
      <alignment horizontal="left" vertical="center" wrapText="1" shrinkToFit="1"/>
    </xf>
    <xf numFmtId="177" fontId="1" fillId="0" borderId="8" xfId="444" applyNumberFormat="1" applyFont="1" applyFill="1" applyBorder="1" applyAlignment="1">
      <alignment horizontal="right" vertical="center"/>
    </xf>
    <xf numFmtId="177" fontId="28" fillId="0" borderId="8" xfId="444" applyNumberFormat="1" applyFont="1" applyFill="1" applyBorder="1" applyAlignment="1">
      <alignment vertical="center" wrapText="1"/>
    </xf>
    <xf numFmtId="177" fontId="1" fillId="2" borderId="8" xfId="444" applyNumberFormat="1" applyFont="1" applyFill="1" applyBorder="1" applyAlignment="1">
      <alignment horizontal="right" vertical="center" wrapText="1"/>
    </xf>
    <xf numFmtId="177" fontId="1" fillId="2" borderId="8" xfId="405" applyNumberFormat="1" applyFont="1" applyFill="1" applyBorder="1" applyAlignment="1" applyProtection="1">
      <alignment vertical="center" wrapText="1"/>
    </xf>
    <xf numFmtId="177" fontId="1" fillId="2" borderId="8" xfId="444" applyNumberFormat="1" applyFont="1" applyFill="1" applyBorder="1" applyAlignment="1">
      <alignment horizontal="left" vertical="center"/>
    </xf>
    <xf numFmtId="177" fontId="1" fillId="3" borderId="8" xfId="133" applyNumberFormat="1" applyFont="1" applyFill="1" applyBorder="1" applyAlignment="1">
      <alignment vertical="center" wrapText="1"/>
    </xf>
    <xf numFmtId="176" fontId="2" fillId="0" borderId="8" xfId="444" applyNumberFormat="1" applyFont="1" applyFill="1" applyBorder="1">
      <alignment vertical="center"/>
    </xf>
    <xf numFmtId="177" fontId="2" fillId="2" borderId="8" xfId="444" applyNumberFormat="1" applyFont="1" applyFill="1" applyBorder="1">
      <alignment vertical="center"/>
    </xf>
    <xf numFmtId="177" fontId="2" fillId="2" borderId="8" xfId="444" applyNumberFormat="1" applyFont="1" applyFill="1" applyBorder="1" applyAlignment="1">
      <alignment horizontal="left" vertical="center"/>
    </xf>
    <xf numFmtId="177" fontId="2" fillId="2" borderId="8" xfId="444" applyNumberFormat="1" applyFont="1" applyFill="1" applyBorder="1" applyAlignment="1">
      <alignment vertical="center"/>
    </xf>
    <xf numFmtId="176" fontId="2" fillId="2" borderId="8" xfId="444" applyNumberFormat="1" applyFont="1" applyFill="1" applyBorder="1" applyAlignment="1">
      <alignment horizontal="distributed" vertical="center" indent="2"/>
    </xf>
    <xf numFmtId="177" fontId="2" fillId="2" borderId="8" xfId="444" applyNumberFormat="1" applyFont="1" applyFill="1" applyBorder="1" applyAlignment="1">
      <alignment horizontal="distributed" vertical="center" indent="2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183" fontId="40" fillId="0" borderId="0" xfId="0" applyNumberFormat="1" applyFont="1" applyAlignment="1">
      <alignment horizontal="center"/>
    </xf>
  </cellXfs>
  <cellStyles count="678">
    <cellStyle name="常规" xfId="0" builtinId="0"/>
    <cellStyle name="货币[0]" xfId="1" builtinId="7"/>
    <cellStyle name="货币" xfId="2" builtinId="4"/>
    <cellStyle name="解释性文本 3 2_州本级" xfId="3"/>
    <cellStyle name="常规 2 2 4" xfId="4"/>
    <cellStyle name="60% - 着色 2" xfId="5"/>
    <cellStyle name="输入" xfId="6" builtinId="20"/>
    <cellStyle name="汇总 6" xfId="7"/>
    <cellStyle name="20% - 强调文字颜色 3" xfId="8" builtinId="38"/>
    <cellStyle name="标题 1 4_州本级" xfId="9"/>
    <cellStyle name="好 3 2 2" xfId="10"/>
    <cellStyle name="千位分隔[0]" xfId="11" builtinId="6"/>
    <cellStyle name="40% - 强调文字颜色 3" xfId="12" builtinId="39"/>
    <cellStyle name="计算 2" xfId="13"/>
    <cellStyle name="千位分隔" xfId="14" builtinId="3"/>
    <cellStyle name="常规 7 3" xfId="15"/>
    <cellStyle name="标题 3 4_州本级" xfId="16"/>
    <cellStyle name="差" xfId="17" builtinId="27"/>
    <cellStyle name="60% - 强调文字颜色 3" xfId="18" builtinId="40"/>
    <cellStyle name="超链接" xfId="19" builtinId="8"/>
    <cellStyle name="百分比" xfId="20" builtinId="5"/>
    <cellStyle name="常规 2 7 3" xfId="21"/>
    <cellStyle name="已访问的超链接" xfId="22" builtinId="9"/>
    <cellStyle name="标题 6 2_州本级" xfId="23"/>
    <cellStyle name="注释" xfId="24" builtinId="10"/>
    <cellStyle name="常规 6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40% - 着色 3" xfId="30"/>
    <cellStyle name="标题" xfId="31" builtinId="15"/>
    <cellStyle name="解释性文本 2 2_州本级" xfId="32"/>
    <cellStyle name="常规 5 2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20% - 着色 5" xfId="101"/>
    <cellStyle name="计算 7" xfId="102"/>
    <cellStyle name="常规 3 2 2" xfId="103"/>
    <cellStyle name="40% - 着色 4" xfId="104"/>
    <cellStyle name="40% - 着色 5" xfId="105"/>
    <cellStyle name="常规 6_州本级" xfId="106"/>
    <cellStyle name="标题 1 2" xfId="107"/>
    <cellStyle name="60% - 着色 4" xfId="108"/>
    <cellStyle name="常规 2 2 3" xfId="109"/>
    <cellStyle name="60% - 着色 1" xfId="110"/>
    <cellStyle name="常规 2 2 5" xfId="111"/>
    <cellStyle name="60% - 着色 3" xfId="112"/>
    <cellStyle name="20% - 着色 4" xfId="113"/>
    <cellStyle name="计算 6" xfId="114"/>
    <cellStyle name="常规 3 2 3" xfId="115"/>
    <cellStyle name="20% - 着色 6" xfId="116"/>
    <cellStyle name="检查单元格 5 3" xfId="117"/>
    <cellStyle name="40% - 着色 1" xfId="118"/>
    <cellStyle name="检查单元格 3 2_州本级" xfId="119"/>
    <cellStyle name="40% - 着色 2" xfId="120"/>
    <cellStyle name="40% - 着色 6" xfId="121"/>
    <cellStyle name="标题 1 3" xfId="122"/>
    <cellStyle name="60% - 着色 5" xfId="123"/>
    <cellStyle name="标题 1 4" xfId="124"/>
    <cellStyle name="60% - 着色 6" xfId="125"/>
    <cellStyle name="好 2 2_州本级" xfId="126"/>
    <cellStyle name="no dec" xfId="127"/>
    <cellStyle name="差 5" xfId="128"/>
    <cellStyle name="百分比 3" xfId="129"/>
    <cellStyle name="Normal_APR" xfId="130"/>
    <cellStyle name="差 4" xfId="131"/>
    <cellStyle name="解释性文本 7" xfId="132"/>
    <cellStyle name="百分比 2" xfId="133"/>
    <cellStyle name="差 4 2" xfId="134"/>
    <cellStyle name="标题 10" xfId="135"/>
    <cellStyle name="百分比 2 2" xfId="136"/>
    <cellStyle name="汇总 4 4" xfId="137"/>
    <cellStyle name="差 4 2 2" xfId="138"/>
    <cellStyle name="百分比 2 2 2" xfId="139"/>
    <cellStyle name="百分比 2 2 2 2" xfId="140"/>
    <cellStyle name="百分比 2 2 3" xfId="141"/>
    <cellStyle name="千位_1" xfId="142"/>
    <cellStyle name="常规 2 4 2_州本级" xfId="143"/>
    <cellStyle name="百分比 2 2 4" xfId="144"/>
    <cellStyle name="差 4 3" xfId="145"/>
    <cellStyle name="百分比 2 3" xfId="146"/>
    <cellStyle name="百分比 2 3 2" xfId="147"/>
    <cellStyle name="百分比 2 3 2 2" xfId="148"/>
    <cellStyle name="百分比 2 3 3" xfId="149"/>
    <cellStyle name="百分比 2 3 4" xfId="150"/>
    <cellStyle name="差 4 4" xfId="151"/>
    <cellStyle name="百分比 2 4" xfId="152"/>
    <cellStyle name="百分比 2 4 2" xfId="153"/>
    <cellStyle name="好 4 2_州本级" xfId="154"/>
    <cellStyle name="百分比 2 5" xfId="155"/>
    <cellStyle name="汇总 4 2_州本级" xfId="156"/>
    <cellStyle name="百分比 2 6" xfId="157"/>
    <cellStyle name="差 5 2" xfId="158"/>
    <cellStyle name="百分比 3 2" xfId="159"/>
    <cellStyle name="差 5 3" xfId="160"/>
    <cellStyle name="百分比 3 3" xfId="161"/>
    <cellStyle name="常规 6 2_州本级" xfId="162"/>
    <cellStyle name="标题 1 2 2" xfId="163"/>
    <cellStyle name="标题 1 2 2 2" xfId="164"/>
    <cellStyle name="标题 3 4 2" xfId="165"/>
    <cellStyle name="标题 1 2 2_州本级" xfId="166"/>
    <cellStyle name="标题 1 2 3" xfId="167"/>
    <cellStyle name="标题 1 2 4" xfId="168"/>
    <cellStyle name="标题 3 4" xfId="169"/>
    <cellStyle name="标题 1 2_州本级" xfId="170"/>
    <cellStyle name="汇总 3" xfId="171"/>
    <cellStyle name="标题 1 3 2" xfId="172"/>
    <cellStyle name="汇总 3 2" xfId="173"/>
    <cellStyle name="标题 5 3" xfId="174"/>
    <cellStyle name="标题 1 3 2 2" xfId="175"/>
    <cellStyle name="汇总 7" xfId="176"/>
    <cellStyle name="汇总 3_州本级" xfId="177"/>
    <cellStyle name="标题 1 3 2_州本级" xfId="178"/>
    <cellStyle name="汇总 4" xfId="179"/>
    <cellStyle name="标题 1 3 3" xfId="180"/>
    <cellStyle name="汇总 5" xfId="181"/>
    <cellStyle name="标题 1 3 4" xfId="182"/>
    <cellStyle name="好 2 2 2" xfId="183"/>
    <cellStyle name="标题 1 3_州本级" xfId="184"/>
    <cellStyle name="标题 1 4 2 2" xfId="185"/>
    <cellStyle name="常规 3 3 4" xfId="186"/>
    <cellStyle name="常规 2" xfId="187"/>
    <cellStyle name="标题 1 4 2_州本级" xfId="188"/>
    <cellStyle name="标题 1 4 4" xfId="189"/>
    <cellStyle name="标题 1 5" xfId="190"/>
    <cellStyle name="标题 2 3_州本级" xfId="191"/>
    <cellStyle name="标题 1 5 3" xfId="192"/>
    <cellStyle name="好 4 2 2" xfId="193"/>
    <cellStyle name="标题 1 5_州本级" xfId="194"/>
    <cellStyle name="标题 1 6" xfId="195"/>
    <cellStyle name="标题 2 4 2" xfId="196"/>
    <cellStyle name="标题 1 7" xfId="197"/>
    <cellStyle name="标题 4 2 2_州本级" xfId="198"/>
    <cellStyle name="标题 2 2" xfId="199"/>
    <cellStyle name="标题 2 2 2" xfId="200"/>
    <cellStyle name="标题 2 2 2 2" xfId="201"/>
    <cellStyle name="标题 2 2 2_州本级" xfId="202"/>
    <cellStyle name="好 3 2" xfId="203"/>
    <cellStyle name="标题 2 2 3" xfId="204"/>
    <cellStyle name="计算 5 2" xfId="205"/>
    <cellStyle name="好 3 3" xfId="206"/>
    <cellStyle name="标题 2 2 4" xfId="207"/>
    <cellStyle name="标题 2 3" xfId="208"/>
    <cellStyle name="常规 11" xfId="209"/>
    <cellStyle name="标题 2 3 2" xfId="210"/>
    <cellStyle name="标题 2 3 2 2" xfId="211"/>
    <cellStyle name="标题 2 3 2_州本级" xfId="212"/>
    <cellStyle name="常规 12" xfId="213"/>
    <cellStyle name="好 4 2" xfId="214"/>
    <cellStyle name="标题 2 3 3" xfId="215"/>
    <cellStyle name="好 4 3" xfId="216"/>
    <cellStyle name="标题 2 3 4" xfId="217"/>
    <cellStyle name="标题 2 4" xfId="218"/>
    <cellStyle name="标题 2 4 2 2" xfId="219"/>
    <cellStyle name="标题 3 2 2 2" xfId="220"/>
    <cellStyle name="好 5 2" xfId="221"/>
    <cellStyle name="标题 2 4 3" xfId="222"/>
    <cellStyle name="好 5 3" xfId="223"/>
    <cellStyle name="常规 3 2 2 2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计算 2 2_州本级" xfId="230"/>
    <cellStyle name="标题 2 7" xfId="231"/>
    <cellStyle name="标题 2 5 2" xfId="232"/>
    <cellStyle name="标题 3 5 3" xfId="233"/>
    <cellStyle name="警告文本 3 4" xfId="234"/>
    <cellStyle name="标题 2 5_州本级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标题 3 4 3" xfId="251"/>
    <cellStyle name="标题 3 3 2 2" xfId="252"/>
    <cellStyle name="标题 3 3 3" xfId="253"/>
    <cellStyle name="标题 3 3 4" xfId="254"/>
    <cellStyle name="标题 4 2 4" xfId="255"/>
    <cellStyle name="标题 3 3_州本级" xfId="256"/>
    <cellStyle name="检查单元格 2 3" xfId="257"/>
    <cellStyle name="标题 4 4 3" xfId="258"/>
    <cellStyle name="标题 3 4 2 2" xfId="259"/>
    <cellStyle name="标题 3 4 2_州本级" xfId="260"/>
    <cellStyle name="常规 3 3 2 2" xfId="261"/>
    <cellStyle name="标题 3 4 4" xfId="262"/>
    <cellStyle name="标题 3 5" xfId="263"/>
    <cellStyle name="常规 9" xfId="264"/>
    <cellStyle name="标题 3 5 2" xfId="265"/>
    <cellStyle name="标题 3 5_州本级" xfId="266"/>
    <cellStyle name="标题 3 6" xfId="267"/>
    <cellStyle name="标题 3 7" xfId="268"/>
    <cellStyle name="解释性文本 2 2 2" xfId="269"/>
    <cellStyle name="标题 4 2" xfId="270"/>
    <cellStyle name="标题 4 2 2" xfId="271"/>
    <cellStyle name="常规 6 3" xfId="272"/>
    <cellStyle name="警告文本 2_州本级" xfId="273"/>
    <cellStyle name="标题 4 2 2 2" xfId="274"/>
    <cellStyle name="标题 4 2 3" xfId="275"/>
    <cellStyle name="汇总 2 2" xfId="276"/>
    <cellStyle name="标题 4 3" xfId="277"/>
    <cellStyle name="汇总 2 2 2" xfId="278"/>
    <cellStyle name="标题 4 3 2" xfId="279"/>
    <cellStyle name="警告文本 3_州本级" xfId="280"/>
    <cellStyle name="标题 4 3 2 2" xfId="281"/>
    <cellStyle name="注释 2 2 2" xfId="282"/>
    <cellStyle name="标题 4 3 2_州本级" xfId="283"/>
    <cellStyle name="标题 4 3 3" xfId="284"/>
    <cellStyle name="标题 4 3 4" xfId="285"/>
    <cellStyle name="汇总 2 2_州本级" xfId="286"/>
    <cellStyle name="常规 6 2 2" xfId="287"/>
    <cellStyle name="标题 4 3_州本级" xfId="288"/>
    <cellStyle name="检查单元格 2" xfId="289"/>
    <cellStyle name="计算 3 2 2" xfId="290"/>
    <cellStyle name="汇总 2 3" xfId="291"/>
    <cellStyle name="标题 4 4" xfId="292"/>
    <cellStyle name="检查单元格 2 2" xfId="293"/>
    <cellStyle name="标题 4 4 2" xfId="294"/>
    <cellStyle name="检查单元格 2 2 2" xfId="295"/>
    <cellStyle name="警告文本 4_州本级" xfId="296"/>
    <cellStyle name="标题 4 4 2 2" xfId="297"/>
    <cellStyle name="检查单元格 2 2_州本级" xfId="298"/>
    <cellStyle name="标题 4 4 2_州本级" xfId="299"/>
    <cellStyle name="检查单元格 2 4" xfId="300"/>
    <cellStyle name="标题 4 4 4" xfId="301"/>
    <cellStyle name="检查单元格 2_州本级" xfId="302"/>
    <cellStyle name="标题 4 4_州本级" xfId="303"/>
    <cellStyle name="检查单元格 3" xfId="304"/>
    <cellStyle name="汇总 2 4" xfId="305"/>
    <cellStyle name="标题 4 5" xfId="306"/>
    <cellStyle name="检查单元格 3_州本级" xfId="307"/>
    <cellStyle name="标题 4 5_州本级" xfId="308"/>
    <cellStyle name="检查单元格 4" xfId="309"/>
    <cellStyle name="差 3_州本级" xfId="310"/>
    <cellStyle name="标题 4 6" xfId="311"/>
    <cellStyle name="检查单元格 5" xfId="312"/>
    <cellStyle name="标题 4 7" xfId="313"/>
    <cellStyle name="解释性文本 2 3" xfId="314"/>
    <cellStyle name="标题 5" xfId="315"/>
    <cellStyle name="标题 5 2" xfId="316"/>
    <cellStyle name="标题 5 2 2" xfId="317"/>
    <cellStyle name="标题 5 2_州本级" xfId="318"/>
    <cellStyle name="标题 5_州本级" xfId="319"/>
    <cellStyle name="解释性文本 2 4" xfId="320"/>
    <cellStyle name="标题 6" xfId="321"/>
    <cellStyle name="标题 6 2" xfId="322"/>
    <cellStyle name="标题 6 2 2" xfId="323"/>
    <cellStyle name="汇总 4 2" xfId="324"/>
    <cellStyle name="标题 6 3" xfId="325"/>
    <cellStyle name="汇总 4 3" xfId="326"/>
    <cellStyle name="标题 6 4" xfId="327"/>
    <cellStyle name="标题 6_州本级" xfId="328"/>
    <cellStyle name="标题 7" xfId="329"/>
    <cellStyle name="标题 7 2" xfId="330"/>
    <cellStyle name="标题 7 2 2" xfId="331"/>
    <cellStyle name="汇总 5 2" xfId="332"/>
    <cellStyle name="标题 7 3" xfId="333"/>
    <cellStyle name="汇总 5 3" xfId="334"/>
    <cellStyle name="标题 7 4" xfId="335"/>
    <cellStyle name="标题 7_州本级" xfId="336"/>
    <cellStyle name="常规_exceltmp1" xfId="337"/>
    <cellStyle name="常规 2 5 3" xfId="338"/>
    <cellStyle name="标题 8" xfId="339"/>
    <cellStyle name="标题 8 2" xfId="340"/>
    <cellStyle name="常规 2 7" xfId="341"/>
    <cellStyle name="输入 2" xfId="342"/>
    <cellStyle name="标题 8 3" xfId="343"/>
    <cellStyle name="常规 2 8" xfId="344"/>
    <cellStyle name="标题 8_州本级" xfId="345"/>
    <cellStyle name="好 3_州本级" xfId="346"/>
    <cellStyle name="标题 9" xfId="347"/>
    <cellStyle name="差 2" xfId="348"/>
    <cellStyle name="解释性文本 5" xfId="349"/>
    <cellStyle name="差 2 2" xfId="350"/>
    <cellStyle name="解释性文本 5 2" xfId="351"/>
    <cellStyle name="差 2 4" xfId="352"/>
    <cellStyle name="差 2 2 2" xfId="353"/>
    <cellStyle name="差 2 2_州本级" xfId="354"/>
    <cellStyle name="差 2 3" xfId="355"/>
    <cellStyle name="解释性文本 5 3" xfId="356"/>
    <cellStyle name="差 2_州本级" xfId="357"/>
    <cellStyle name="解释性文本 5_州本级" xfId="358"/>
    <cellStyle name="差 3" xfId="359"/>
    <cellStyle name="解释性文本 6" xfId="360"/>
    <cellStyle name="差 3 2" xfId="361"/>
    <cellStyle name="差 3 2 2" xfId="362"/>
    <cellStyle name="差 3 2_州本级" xfId="363"/>
    <cellStyle name="检查单元格 4 2" xfId="364"/>
    <cellStyle name="差 3 3" xfId="365"/>
    <cellStyle name="差 4 2_州本级" xfId="366"/>
    <cellStyle name="差 4_州本级" xfId="367"/>
    <cellStyle name="差 5_州本级" xfId="368"/>
    <cellStyle name="常规 10" xfId="369"/>
    <cellStyle name="常规 2 2" xfId="370"/>
    <cellStyle name="常规 2 2 2" xfId="371"/>
    <cellStyle name="计算 4_州本级" xfId="372"/>
    <cellStyle name="常规 2 2 2 2" xfId="373"/>
    <cellStyle name="计算 4 2_州本级" xfId="374"/>
    <cellStyle name="常规 4_2017年州本级预算调整表2017.10.12（第二稿）" xfId="375"/>
    <cellStyle name="常规 2 4 4" xfId="376"/>
    <cellStyle name="常规 2 2 2 2 2" xfId="377"/>
    <cellStyle name="输出 3 2 2" xfId="378"/>
    <cellStyle name="检查单元格 7" xfId="379"/>
    <cellStyle name="常规 2 2 2 2_州本级" xfId="380"/>
    <cellStyle name="常规 2 2 2 3" xfId="381"/>
    <cellStyle name="常规 2 2 2_州本级" xfId="382"/>
    <cellStyle name="常规 2 2 3 2" xfId="383"/>
    <cellStyle name="常规 2 2 3 3" xfId="384"/>
    <cellStyle name="常规 2 2 3_州本级" xfId="385"/>
    <cellStyle name="常规 2 3" xfId="386"/>
    <cellStyle name="输入 3 2 2" xfId="387"/>
    <cellStyle name="常规_德宏州2005年地方预算(代报简表)" xfId="388"/>
    <cellStyle name="常规 2 3 2" xfId="389"/>
    <cellStyle name="计算 5_州本级" xfId="390"/>
    <cellStyle name="适中 2_州本级" xfId="391"/>
    <cellStyle name="常规 2 3 2 2" xfId="392"/>
    <cellStyle name="常规 2 3 2 2 2" xfId="393"/>
    <cellStyle name="常规 2 3 2 3" xfId="394"/>
    <cellStyle name="常规 2 3 2 4" xfId="395"/>
    <cellStyle name="常规 2 3 2_州本级" xfId="396"/>
    <cellStyle name="常规 2 3 3" xfId="397"/>
    <cellStyle name="常规 2 3 3 2" xfId="398"/>
    <cellStyle name="常规 2 3 3 3" xfId="399"/>
    <cellStyle name="常规 2 3 3_州本级" xfId="400"/>
    <cellStyle name="常规 2 3 4" xfId="401"/>
    <cellStyle name="常规 2 3 5" xfId="402"/>
    <cellStyle name="常规 2 4" xfId="403"/>
    <cellStyle name="常规 2 4 2" xfId="404"/>
    <cellStyle name="常规_2007年省与各地结算单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2007年云南省向人大报送政府收支预算表格式编制过程表 3" xfId="484"/>
    <cellStyle name="常规_2017年预算草案附表（20170106定稿） " xfId="485"/>
    <cellStyle name="好 2" xfId="486"/>
    <cellStyle name="好 2 2" xfId="487"/>
    <cellStyle name="计算 4 2" xfId="488"/>
    <cellStyle name="好 2 3" xfId="489"/>
    <cellStyle name="计算 4 3" xfId="490"/>
    <cellStyle name="好 2 4" xfId="491"/>
    <cellStyle name="好 2_州本级" xfId="492"/>
    <cellStyle name="好 3" xfId="493"/>
    <cellStyle name="好 3 2_州本级" xfId="494"/>
    <cellStyle name="计算 5 3" xfId="495"/>
    <cellStyle name="好 3 4" xfId="496"/>
    <cellStyle name="好 4" xfId="497"/>
    <cellStyle name="好 4 4" xfId="498"/>
    <cellStyle name="好 4_州本级" xfId="499"/>
    <cellStyle name="汇总 2" xfId="500"/>
    <cellStyle name="汇总 3 2_州本级" xfId="501"/>
    <cellStyle name="汇总 4 2 2" xfId="502"/>
    <cellStyle name="汇总 4_州本级" xfId="503"/>
    <cellStyle name="计算 2 2" xfId="504"/>
    <cellStyle name="计算 2 2 2" xfId="505"/>
    <cellStyle name="计算 2 4" xfId="506"/>
    <cellStyle name="输出 3 2_州本级" xfId="507"/>
    <cellStyle name="计算 3 3" xfId="508"/>
    <cellStyle name="计算 3 4" xfId="509"/>
    <cellStyle name="计算 4 2 2" xfId="510"/>
    <cellStyle name="计算 4 4" xfId="511"/>
    <cellStyle name="检查单元格 4 2 2" xfId="512"/>
    <cellStyle name="检查单元格 4 2_州本级" xfId="513"/>
    <cellStyle name="检查单元格 4 3" xfId="514"/>
    <cellStyle name="检查单元格 4 4" xfId="515"/>
    <cellStyle name="注释 7" xfId="516"/>
    <cellStyle name="检查单元格 4_州本级" xfId="517"/>
    <cellStyle name="检查单元格 5 2" xfId="518"/>
    <cellStyle name="解释性文本 4 3" xfId="519"/>
    <cellStyle name="检查单元格 5_州本级" xfId="520"/>
    <cellStyle name="解释性文本 2" xfId="521"/>
    <cellStyle name="解释性文本 3" xfId="522"/>
    <cellStyle name="解释性文本 3 2" xfId="523"/>
    <cellStyle name="解释性文本 3 2 2" xfId="524"/>
    <cellStyle name="解释性文本 3 3" xfId="525"/>
    <cellStyle name="解释性文本 3 4" xfId="526"/>
    <cellStyle name="解释性文本 3_州本级" xfId="527"/>
    <cellStyle name="解释性文本 4" xfId="528"/>
    <cellStyle name="解释性文本 4 2" xfId="529"/>
    <cellStyle name="解释性文本 4 2 2" xfId="530"/>
    <cellStyle name="解释性文本 4 2_州本级" xfId="531"/>
    <cellStyle name="解释性文本 4 4" xfId="532"/>
    <cellStyle name="解释性文本 4_州本级" xfId="533"/>
    <cellStyle name="警告文本 2" xfId="534"/>
    <cellStyle name="警告文本 2 2" xfId="535"/>
    <cellStyle name="警告文本 2 2 2" xfId="536"/>
    <cellStyle name="警告文本 2 2_州本级" xfId="537"/>
    <cellStyle name="警告文本 2 3" xfId="538"/>
    <cellStyle name="警告文本 2 4" xfId="539"/>
    <cellStyle name="警告文本 3" xfId="540"/>
    <cellStyle name="警告文本 3 2" xfId="541"/>
    <cellStyle name="警告文本 3 2 2" xfId="542"/>
    <cellStyle name="警告文本 3 2_州本级" xfId="543"/>
    <cellStyle name="警告文本 3 3" xfId="544"/>
    <cellStyle name="警告文本 4" xfId="545"/>
    <cellStyle name="警告文本 4 2" xfId="546"/>
    <cellStyle name="警告文本 4 2 2" xfId="547"/>
    <cellStyle name="警告文本 4 2_州本级" xfId="548"/>
    <cellStyle name="警告文本 4 3" xfId="549"/>
    <cellStyle name="警告文本 4 4" xfId="550"/>
    <cellStyle name="警告文本 5" xfId="551"/>
    <cellStyle name="警告文本 5 2" xfId="552"/>
    <cellStyle name="警告文本 5 3" xfId="553"/>
    <cellStyle name="警告文本 5_州本级" xfId="554"/>
    <cellStyle name="警告文本 6" xfId="555"/>
    <cellStyle name="警告文本 7" xfId="556"/>
    <cellStyle name="链接单元格 2" xfId="557"/>
    <cellStyle name="链接单元格 2 2" xfId="558"/>
    <cellStyle name="链接单元格 2 2 2" xfId="559"/>
    <cellStyle name="链接单元格 2 2_州本级" xfId="560"/>
    <cellStyle name="链接单元格 2 3" xfId="561"/>
    <cellStyle name="链接单元格 2 4" xfId="562"/>
    <cellStyle name="输出 4" xfId="563"/>
    <cellStyle name="链接单元格 2_州本级" xfId="564"/>
    <cellStyle name="链接单元格 3" xfId="565"/>
    <cellStyle name="链接单元格 3 2" xfId="566"/>
    <cellStyle name="链接单元格 3 2 2" xfId="567"/>
    <cellStyle name="链接单元格 3 2_州本级" xfId="568"/>
    <cellStyle name="链接单元格 3 3" xfId="569"/>
    <cellStyle name="链接单元格 3 4" xfId="570"/>
    <cellStyle name="链接单元格 3_州本级" xfId="571"/>
    <cellStyle name="链接单元格 4" xfId="572"/>
    <cellStyle name="链接单元格 4 2" xfId="573"/>
    <cellStyle name="链接单元格 4 2 2" xfId="574"/>
    <cellStyle name="链接单元格 4 2_州本级" xfId="575"/>
    <cellStyle name="链接单元格 4 3" xfId="576"/>
    <cellStyle name="链接单元格 4 4" xfId="577"/>
    <cellStyle name="链接单元格 4_州本级" xfId="578"/>
    <cellStyle name="链接单元格 5" xfId="579"/>
    <cellStyle name="着色 4" xfId="580"/>
    <cellStyle name="链接单元格 5 2" xfId="581"/>
    <cellStyle name="着色 5" xfId="582"/>
    <cellStyle name="链接单元格 5 3" xfId="583"/>
    <cellStyle name="链接单元格 5_州本级" xfId="584"/>
    <cellStyle name="链接单元格 6" xfId="585"/>
    <cellStyle name="链接单元格 7" xfId="586"/>
    <cellStyle name="普通_97-917" xfId="587"/>
    <cellStyle name="千分位[0]_laroux" xfId="588"/>
    <cellStyle name="千分位_97-917" xfId="589"/>
    <cellStyle name="适中 3 2_州本级" xfId="590"/>
    <cellStyle name="千位[0]_1" xfId="591"/>
    <cellStyle name="适中 2" xfId="592"/>
    <cellStyle name="适中 2 2" xfId="593"/>
    <cellStyle name="适中 2 2 2" xfId="594"/>
    <cellStyle name="适中 2 2_州本级" xfId="595"/>
    <cellStyle name="适中 2 3" xfId="596"/>
    <cellStyle name="适中 2 4" xfId="597"/>
    <cellStyle name="适中 3" xfId="598"/>
    <cellStyle name="适中 3 2" xfId="599"/>
    <cellStyle name="适中 3 2 2" xfId="600"/>
    <cellStyle name="适中 3 3" xfId="601"/>
    <cellStyle name="适中 3 4" xfId="602"/>
    <cellStyle name="适中 4" xfId="603"/>
    <cellStyle name="适中 4 2" xfId="604"/>
    <cellStyle name="适中 4 2 2" xfId="605"/>
    <cellStyle name="适中 4 2_州本级" xfId="606"/>
    <cellStyle name="适中 4 3" xfId="607"/>
    <cellStyle name="适中 4 4" xfId="608"/>
    <cellStyle name="适中 5" xfId="609"/>
    <cellStyle name="适中 5 2" xfId="610"/>
    <cellStyle name="适中 5 3" xfId="611"/>
    <cellStyle name="适中 6" xfId="612"/>
    <cellStyle name="适中 7" xfId="613"/>
    <cellStyle name="输出 2" xfId="614"/>
    <cellStyle name="输出 2 2" xfId="615"/>
    <cellStyle name="输出 2 2 2" xfId="616"/>
    <cellStyle name="输出 2 2_州本级" xfId="617"/>
    <cellStyle name="输出 2 3" xfId="618"/>
    <cellStyle name="输出 2 4" xfId="619"/>
    <cellStyle name="输出 2_州本级" xfId="620"/>
    <cellStyle name="输出 3" xfId="621"/>
    <cellStyle name="输出 3 2" xfId="622"/>
    <cellStyle name="输出 3 3" xfId="623"/>
    <cellStyle name="输出 3 4" xfId="624"/>
    <cellStyle name="输出 3_州本级" xfId="625"/>
    <cellStyle name="输出 5" xfId="626"/>
    <cellStyle name="输出 5 2" xfId="627"/>
    <cellStyle name="输出 5 3" xfId="628"/>
    <cellStyle name="输出 5_州本级" xfId="629"/>
    <cellStyle name="输出 6" xfId="630"/>
    <cellStyle name="输出 7" xfId="631"/>
    <cellStyle name="输入 2 2" xfId="632"/>
    <cellStyle name="输入 2 2 2" xfId="633"/>
    <cellStyle name="输入 2 2_州本级" xfId="634"/>
    <cellStyle name="输入 2 3" xfId="635"/>
    <cellStyle name="输入 2 4" xfId="636"/>
    <cellStyle name="输入 2_州本级" xfId="637"/>
    <cellStyle name="输入 3 2" xfId="638"/>
    <cellStyle name="输入 3 2_州本级" xfId="639"/>
    <cellStyle name="输入 3 3" xfId="640"/>
    <cellStyle name="输入 3 4" xfId="641"/>
    <cellStyle name="输入 3_州本级" xfId="642"/>
    <cellStyle name="输入 4" xfId="643"/>
    <cellStyle name="输入 4 2" xfId="644"/>
    <cellStyle name="输入 4 2 2" xfId="645"/>
    <cellStyle name="输入 4 2_州本级" xfId="646"/>
    <cellStyle name="输入 4 3" xfId="647"/>
    <cellStyle name="输入 4 4" xfId="648"/>
    <cellStyle name="输入 5" xfId="649"/>
    <cellStyle name="输入 5 2" xfId="650"/>
    <cellStyle name="输入 5 3" xfId="651"/>
    <cellStyle name="输入 5_州本级" xfId="652"/>
    <cellStyle name="输入 6" xfId="653"/>
    <cellStyle name="输入 7" xfId="654"/>
    <cellStyle name="着色 1" xfId="655"/>
    <cellStyle name="着色 2" xfId="656"/>
    <cellStyle name="着色 3" xfId="657"/>
    <cellStyle name="着色 6" xfId="658"/>
    <cellStyle name="注释 2" xfId="659"/>
    <cellStyle name="注释 2 2" xfId="660"/>
    <cellStyle name="注释 2 3" xfId="661"/>
    <cellStyle name="注释 2 4" xfId="662"/>
    <cellStyle name="注释 3" xfId="663"/>
    <cellStyle name="注释 3 2" xfId="664"/>
    <cellStyle name="注释 3 2 2" xfId="665"/>
    <cellStyle name="注释 3 3" xfId="666"/>
    <cellStyle name="注释 3 4" xfId="667"/>
    <cellStyle name="注释 4" xfId="668"/>
    <cellStyle name="注释 4 2" xfId="669"/>
    <cellStyle name="注释 4 2 2" xfId="670"/>
    <cellStyle name="注释 4 3" xfId="671"/>
    <cellStyle name="注释 4 4" xfId="672"/>
    <cellStyle name="注释 5" xfId="673"/>
    <cellStyle name="注释 5 2" xfId="674"/>
    <cellStyle name="注释 5 3" xfId="675"/>
    <cellStyle name="注释 6" xfId="676"/>
    <cellStyle name="常规_项目数据统计表" xfId="677"/>
  </cellStyles>
  <dxfs count="48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</dxfs>
  <tableStyles count="0" defaultTableStyle="TableStyleMedium9"/>
  <colors>
    <mruColors>
      <color rgb="00FFFF00"/>
      <color rgb="00FF0000"/>
      <color rgb="00000000"/>
      <color rgb="00FFFFFF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3"/>
  <sheetViews>
    <sheetView showZeros="0" workbookViewId="0">
      <pane ySplit="4" topLeftCell="A5" activePane="bottomLeft" state="frozen"/>
      <selection/>
      <selection pane="bottomLeft" activeCell="H3" sqref="H3"/>
    </sheetView>
  </sheetViews>
  <sheetFormatPr defaultColWidth="9" defaultRowHeight="15.6" outlineLevelCol="7"/>
  <cols>
    <col min="1" max="1" width="35.9" style="47" customWidth="1"/>
    <col min="2" max="2" width="11.1" style="47" customWidth="1"/>
    <col min="3" max="3" width="15.1" style="47" customWidth="1"/>
    <col min="4" max="4" width="12.625" style="47" customWidth="1"/>
    <col min="5" max="5" width="35.2" style="47" customWidth="1"/>
    <col min="6" max="6" width="11.7" style="47" customWidth="1"/>
    <col min="7" max="7" width="14.8" style="47" customWidth="1"/>
    <col min="8" max="8" width="12.75" style="47" customWidth="1"/>
    <col min="9" max="16384" width="9" style="47"/>
  </cols>
  <sheetData>
    <row r="1" ht="21" customHeight="1" spans="1:1">
      <c r="A1" s="50" t="s">
        <v>19</v>
      </c>
    </row>
    <row r="2" ht="27" customHeight="1" spans="1:8">
      <c r="A2" s="49" t="s">
        <v>421</v>
      </c>
      <c r="B2" s="49"/>
      <c r="C2" s="49"/>
      <c r="D2" s="49"/>
      <c r="E2" s="49"/>
      <c r="F2" s="49"/>
      <c r="G2" s="49"/>
      <c r="H2" s="49"/>
    </row>
    <row r="3" ht="21" customHeight="1" spans="2:8">
      <c r="B3" s="50"/>
      <c r="C3" s="50"/>
      <c r="D3" s="50"/>
      <c r="E3" s="50"/>
      <c r="F3" s="50"/>
      <c r="G3" s="50"/>
      <c r="H3" s="51" t="s">
        <v>28</v>
      </c>
    </row>
    <row r="4" s="45" customFormat="1" ht="29" customHeight="1" spans="1:8">
      <c r="A4" s="78" t="s">
        <v>362</v>
      </c>
      <c r="B4" s="79" t="s">
        <v>30</v>
      </c>
      <c r="C4" s="80" t="s">
        <v>422</v>
      </c>
      <c r="D4" s="80" t="s">
        <v>423</v>
      </c>
      <c r="E4" s="81" t="s">
        <v>364</v>
      </c>
      <c r="F4" s="80" t="s">
        <v>30</v>
      </c>
      <c r="G4" s="80" t="s">
        <v>422</v>
      </c>
      <c r="H4" s="80" t="s">
        <v>423</v>
      </c>
    </row>
    <row r="5" s="46" customFormat="1" ht="24" customHeight="1" spans="1:8">
      <c r="A5" s="82" t="s">
        <v>424</v>
      </c>
      <c r="B5" s="83">
        <v>15595</v>
      </c>
      <c r="C5" s="84">
        <v>12361</v>
      </c>
      <c r="D5" s="84">
        <f t="shared" ref="D5:D13" si="0">C5-B5</f>
        <v>-3234</v>
      </c>
      <c r="E5" s="82" t="s">
        <v>425</v>
      </c>
      <c r="F5" s="85">
        <v>15410</v>
      </c>
      <c r="G5" s="84">
        <v>15077</v>
      </c>
      <c r="H5" s="84">
        <f t="shared" ref="H5:H19" si="1">G5-F5</f>
        <v>-333</v>
      </c>
    </row>
    <row r="6" s="46" customFormat="1" ht="24" customHeight="1" spans="1:8">
      <c r="A6" s="82" t="s">
        <v>426</v>
      </c>
      <c r="B6" s="83"/>
      <c r="C6" s="84"/>
      <c r="D6" s="84">
        <f t="shared" si="0"/>
        <v>0</v>
      </c>
      <c r="E6" s="82" t="s">
        <v>427</v>
      </c>
      <c r="F6" s="85"/>
      <c r="G6" s="84"/>
      <c r="H6" s="85">
        <f t="shared" si="1"/>
        <v>0</v>
      </c>
    </row>
    <row r="7" s="46" customFormat="1" ht="24" customHeight="1" spans="1:8">
      <c r="A7" s="82" t="s">
        <v>428</v>
      </c>
      <c r="B7" s="83"/>
      <c r="C7" s="84"/>
      <c r="D7" s="84">
        <f t="shared" si="0"/>
        <v>0</v>
      </c>
      <c r="E7" s="82" t="s">
        <v>429</v>
      </c>
      <c r="F7" s="85"/>
      <c r="G7" s="84"/>
      <c r="H7" s="85">
        <f t="shared" si="1"/>
        <v>0</v>
      </c>
    </row>
    <row r="8" s="46" customFormat="1" ht="24" customHeight="1" spans="1:8">
      <c r="A8" s="82" t="s">
        <v>430</v>
      </c>
      <c r="B8" s="83"/>
      <c r="C8" s="84"/>
      <c r="D8" s="84">
        <f t="shared" si="0"/>
        <v>0</v>
      </c>
      <c r="E8" s="82" t="s">
        <v>431</v>
      </c>
      <c r="F8" s="85"/>
      <c r="G8" s="84"/>
      <c r="H8" s="86">
        <f t="shared" si="1"/>
        <v>0</v>
      </c>
    </row>
    <row r="9" s="46" customFormat="1" ht="24" customHeight="1" spans="1:8">
      <c r="A9" s="82" t="s">
        <v>432</v>
      </c>
      <c r="B9" s="83"/>
      <c r="C9" s="84"/>
      <c r="D9" s="84">
        <f t="shared" si="0"/>
        <v>0</v>
      </c>
      <c r="E9" s="82" t="s">
        <v>433</v>
      </c>
      <c r="F9" s="85"/>
      <c r="G9" s="84"/>
      <c r="H9" s="84">
        <f t="shared" si="1"/>
        <v>0</v>
      </c>
    </row>
    <row r="10" s="46" customFormat="1" ht="24" customHeight="1" spans="1:8">
      <c r="A10" s="82" t="s">
        <v>434</v>
      </c>
      <c r="B10" s="83"/>
      <c r="C10" s="84"/>
      <c r="D10" s="84">
        <f t="shared" si="0"/>
        <v>0</v>
      </c>
      <c r="E10" s="82" t="s">
        <v>435</v>
      </c>
      <c r="F10" s="85"/>
      <c r="G10" s="84"/>
      <c r="H10" s="84">
        <f t="shared" si="1"/>
        <v>0</v>
      </c>
    </row>
    <row r="11" s="46" customFormat="1" ht="24" customHeight="1" spans="1:8">
      <c r="A11" s="82" t="s">
        <v>436</v>
      </c>
      <c r="B11" s="83"/>
      <c r="C11" s="84"/>
      <c r="D11" s="84">
        <f t="shared" si="0"/>
        <v>0</v>
      </c>
      <c r="E11" s="82" t="s">
        <v>437</v>
      </c>
      <c r="F11" s="85"/>
      <c r="G11" s="84"/>
      <c r="H11" s="84">
        <f t="shared" si="1"/>
        <v>0</v>
      </c>
    </row>
    <row r="12" s="46" customFormat="1" ht="24" customHeight="1" spans="1:8">
      <c r="A12" s="82" t="s">
        <v>438</v>
      </c>
      <c r="B12" s="83">
        <v>7741</v>
      </c>
      <c r="C12" s="84">
        <v>9263</v>
      </c>
      <c r="D12" s="84">
        <f t="shared" si="0"/>
        <v>1522</v>
      </c>
      <c r="E12" s="82" t="s">
        <v>439</v>
      </c>
      <c r="F12" s="85">
        <v>4460</v>
      </c>
      <c r="G12" s="84">
        <v>4586</v>
      </c>
      <c r="H12" s="84">
        <f t="shared" si="1"/>
        <v>126</v>
      </c>
    </row>
    <row r="13" s="46" customFormat="1" ht="24" customHeight="1" spans="1:8">
      <c r="A13" s="82" t="s">
        <v>440</v>
      </c>
      <c r="B13" s="83">
        <v>17364</v>
      </c>
      <c r="C13" s="84">
        <v>17364</v>
      </c>
      <c r="D13" s="84">
        <f t="shared" si="0"/>
        <v>0</v>
      </c>
      <c r="E13" s="82" t="s">
        <v>441</v>
      </c>
      <c r="F13" s="85">
        <v>17312</v>
      </c>
      <c r="G13" s="84">
        <v>17312</v>
      </c>
      <c r="H13" s="84">
        <f t="shared" si="1"/>
        <v>0</v>
      </c>
    </row>
    <row r="14" s="46" customFormat="1" ht="24" customHeight="1" spans="1:8">
      <c r="A14" s="82" t="s">
        <v>442</v>
      </c>
      <c r="B14" s="83"/>
      <c r="C14" s="84"/>
      <c r="D14" s="84"/>
      <c r="E14" s="82" t="s">
        <v>443</v>
      </c>
      <c r="F14" s="85"/>
      <c r="G14" s="84"/>
      <c r="H14" s="84">
        <f t="shared" si="1"/>
        <v>0</v>
      </c>
    </row>
    <row r="15" s="46" customFormat="1" ht="24" customHeight="1" spans="1:8">
      <c r="A15" s="82" t="s">
        <v>444</v>
      </c>
      <c r="B15" s="83"/>
      <c r="C15" s="84"/>
      <c r="D15" s="84">
        <f>C15-B15</f>
        <v>0</v>
      </c>
      <c r="E15" s="82" t="s">
        <v>445</v>
      </c>
      <c r="F15" s="85"/>
      <c r="G15" s="84"/>
      <c r="H15" s="84">
        <f t="shared" si="1"/>
        <v>0</v>
      </c>
    </row>
    <row r="16" s="46" customFormat="1" ht="24" customHeight="1" spans="1:8">
      <c r="A16" s="87" t="s">
        <v>85</v>
      </c>
      <c r="B16" s="88">
        <f>SUM(B5:B15)</f>
        <v>40700</v>
      </c>
      <c r="C16" s="88">
        <f>SUM(C5:C15)</f>
        <v>38988</v>
      </c>
      <c r="D16" s="88">
        <f>SUM(D5:D15)</f>
        <v>-1712</v>
      </c>
      <c r="E16" s="87" t="s">
        <v>86</v>
      </c>
      <c r="F16" s="89">
        <f>SUM(F5:F15)</f>
        <v>37182</v>
      </c>
      <c r="G16" s="89">
        <f>SUM(G5:G15)</f>
        <v>36975</v>
      </c>
      <c r="H16" s="84">
        <f>G16-F16</f>
        <v>-207</v>
      </c>
    </row>
    <row r="17" s="46" customFormat="1" ht="24" customHeight="1" spans="1:8">
      <c r="A17" s="89" t="s">
        <v>392</v>
      </c>
      <c r="B17" s="90">
        <f t="shared" ref="B17:H17" si="2">B18+B20</f>
        <v>30352</v>
      </c>
      <c r="C17" s="90">
        <f t="shared" si="2"/>
        <v>30593</v>
      </c>
      <c r="D17" s="90">
        <f>SUM(C17-B17)</f>
        <v>241</v>
      </c>
      <c r="E17" s="91" t="s">
        <v>393</v>
      </c>
      <c r="F17" s="84">
        <f t="shared" si="2"/>
        <v>33870</v>
      </c>
      <c r="G17" s="84">
        <f t="shared" si="2"/>
        <v>32606</v>
      </c>
      <c r="H17" s="84">
        <f t="shared" si="2"/>
        <v>-1264</v>
      </c>
    </row>
    <row r="18" s="46" customFormat="1" ht="24" customHeight="1" spans="1:8">
      <c r="A18" s="82" t="s">
        <v>398</v>
      </c>
      <c r="B18" s="92">
        <v>30352</v>
      </c>
      <c r="C18" s="93">
        <v>30593</v>
      </c>
      <c r="D18" s="89">
        <f t="shared" ref="D18:D21" si="3">C18-B18</f>
        <v>241</v>
      </c>
      <c r="E18" s="82" t="s">
        <v>401</v>
      </c>
      <c r="F18" s="84">
        <f>F19</f>
        <v>33870</v>
      </c>
      <c r="G18" s="84">
        <f>G19</f>
        <v>32606</v>
      </c>
      <c r="H18" s="84">
        <f t="shared" ref="H18:H22" si="4">G18-F18</f>
        <v>-1264</v>
      </c>
    </row>
    <row r="19" s="46" customFormat="1" ht="24" customHeight="1" spans="1:8">
      <c r="A19" s="82" t="s">
        <v>446</v>
      </c>
      <c r="B19" s="94">
        <v>30352</v>
      </c>
      <c r="C19" s="94">
        <v>30593</v>
      </c>
      <c r="D19" s="89">
        <f t="shared" si="3"/>
        <v>241</v>
      </c>
      <c r="E19" s="82" t="s">
        <v>447</v>
      </c>
      <c r="F19" s="84">
        <f>B23-F16-F20</f>
        <v>33870</v>
      </c>
      <c r="G19" s="84">
        <f>C23-G16-G20</f>
        <v>32606</v>
      </c>
      <c r="H19" s="84">
        <f>D23-H16-H20</f>
        <v>-1264</v>
      </c>
    </row>
    <row r="20" s="46" customFormat="1" ht="24" customHeight="1" spans="1:8">
      <c r="A20" s="95" t="s">
        <v>448</v>
      </c>
      <c r="B20" s="83"/>
      <c r="C20" s="94"/>
      <c r="D20" s="89">
        <f t="shared" si="3"/>
        <v>0</v>
      </c>
      <c r="E20" s="95" t="s">
        <v>449</v>
      </c>
      <c r="F20" s="84">
        <f t="shared" ref="F20:H20" si="5">F21+F22</f>
        <v>0</v>
      </c>
      <c r="G20" s="84">
        <f t="shared" si="5"/>
        <v>0</v>
      </c>
      <c r="H20" s="84">
        <f t="shared" si="5"/>
        <v>0</v>
      </c>
    </row>
    <row r="21" s="46" customFormat="1" ht="24" customHeight="1" spans="1:8">
      <c r="A21" s="95" t="s">
        <v>450</v>
      </c>
      <c r="B21" s="83"/>
      <c r="C21" s="84"/>
      <c r="D21" s="89">
        <f t="shared" si="3"/>
        <v>0</v>
      </c>
      <c r="E21" s="95" t="s">
        <v>451</v>
      </c>
      <c r="F21" s="84"/>
      <c r="G21" s="84"/>
      <c r="H21" s="84">
        <f t="shared" si="4"/>
        <v>0</v>
      </c>
    </row>
    <row r="22" s="46" customFormat="1" ht="24" customHeight="1" spans="1:8">
      <c r="A22" s="95" t="s">
        <v>452</v>
      </c>
      <c r="B22" s="83"/>
      <c r="C22" s="84"/>
      <c r="D22" s="84"/>
      <c r="E22" s="95" t="s">
        <v>453</v>
      </c>
      <c r="F22" s="84"/>
      <c r="G22" s="84"/>
      <c r="H22" s="84">
        <f t="shared" si="4"/>
        <v>0</v>
      </c>
    </row>
    <row r="23" s="46" customFormat="1" ht="24" customHeight="1" spans="1:8">
      <c r="A23" s="87" t="s">
        <v>454</v>
      </c>
      <c r="B23" s="96">
        <f t="shared" ref="B23:H23" si="6">SUM(B16,B17)</f>
        <v>71052</v>
      </c>
      <c r="C23" s="96">
        <f t="shared" si="6"/>
        <v>69581</v>
      </c>
      <c r="D23" s="96">
        <f t="shared" si="6"/>
        <v>-1471</v>
      </c>
      <c r="E23" s="87" t="s">
        <v>455</v>
      </c>
      <c r="F23" s="97">
        <f t="shared" si="6"/>
        <v>71052</v>
      </c>
      <c r="G23" s="97">
        <f t="shared" si="6"/>
        <v>69581</v>
      </c>
      <c r="H23" s="97">
        <f t="shared" si="6"/>
        <v>-1471</v>
      </c>
    </row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9" hidden="1"/>
    <row r="50" hidden="1"/>
    <row r="52" hidden="1"/>
    <row r="53" hidden="1"/>
  </sheetData>
  <mergeCells count="1">
    <mergeCell ref="A2:H2"/>
  </mergeCells>
  <conditionalFormatting sqref="A5">
    <cfRule type="expression" dxfId="10" priority="34" stopIfTrue="1">
      <formula>"len($A:$A)=3"</formula>
    </cfRule>
  </conditionalFormatting>
  <conditionalFormatting sqref="F5:G5">
    <cfRule type="expression" dxfId="11" priority="10" stopIfTrue="1">
      <formula>"len($A:$A)=3"</formula>
    </cfRule>
  </conditionalFormatting>
  <conditionalFormatting sqref="A6">
    <cfRule type="expression" dxfId="12" priority="33" stopIfTrue="1">
      <formula>"len($A:$A)=3"</formula>
    </cfRule>
  </conditionalFormatting>
  <conditionalFormatting sqref="F6:G6">
    <cfRule type="expression" dxfId="13" priority="9" stopIfTrue="1">
      <formula>"len($A:$A)=3"</formula>
    </cfRule>
  </conditionalFormatting>
  <conditionalFormatting sqref="A9">
    <cfRule type="expression" dxfId="14" priority="30" stopIfTrue="1">
      <formula>"len($A:$A)=3"</formula>
    </cfRule>
  </conditionalFormatting>
  <conditionalFormatting sqref="F9:G9">
    <cfRule type="expression" dxfId="15" priority="6" stopIfTrue="1">
      <formula>"len($A:$A)=3"</formula>
    </cfRule>
  </conditionalFormatting>
  <conditionalFormatting sqref="A10">
    <cfRule type="expression" dxfId="16" priority="29" stopIfTrue="1">
      <formula>"len($A:$A)=3"</formula>
    </cfRule>
  </conditionalFormatting>
  <conditionalFormatting sqref="F10:G10">
    <cfRule type="expression" dxfId="17" priority="5" stopIfTrue="1">
      <formula>"len($A:$A)=3"</formula>
    </cfRule>
  </conditionalFormatting>
  <conditionalFormatting sqref="A11">
    <cfRule type="expression" dxfId="18" priority="28" stopIfTrue="1">
      <formula>"len($A:$A)=3"</formula>
    </cfRule>
  </conditionalFormatting>
  <conditionalFormatting sqref="F11:G11">
    <cfRule type="expression" dxfId="19" priority="4" stopIfTrue="1">
      <formula>"len($A:$A)=3"</formula>
    </cfRule>
  </conditionalFormatting>
  <conditionalFormatting sqref="A12">
    <cfRule type="expression" dxfId="20" priority="27" stopIfTrue="1">
      <formula>"len($A:$A)=3"</formula>
    </cfRule>
  </conditionalFormatting>
  <conditionalFormatting sqref="F12:G12">
    <cfRule type="expression" dxfId="21" priority="3" stopIfTrue="1">
      <formula>"len($A:$A)=3"</formula>
    </cfRule>
  </conditionalFormatting>
  <conditionalFormatting sqref="A13">
    <cfRule type="expression" dxfId="22" priority="26" stopIfTrue="1">
      <formula>"len($A:$A)=3"</formula>
    </cfRule>
  </conditionalFormatting>
  <conditionalFormatting sqref="F13:G13">
    <cfRule type="expression" dxfId="23" priority="2" stopIfTrue="1">
      <formula>"len($A:$A)=3"</formula>
    </cfRule>
  </conditionalFormatting>
  <conditionalFormatting sqref="A14">
    <cfRule type="expression" dxfId="24" priority="25" stopIfTrue="1">
      <formula>"len($A:$A)=3"</formula>
    </cfRule>
  </conditionalFormatting>
  <conditionalFormatting sqref="F14:G14">
    <cfRule type="expression" dxfId="25" priority="1" stopIfTrue="1">
      <formula>"len($A:$A)=3"</formula>
    </cfRule>
  </conditionalFormatting>
  <conditionalFormatting sqref="A15">
    <cfRule type="expression" dxfId="26" priority="24" stopIfTrue="1">
      <formula>"len($A:$A)=3"</formula>
    </cfRule>
  </conditionalFormatting>
  <conditionalFormatting sqref="E15:L15">
    <cfRule type="expression" dxfId="27" priority="12" stopIfTrue="1">
      <formula>"len($A:$A)=3"</formula>
    </cfRule>
  </conditionalFormatting>
  <conditionalFormatting sqref="A17">
    <cfRule type="expression" dxfId="28" priority="35" stopIfTrue="1">
      <formula>"len($A:$A)=3"</formula>
    </cfRule>
  </conditionalFormatting>
  <conditionalFormatting sqref="A7:A9">
    <cfRule type="expression" dxfId="29" priority="32" stopIfTrue="1">
      <formula>"len($A:$A)=3"</formula>
    </cfRule>
  </conditionalFormatting>
  <conditionalFormatting sqref="A8:A9">
    <cfRule type="expression" dxfId="30" priority="31" stopIfTrue="1">
      <formula>"len($A:$A)=3"</formula>
    </cfRule>
  </conditionalFormatting>
  <conditionalFormatting sqref="A18:A22">
    <cfRule type="expression" dxfId="31" priority="23" stopIfTrue="1">
      <formula>"len($A:$A)=3"</formula>
    </cfRule>
  </conditionalFormatting>
  <conditionalFormatting sqref="E5 I5:L5">
    <cfRule type="expression" dxfId="32" priority="22" stopIfTrue="1">
      <formula>"len($A:$A)=3"</formula>
    </cfRule>
  </conditionalFormatting>
  <conditionalFormatting sqref="E6 H6:L6">
    <cfRule type="expression" dxfId="33" priority="21" stopIfTrue="1">
      <formula>"len($A:$A)=3"</formula>
    </cfRule>
  </conditionalFormatting>
  <conditionalFormatting sqref="E7:E9 H7:L9">
    <cfRule type="expression" dxfId="34" priority="20" stopIfTrue="1">
      <formula>"len($A:$A)=3"</formula>
    </cfRule>
  </conditionalFormatting>
  <conditionalFormatting sqref="F7:G9">
    <cfRule type="expression" dxfId="35" priority="8" stopIfTrue="1">
      <formula>"len($A:$A)=3"</formula>
    </cfRule>
  </conditionalFormatting>
  <conditionalFormatting sqref="E8:E9 H8:L9">
    <cfRule type="expression" dxfId="36" priority="19" stopIfTrue="1">
      <formula>"len($A:$A)=3"</formula>
    </cfRule>
  </conditionalFormatting>
  <conditionalFormatting sqref="F8:G9">
    <cfRule type="expression" dxfId="37" priority="7" stopIfTrue="1">
      <formula>"len($A:$A)=3"</formula>
    </cfRule>
  </conditionalFormatting>
  <conditionalFormatting sqref="E9 H9:L9">
    <cfRule type="expression" dxfId="38" priority="18" stopIfTrue="1">
      <formula>"len($A:$A)=3"</formula>
    </cfRule>
  </conditionalFormatting>
  <conditionalFormatting sqref="E10 H10:L10">
    <cfRule type="expression" dxfId="39" priority="17" stopIfTrue="1">
      <formula>"len($A:$A)=3"</formula>
    </cfRule>
  </conditionalFormatting>
  <conditionalFormatting sqref="E11 H11:L11">
    <cfRule type="expression" dxfId="40" priority="16" stopIfTrue="1">
      <formula>"len($A:$A)=3"</formula>
    </cfRule>
  </conditionalFormatting>
  <conditionalFormatting sqref="E12 H12:L12">
    <cfRule type="expression" dxfId="41" priority="15" stopIfTrue="1">
      <formula>"len($A:$A)=3"</formula>
    </cfRule>
  </conditionalFormatting>
  <conditionalFormatting sqref="E13 H13:L13">
    <cfRule type="expression" dxfId="42" priority="14" stopIfTrue="1">
      <formula>"len($A:$A)=3"</formula>
    </cfRule>
  </conditionalFormatting>
  <conditionalFormatting sqref="E14 H14:L14">
    <cfRule type="expression" dxfId="43" priority="13" stopIfTrue="1">
      <formula>"len($A:$A)=3"</formula>
    </cfRule>
  </conditionalFormatting>
  <conditionalFormatting sqref="E18:L22">
    <cfRule type="expression" dxfId="44" priority="11" stopIfTrue="1">
      <formula>"len($A:$A)=3"</formula>
    </cfRule>
  </conditionalFormatting>
  <printOptions horizontalCentered="1"/>
  <pageMargins left="0.590277777777778" right="0.590277777777778" top="0.707638888888889" bottom="0.786805555555556" header="0.507638888888889" footer="0.507638888888889"/>
  <pageSetup paperSize="9" scale="80" firstPageNumber="13" orientation="landscape" blackAndWhite="1" useFirstPageNumber="1" horizontalDpi="600" verticalDpi="6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showZeros="0" workbookViewId="0">
      <pane ySplit="4" topLeftCell="A5" activePane="bottomLeft" state="frozen"/>
      <selection/>
      <selection pane="bottomLeft" activeCell="H3" sqref="H3"/>
    </sheetView>
  </sheetViews>
  <sheetFormatPr defaultColWidth="9" defaultRowHeight="15.6" outlineLevelCol="7"/>
  <cols>
    <col min="1" max="1" width="35.7" style="47" customWidth="1"/>
    <col min="2" max="2" width="13.5" style="47" customWidth="1"/>
    <col min="3" max="3" width="15.75" style="47" customWidth="1"/>
    <col min="4" max="4" width="12.625" style="47" customWidth="1"/>
    <col min="5" max="5" width="36.5" style="47" customWidth="1"/>
    <col min="6" max="6" width="13" style="47" customWidth="1"/>
    <col min="7" max="7" width="16.25" style="47" customWidth="1"/>
    <col min="8" max="8" width="12.75" style="47" customWidth="1"/>
    <col min="9" max="16384" width="9" style="47"/>
  </cols>
  <sheetData>
    <row r="1" ht="21" customHeight="1" spans="1:1">
      <c r="A1" s="48" t="s">
        <v>21</v>
      </c>
    </row>
    <row r="2" ht="25" customHeight="1" spans="1:8">
      <c r="A2" s="49" t="s">
        <v>456</v>
      </c>
      <c r="B2" s="49"/>
      <c r="C2" s="49"/>
      <c r="D2" s="49"/>
      <c r="E2" s="49"/>
      <c r="F2" s="49"/>
      <c r="G2" s="49"/>
      <c r="H2" s="49"/>
    </row>
    <row r="3" ht="21" customHeight="1" spans="2:8">
      <c r="B3" s="50"/>
      <c r="C3" s="50"/>
      <c r="D3" s="50"/>
      <c r="E3" s="50"/>
      <c r="F3" s="50"/>
      <c r="G3" s="50"/>
      <c r="H3" s="51" t="s">
        <v>28</v>
      </c>
    </row>
    <row r="4" s="45" customFormat="1" ht="30" customHeight="1" spans="1:8">
      <c r="A4" s="52" t="s">
        <v>457</v>
      </c>
      <c r="B4" s="53" t="s">
        <v>30</v>
      </c>
      <c r="C4" s="54" t="s">
        <v>422</v>
      </c>
      <c r="D4" s="55" t="s">
        <v>458</v>
      </c>
      <c r="E4" s="56" t="s">
        <v>459</v>
      </c>
      <c r="F4" s="54" t="s">
        <v>30</v>
      </c>
      <c r="G4" s="54" t="s">
        <v>422</v>
      </c>
      <c r="H4" s="55" t="s">
        <v>458</v>
      </c>
    </row>
    <row r="5" s="45" customFormat="1" ht="22" customHeight="1" spans="1:8">
      <c r="A5" s="57" t="s">
        <v>460</v>
      </c>
      <c r="B5" s="53"/>
      <c r="C5" s="58">
        <v>300</v>
      </c>
      <c r="D5" s="59">
        <v>300</v>
      </c>
      <c r="E5" s="60" t="s">
        <v>461</v>
      </c>
      <c r="F5" s="54"/>
      <c r="G5" s="54"/>
      <c r="H5" s="55"/>
    </row>
    <row r="6" s="46" customFormat="1" ht="22" customHeight="1" spans="1:8">
      <c r="A6" s="57" t="s">
        <v>462</v>
      </c>
      <c r="B6" s="61"/>
      <c r="C6" s="62">
        <v>300</v>
      </c>
      <c r="D6" s="62">
        <f>C6-B6</f>
        <v>300</v>
      </c>
      <c r="E6" s="60" t="s">
        <v>463</v>
      </c>
      <c r="F6" s="63"/>
      <c r="G6" s="64">
        <v>0</v>
      </c>
      <c r="H6" s="65">
        <f>G6-F6</f>
        <v>0</v>
      </c>
    </row>
    <row r="7" s="46" customFormat="1" ht="22" customHeight="1" spans="1:8">
      <c r="A7" s="66" t="s">
        <v>464</v>
      </c>
      <c r="B7" s="61"/>
      <c r="C7" s="62"/>
      <c r="D7" s="62">
        <f>C7-B7</f>
        <v>0</v>
      </c>
      <c r="E7" s="60" t="s">
        <v>465</v>
      </c>
      <c r="F7" s="62"/>
      <c r="G7" s="64"/>
      <c r="H7" s="63">
        <f>G7-F7</f>
        <v>0</v>
      </c>
    </row>
    <row r="8" s="46" customFormat="1" ht="22" customHeight="1" spans="1:8">
      <c r="A8" s="66" t="s">
        <v>466</v>
      </c>
      <c r="B8" s="61"/>
      <c r="C8" s="62"/>
      <c r="D8" s="62">
        <f>C8-B8</f>
        <v>0</v>
      </c>
      <c r="E8" s="60" t="s">
        <v>467</v>
      </c>
      <c r="F8" s="62"/>
      <c r="G8" s="64"/>
      <c r="H8" s="63">
        <f>G8-F8</f>
        <v>0</v>
      </c>
    </row>
    <row r="9" s="46" customFormat="1" ht="22" customHeight="1" spans="1:8">
      <c r="A9" s="66" t="s">
        <v>468</v>
      </c>
      <c r="B9" s="61"/>
      <c r="C9" s="62"/>
      <c r="D9" s="62">
        <f>C9-B9</f>
        <v>0</v>
      </c>
      <c r="E9" s="60" t="s">
        <v>469</v>
      </c>
      <c r="F9" s="62"/>
      <c r="G9" s="64"/>
      <c r="H9" s="65">
        <f>G9-F9</f>
        <v>0</v>
      </c>
    </row>
    <row r="10" s="46" customFormat="1" ht="22" customHeight="1" spans="1:8">
      <c r="A10" s="66" t="s">
        <v>470</v>
      </c>
      <c r="B10" s="61"/>
      <c r="C10" s="62"/>
      <c r="D10" s="62">
        <f>C10-B10</f>
        <v>0</v>
      </c>
      <c r="E10" s="60"/>
      <c r="F10" s="62"/>
      <c r="G10" s="64"/>
      <c r="H10" s="64">
        <f>G10-F10</f>
        <v>0</v>
      </c>
    </row>
    <row r="11" s="46" customFormat="1" ht="22" customHeight="1" spans="1:8">
      <c r="A11" s="36" t="s">
        <v>471</v>
      </c>
      <c r="B11" s="67">
        <f>SUM(B6:B10)</f>
        <v>0</v>
      </c>
      <c r="C11" s="67">
        <f>SUM(C6:C10)</f>
        <v>300</v>
      </c>
      <c r="D11" s="67">
        <f>SUM(D6:D10)</f>
        <v>300</v>
      </c>
      <c r="E11" s="36" t="s">
        <v>472</v>
      </c>
      <c r="F11" s="68">
        <f>SUM(F6:F10)</f>
        <v>0</v>
      </c>
      <c r="G11" s="68">
        <f>SUM(G6:G10)</f>
        <v>0</v>
      </c>
      <c r="H11" s="64">
        <f>G11-F11</f>
        <v>0</v>
      </c>
    </row>
    <row r="12" s="46" customFormat="1" ht="22" customHeight="1" spans="1:8">
      <c r="A12" s="69" t="s">
        <v>473</v>
      </c>
      <c r="B12" s="70">
        <f>B13</f>
        <v>0</v>
      </c>
      <c r="C12" s="67">
        <f>C13</f>
        <v>0</v>
      </c>
      <c r="D12" s="67">
        <f>D13</f>
        <v>0</v>
      </c>
      <c r="E12" s="60" t="s">
        <v>474</v>
      </c>
      <c r="F12" s="64">
        <f t="shared" ref="F12:H12" si="0">SUM(F13:F14)</f>
        <v>0</v>
      </c>
      <c r="G12" s="64">
        <f t="shared" si="0"/>
        <v>300</v>
      </c>
      <c r="H12" s="64">
        <f t="shared" si="0"/>
        <v>300</v>
      </c>
    </row>
    <row r="13" s="46" customFormat="1" ht="22" customHeight="1" spans="1:8">
      <c r="A13" s="69" t="s">
        <v>475</v>
      </c>
      <c r="B13" s="71"/>
      <c r="C13" s="72"/>
      <c r="D13" s="73">
        <f t="shared" ref="D13:D15" si="1">C13-B13</f>
        <v>0</v>
      </c>
      <c r="E13" s="60" t="s">
        <v>476</v>
      </c>
      <c r="F13" s="64"/>
      <c r="G13" s="64"/>
      <c r="H13" s="64">
        <f>G13-F13</f>
        <v>0</v>
      </c>
    </row>
    <row r="14" s="46" customFormat="1" ht="22" customHeight="1" spans="1:8">
      <c r="A14" s="69"/>
      <c r="B14" s="64"/>
      <c r="C14" s="62"/>
      <c r="D14" s="73">
        <f t="shared" si="1"/>
        <v>0</v>
      </c>
      <c r="E14" s="60" t="s">
        <v>477</v>
      </c>
      <c r="F14" s="64">
        <f t="shared" ref="F14:H14" si="2">F15</f>
        <v>0</v>
      </c>
      <c r="G14" s="64">
        <f t="shared" si="2"/>
        <v>300</v>
      </c>
      <c r="H14" s="64">
        <f t="shared" si="2"/>
        <v>300</v>
      </c>
    </row>
    <row r="15" s="46" customFormat="1" ht="22" customHeight="1" spans="1:8">
      <c r="A15" s="69"/>
      <c r="B15" s="61"/>
      <c r="C15" s="62"/>
      <c r="D15" s="73">
        <f t="shared" si="1"/>
        <v>0</v>
      </c>
      <c r="E15" s="60" t="s">
        <v>478</v>
      </c>
      <c r="F15" s="64"/>
      <c r="G15" s="64">
        <v>300</v>
      </c>
      <c r="H15" s="64">
        <f>G15-F15</f>
        <v>300</v>
      </c>
    </row>
    <row r="16" s="46" customFormat="1" ht="22" customHeight="1" spans="1:8">
      <c r="A16" s="65"/>
      <c r="B16" s="61"/>
      <c r="C16" s="62"/>
      <c r="D16" s="62"/>
      <c r="E16" s="74"/>
      <c r="F16" s="65"/>
      <c r="G16" s="65"/>
      <c r="H16" s="65"/>
    </row>
    <row r="17" s="46" customFormat="1" ht="22" customHeight="1" spans="1:8">
      <c r="A17" s="75" t="s">
        <v>479</v>
      </c>
      <c r="B17" s="76">
        <f t="shared" ref="B17:H17" si="3">SUM(B11,B12)</f>
        <v>0</v>
      </c>
      <c r="C17" s="73">
        <f t="shared" si="3"/>
        <v>300</v>
      </c>
      <c r="D17" s="73">
        <f t="shared" si="3"/>
        <v>300</v>
      </c>
      <c r="E17" s="75" t="s">
        <v>480</v>
      </c>
      <c r="F17" s="77">
        <f t="shared" si="3"/>
        <v>0</v>
      </c>
      <c r="G17" s="77">
        <f t="shared" si="3"/>
        <v>300</v>
      </c>
      <c r="H17" s="77">
        <f t="shared" si="3"/>
        <v>300</v>
      </c>
    </row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3" hidden="1"/>
    <row r="44" hidden="1"/>
    <row r="46" hidden="1"/>
    <row r="47" hidden="1"/>
  </sheetData>
  <mergeCells count="1">
    <mergeCell ref="A2:H2"/>
  </mergeCells>
  <conditionalFormatting sqref="A5">
    <cfRule type="expression" dxfId="45" priority="1" stopIfTrue="1">
      <formula>"len($A:$A)=3"</formula>
    </cfRule>
  </conditionalFormatting>
  <conditionalFormatting sqref="A6">
    <cfRule type="expression" dxfId="46" priority="2" stopIfTrue="1">
      <formula>"len($A:$A)=3"</formula>
    </cfRule>
  </conditionalFormatting>
  <conditionalFormatting sqref="A16:A17 E16:L17">
    <cfRule type="expression" dxfId="47" priority="3" stopIfTrue="1">
      <formula>"len($A:$A)=3"</formula>
    </cfRule>
  </conditionalFormatting>
  <printOptions horizontalCentered="1"/>
  <pageMargins left="0.590277777777778" right="0.590277777777778" top="0.86875" bottom="0.786805555555556" header="0.507638888888889" footer="0.507638888888889"/>
  <pageSetup paperSize="9" scale="80" firstPageNumber="14" orientation="landscape" blackAndWhite="1" useFirstPageNumber="1" horizontalDpi="600" verticalDpi="600"/>
  <headerFooter alignWithMargins="0">
    <oddFooter>&amp;C第 &amp;P 页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D11" sqref="D11"/>
    </sheetView>
  </sheetViews>
  <sheetFormatPr defaultColWidth="9" defaultRowHeight="13.8" outlineLevelRow="4" outlineLevelCol="5"/>
  <cols>
    <col min="1" max="1" width="7.69166666666667" style="31" customWidth="1"/>
    <col min="2" max="2" width="9.925" style="31" customWidth="1"/>
    <col min="3" max="3" width="10.5" style="31" customWidth="1"/>
    <col min="4" max="4" width="52.1083333333333" style="31" customWidth="1"/>
    <col min="5" max="5" width="23.9166666666667" style="31" customWidth="1"/>
    <col min="6" max="6" width="17.5916666666667" style="31" customWidth="1"/>
    <col min="7" max="16384" width="9" style="31"/>
  </cols>
  <sheetData>
    <row r="1" s="31" customFormat="1" ht="22.5" customHeight="1" spans="1:4">
      <c r="A1" s="33" t="s">
        <v>23</v>
      </c>
      <c r="B1" s="33"/>
      <c r="C1" s="33"/>
      <c r="D1" s="34"/>
    </row>
    <row r="2" s="31" customFormat="1" ht="27.75" customHeight="1" spans="1:6">
      <c r="A2" s="35" t="s">
        <v>481</v>
      </c>
      <c r="B2" s="35"/>
      <c r="C2" s="35"/>
      <c r="D2" s="35"/>
      <c r="E2" s="35"/>
      <c r="F2" s="35"/>
    </row>
    <row r="3" s="32" customFormat="1" ht="42" customHeight="1" spans="1:6">
      <c r="A3" s="36" t="s">
        <v>482</v>
      </c>
      <c r="B3" s="36" t="s">
        <v>483</v>
      </c>
      <c r="C3" s="36" t="s">
        <v>484</v>
      </c>
      <c r="D3" s="37" t="s">
        <v>485</v>
      </c>
      <c r="E3" s="38" t="s">
        <v>486</v>
      </c>
      <c r="F3" s="36" t="s">
        <v>332</v>
      </c>
    </row>
    <row r="4" s="31" customFormat="1" ht="31" customHeight="1" spans="1:6">
      <c r="A4" s="39">
        <v>2020</v>
      </c>
      <c r="B4" s="40" t="s">
        <v>487</v>
      </c>
      <c r="C4" s="39" t="s">
        <v>488</v>
      </c>
      <c r="D4" s="41" t="s">
        <v>489</v>
      </c>
      <c r="E4" s="42">
        <v>11000</v>
      </c>
      <c r="F4" s="39"/>
    </row>
    <row r="5" s="31" customFormat="1" ht="31" customHeight="1" spans="1:6">
      <c r="A5" s="39"/>
      <c r="B5" s="40"/>
      <c r="C5" s="39"/>
      <c r="D5" s="43" t="s">
        <v>490</v>
      </c>
      <c r="E5" s="44">
        <f>SUM(E4:E4)</f>
        <v>11000</v>
      </c>
      <c r="F5" s="39"/>
    </row>
  </sheetData>
  <mergeCells count="6">
    <mergeCell ref="A1:C1"/>
    <mergeCell ref="A2:F2"/>
    <mergeCell ref="A4:A5"/>
    <mergeCell ref="B4:B5"/>
    <mergeCell ref="C4:C5"/>
    <mergeCell ref="F4:F5"/>
  </mergeCells>
  <pageMargins left="0.751388888888889" right="0.751388888888889" top="1" bottom="1" header="0.511805555555556" footer="0.511805555555556"/>
  <pageSetup paperSize="9" firstPageNumber="15" orientation="landscape" useFirstPageNumber="1" horizontalDpi="600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K9"/>
  <sheetViews>
    <sheetView workbookViewId="0">
      <selection activeCell="O3" sqref="O3:P3"/>
    </sheetView>
  </sheetViews>
  <sheetFormatPr defaultColWidth="9" defaultRowHeight="15.6"/>
  <cols>
    <col min="1" max="1" width="7.2" style="1" customWidth="1"/>
    <col min="2" max="2" width="8" style="1" customWidth="1"/>
    <col min="3" max="3" width="7.2" style="1" customWidth="1"/>
    <col min="4" max="4" width="9" style="1"/>
    <col min="5" max="5" width="6.4" style="1" customWidth="1"/>
    <col min="6" max="6" width="8.9" style="1" customWidth="1"/>
    <col min="7" max="7" width="6.9" style="1" customWidth="1"/>
    <col min="8" max="8" width="6" style="1" customWidth="1"/>
    <col min="9" max="9" width="6.75" style="1" customWidth="1"/>
    <col min="10" max="10" width="6.125" style="1" customWidth="1"/>
    <col min="11" max="11" width="8.7" style="1" customWidth="1"/>
    <col min="12" max="12" width="8" style="1" customWidth="1"/>
    <col min="13" max="13" width="7.6" style="1" customWidth="1"/>
    <col min="14" max="14" width="7.5" style="1" customWidth="1"/>
    <col min="15" max="15" width="6.375" style="1" customWidth="1"/>
    <col min="16" max="16" width="9.1" style="1" customWidth="1"/>
    <col min="17" max="16384" width="9" style="1"/>
  </cols>
  <sheetData>
    <row r="1" s="1" customFormat="1" spans="1:245">
      <c r="A1" s="3" t="s">
        <v>25</v>
      </c>
      <c r="B1" s="4"/>
      <c r="C1" s="4"/>
      <c r="D1" s="4"/>
      <c r="E1" s="4"/>
      <c r="F1" s="4"/>
      <c r="G1" s="4"/>
      <c r="H1" s="4"/>
      <c r="I1" s="4"/>
      <c r="J1" s="4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</row>
    <row r="2" s="1" customFormat="1" ht="28.5" customHeight="1" spans="1:245">
      <c r="A2" s="5" t="s">
        <v>491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</row>
    <row r="3" s="1" customFormat="1" ht="14.25" customHeight="1" spans="1:2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1" t="s">
        <v>28</v>
      </c>
      <c r="P3" s="2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</row>
    <row r="4" s="1" customFormat="1" ht="19" customHeight="1" spans="1:245">
      <c r="A4" s="8" t="s">
        <v>492</v>
      </c>
      <c r="B4" s="9" t="s">
        <v>493</v>
      </c>
      <c r="C4" s="9"/>
      <c r="D4" s="9"/>
      <c r="E4" s="9"/>
      <c r="F4" s="9"/>
      <c r="G4" s="9" t="s">
        <v>494</v>
      </c>
      <c r="H4" s="9"/>
      <c r="I4" s="9"/>
      <c r="J4" s="9"/>
      <c r="K4" s="9"/>
      <c r="L4" s="22" t="s">
        <v>495</v>
      </c>
      <c r="M4" s="22"/>
      <c r="N4" s="22"/>
      <c r="O4" s="22"/>
      <c r="P4" s="2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</row>
    <row r="5" s="1" customFormat="1" ht="19" customHeight="1" spans="1:245">
      <c r="A5" s="8"/>
      <c r="B5" s="10" t="s">
        <v>490</v>
      </c>
      <c r="C5" s="11" t="s">
        <v>496</v>
      </c>
      <c r="D5" s="11"/>
      <c r="E5" s="11"/>
      <c r="F5" s="10" t="s">
        <v>497</v>
      </c>
      <c r="G5" s="10" t="s">
        <v>490</v>
      </c>
      <c r="H5" s="9" t="s">
        <v>496</v>
      </c>
      <c r="I5" s="9"/>
      <c r="J5" s="9"/>
      <c r="K5" s="23" t="s">
        <v>497</v>
      </c>
      <c r="L5" s="24" t="s">
        <v>490</v>
      </c>
      <c r="M5" s="25" t="s">
        <v>496</v>
      </c>
      <c r="N5" s="25"/>
      <c r="O5" s="25"/>
      <c r="P5" s="26" t="s">
        <v>497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s="1" customFormat="1" ht="25" customHeight="1" spans="1:245">
      <c r="A6" s="8"/>
      <c r="B6" s="10"/>
      <c r="C6" s="12" t="s">
        <v>498</v>
      </c>
      <c r="D6" s="13" t="s">
        <v>499</v>
      </c>
      <c r="E6" s="13" t="s">
        <v>500</v>
      </c>
      <c r="F6" s="10"/>
      <c r="G6" s="10"/>
      <c r="H6" s="12" t="s">
        <v>498</v>
      </c>
      <c r="I6" s="13" t="s">
        <v>499</v>
      </c>
      <c r="J6" s="13" t="s">
        <v>500</v>
      </c>
      <c r="K6" s="23"/>
      <c r="L6" s="24"/>
      <c r="M6" s="12" t="s">
        <v>498</v>
      </c>
      <c r="N6" s="13" t="s">
        <v>499</v>
      </c>
      <c r="O6" s="13" t="s">
        <v>500</v>
      </c>
      <c r="P6" s="2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</row>
    <row r="7" s="1" customFormat="1" ht="30" customHeight="1" spans="1:245">
      <c r="A7" s="14" t="s">
        <v>488</v>
      </c>
      <c r="B7" s="15">
        <v>245366</v>
      </c>
      <c r="C7" s="15">
        <v>188099</v>
      </c>
      <c r="D7" s="15">
        <v>188099</v>
      </c>
      <c r="E7" s="15"/>
      <c r="F7" s="15">
        <v>57267</v>
      </c>
      <c r="G7" s="15">
        <v>11000</v>
      </c>
      <c r="H7" s="15"/>
      <c r="I7" s="27"/>
      <c r="J7" s="15"/>
      <c r="K7" s="15">
        <v>11000</v>
      </c>
      <c r="L7" s="15">
        <v>256366</v>
      </c>
      <c r="M7" s="15">
        <v>188099</v>
      </c>
      <c r="N7" s="15">
        <v>188099</v>
      </c>
      <c r="O7" s="15"/>
      <c r="P7" s="15">
        <v>68267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</row>
    <row r="8" s="2" customFormat="1" ht="30" customHeight="1" spans="1:245">
      <c r="A8" s="16" t="s">
        <v>501</v>
      </c>
      <c r="B8" s="17">
        <v>245366</v>
      </c>
      <c r="C8" s="17">
        <v>188099</v>
      </c>
      <c r="D8" s="17">
        <v>188099</v>
      </c>
      <c r="E8" s="17"/>
      <c r="F8" s="17">
        <v>57267</v>
      </c>
      <c r="G8" s="17">
        <v>11000</v>
      </c>
      <c r="H8" s="17"/>
      <c r="I8" s="28"/>
      <c r="J8" s="17"/>
      <c r="K8" s="17">
        <v>11000</v>
      </c>
      <c r="L8" s="17">
        <v>256366</v>
      </c>
      <c r="M8" s="17">
        <v>188099</v>
      </c>
      <c r="N8" s="17">
        <v>188099</v>
      </c>
      <c r="O8" s="17"/>
      <c r="P8" s="17">
        <v>68267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</row>
    <row r="9" s="1" customFormat="1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</sheetData>
  <mergeCells count="15">
    <mergeCell ref="A2:P2"/>
    <mergeCell ref="O3:P3"/>
    <mergeCell ref="B4:F4"/>
    <mergeCell ref="G4:K4"/>
    <mergeCell ref="L4:P4"/>
    <mergeCell ref="C5:E5"/>
    <mergeCell ref="H5:J5"/>
    <mergeCell ref="M5:O5"/>
    <mergeCell ref="A4:A6"/>
    <mergeCell ref="B5:B6"/>
    <mergeCell ref="F5:F6"/>
    <mergeCell ref="G5:G6"/>
    <mergeCell ref="K5:K6"/>
    <mergeCell ref="L5:L6"/>
    <mergeCell ref="P5:P6"/>
  </mergeCells>
  <pageMargins left="0.751388888888889" right="0.590277777777778" top="1" bottom="1" header="0.511805555555556" footer="0.511805555555556"/>
  <pageSetup paperSize="9" firstPageNumber="16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"/>
  <sheetViews>
    <sheetView workbookViewId="0">
      <selection activeCell="A5" sqref="A5:D5"/>
    </sheetView>
  </sheetViews>
  <sheetFormatPr defaultColWidth="9" defaultRowHeight="15.6" outlineLevelRow="5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325"/>
      <c r="B1" s="326"/>
      <c r="C1" s="326"/>
    </row>
    <row r="2" ht="27" customHeight="1" spans="3:3">
      <c r="C2" s="327"/>
    </row>
    <row r="3" ht="39" spans="1:4">
      <c r="A3" s="328" t="s">
        <v>0</v>
      </c>
      <c r="B3" s="328"/>
      <c r="C3" s="328"/>
      <c r="D3" s="328"/>
    </row>
    <row r="4" s="324" customFormat="1" ht="126" customHeight="1" spans="1:4">
      <c r="A4" s="329" t="s">
        <v>1</v>
      </c>
      <c r="B4" s="329"/>
      <c r="C4" s="329"/>
      <c r="D4" s="329"/>
    </row>
    <row r="5" ht="94.5" customHeight="1" spans="1:4">
      <c r="A5" s="330" t="s">
        <v>2</v>
      </c>
      <c r="B5" s="330"/>
      <c r="C5" s="330"/>
      <c r="D5" s="330"/>
    </row>
    <row r="6" ht="32.25" customHeight="1" spans="1:4">
      <c r="A6" s="331" t="s">
        <v>3</v>
      </c>
      <c r="B6" s="331"/>
      <c r="C6" s="331"/>
      <c r="D6" s="331"/>
    </row>
  </sheetData>
  <mergeCells count="5">
    <mergeCell ref="B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B15" sqref="B15"/>
    </sheetView>
  </sheetViews>
  <sheetFormatPr defaultColWidth="9" defaultRowHeight="15.6" outlineLevelCol="2"/>
  <cols>
    <col min="1" max="1" width="11" style="313" customWidth="1"/>
    <col min="2" max="2" width="91" style="313"/>
    <col min="3" max="3" width="10.5" style="313"/>
    <col min="4" max="16384" width="9" style="313"/>
  </cols>
  <sheetData>
    <row r="1" ht="51" customHeight="1" spans="1:3">
      <c r="A1" s="314" t="s">
        <v>4</v>
      </c>
      <c r="B1" s="315"/>
      <c r="C1" s="315"/>
    </row>
    <row r="2" ht="24.75" customHeight="1" spans="1:3">
      <c r="A2" s="315"/>
      <c r="B2" s="315"/>
      <c r="C2" s="315"/>
    </row>
    <row r="3" ht="25.5" customHeight="1" spans="1:3">
      <c r="A3" s="316" t="s">
        <v>5</v>
      </c>
      <c r="B3" s="317" t="s">
        <v>6</v>
      </c>
      <c r="C3" s="318" t="s">
        <v>7</v>
      </c>
    </row>
    <row r="4" s="1" customFormat="1" ht="25.5" customHeight="1" spans="1:3">
      <c r="A4" s="319" t="s">
        <v>8</v>
      </c>
      <c r="B4" s="317" t="s">
        <v>9</v>
      </c>
      <c r="C4" s="318" t="s">
        <v>10</v>
      </c>
    </row>
    <row r="5" s="312" customFormat="1" ht="25.5" customHeight="1" spans="1:3">
      <c r="A5" s="320" t="s">
        <v>11</v>
      </c>
      <c r="B5" s="317" t="s">
        <v>12</v>
      </c>
      <c r="C5" s="321">
        <v>9</v>
      </c>
    </row>
    <row r="6" s="312" customFormat="1" ht="25.5" customHeight="1" spans="1:3">
      <c r="A6" s="322" t="s">
        <v>13</v>
      </c>
      <c r="B6" s="317" t="s">
        <v>14</v>
      </c>
      <c r="C6" s="321">
        <v>10</v>
      </c>
    </row>
    <row r="7" s="312" customFormat="1" ht="25.5" customHeight="1" spans="1:3">
      <c r="A7" s="316" t="s">
        <v>15</v>
      </c>
      <c r="B7" s="317" t="s">
        <v>16</v>
      </c>
      <c r="C7" s="321">
        <v>11</v>
      </c>
    </row>
    <row r="8" s="312" customFormat="1" ht="25.5" customHeight="1" spans="1:3">
      <c r="A8" s="316" t="s">
        <v>17</v>
      </c>
      <c r="B8" s="317" t="s">
        <v>18</v>
      </c>
      <c r="C8" s="321">
        <v>12</v>
      </c>
    </row>
    <row r="9" s="312" customFormat="1" ht="25.5" customHeight="1" spans="1:3">
      <c r="A9" s="316" t="s">
        <v>19</v>
      </c>
      <c r="B9" s="317" t="s">
        <v>20</v>
      </c>
      <c r="C9" s="321">
        <v>13</v>
      </c>
    </row>
    <row r="10" s="312" customFormat="1" ht="25.5" customHeight="1" spans="1:3">
      <c r="A10" s="316" t="s">
        <v>21</v>
      </c>
      <c r="B10" s="317" t="s">
        <v>22</v>
      </c>
      <c r="C10" s="321">
        <v>14</v>
      </c>
    </row>
    <row r="11" s="312" customFormat="1" ht="24.95" customHeight="1" spans="1:3">
      <c r="A11" s="316" t="s">
        <v>23</v>
      </c>
      <c r="B11" s="317" t="s">
        <v>24</v>
      </c>
      <c r="C11" s="321">
        <v>15</v>
      </c>
    </row>
    <row r="12" s="312" customFormat="1" ht="24.95" customHeight="1" spans="1:3">
      <c r="A12" s="316" t="s">
        <v>25</v>
      </c>
      <c r="B12" s="317" t="s">
        <v>26</v>
      </c>
      <c r="C12" s="321">
        <v>16</v>
      </c>
    </row>
    <row r="13" s="312" customFormat="1" ht="24.95" customHeight="1" spans="2:2">
      <c r="B13" s="323"/>
    </row>
    <row r="14" s="312" customFormat="1" ht="24.95" customHeight="1" spans="2:2">
      <c r="B14" s="323"/>
    </row>
    <row r="15" s="312" customFormat="1" ht="24.95" customHeight="1" spans="2:2">
      <c r="B15" s="323"/>
    </row>
    <row r="16" s="312" customFormat="1" ht="24.95" customHeight="1" spans="2:2">
      <c r="B16" s="323"/>
    </row>
    <row r="17" s="312" customFormat="1" ht="24.95" customHeight="1" spans="2:2">
      <c r="B17" s="323"/>
    </row>
    <row r="18" s="312" customFormat="1" ht="24.95" customHeight="1" spans="2:2">
      <c r="B18" s="323"/>
    </row>
    <row r="19" s="312" customFormat="1" ht="24.95" customHeight="1" spans="2:2">
      <c r="B19" s="323"/>
    </row>
  </sheetData>
  <mergeCells count="1">
    <mergeCell ref="A1:C1"/>
  </mergeCells>
  <printOptions horizontalCentered="1"/>
  <pageMargins left="0.75" right="0.75" top="1.05902777777778" bottom="0.55" header="0.509027777777778" footer="0.238888888888889"/>
  <pageSetup paperSize="9" firstPageNumber="2" orientation="landscape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4"/>
  <sheetViews>
    <sheetView showZeros="0" zoomScale="85" zoomScaleNormal="85" workbookViewId="0">
      <pane ySplit="4" topLeftCell="A15" activePane="bottomLeft" state="frozen"/>
      <selection/>
      <selection pane="bottomLeft" activeCell="H3" sqref="H3"/>
    </sheetView>
  </sheetViews>
  <sheetFormatPr defaultColWidth="9" defaultRowHeight="15.6"/>
  <cols>
    <col min="1" max="1" width="43.625" style="251" customWidth="1"/>
    <col min="2" max="2" width="13.7583333333333" style="251" customWidth="1"/>
    <col min="3" max="3" width="14.5833333333333" style="251" customWidth="1"/>
    <col min="4" max="4" width="15.7" style="254" customWidth="1"/>
    <col min="5" max="5" width="28.25" style="251" customWidth="1"/>
    <col min="6" max="6" width="13.8833333333333" style="251" customWidth="1"/>
    <col min="7" max="7" width="13.9916666666667" style="251" customWidth="1"/>
    <col min="8" max="8" width="15.7" style="255" customWidth="1"/>
    <col min="9" max="10" width="9" style="251"/>
    <col min="11" max="12" width="10" style="251"/>
    <col min="13" max="16384" width="9" style="251"/>
  </cols>
  <sheetData>
    <row r="1" s="250" customFormat="1" ht="20.25" customHeight="1" spans="1:8">
      <c r="A1" s="256" t="s">
        <v>5</v>
      </c>
      <c r="B1" s="257"/>
      <c r="C1" s="258"/>
      <c r="D1" s="258"/>
      <c r="E1" s="258"/>
      <c r="F1" s="258"/>
      <c r="G1" s="258"/>
      <c r="H1" s="259"/>
    </row>
    <row r="2" s="251" customFormat="1" ht="22" customHeight="1" spans="1:8">
      <c r="A2" s="260" t="s">
        <v>27</v>
      </c>
      <c r="B2" s="260"/>
      <c r="C2" s="260"/>
      <c r="D2" s="260"/>
      <c r="E2" s="260"/>
      <c r="F2" s="260"/>
      <c r="G2" s="260"/>
      <c r="H2" s="261"/>
    </row>
    <row r="3" s="251" customFormat="1" ht="22" customHeight="1" spans="1:8">
      <c r="A3" s="262"/>
      <c r="B3" s="263"/>
      <c r="C3" s="263"/>
      <c r="D3" s="264"/>
      <c r="E3" s="263"/>
      <c r="F3" s="263"/>
      <c r="G3" s="264"/>
      <c r="H3" s="265" t="s">
        <v>28</v>
      </c>
    </row>
    <row r="4" s="252" customFormat="1" ht="33" customHeight="1" spans="1:8">
      <c r="A4" s="266" t="s">
        <v>29</v>
      </c>
      <c r="B4" s="266" t="s">
        <v>30</v>
      </c>
      <c r="C4" s="266" t="s">
        <v>31</v>
      </c>
      <c r="D4" s="267" t="s">
        <v>32</v>
      </c>
      <c r="E4" s="266" t="s">
        <v>33</v>
      </c>
      <c r="F4" s="266" t="s">
        <v>30</v>
      </c>
      <c r="G4" s="266" t="s">
        <v>31</v>
      </c>
      <c r="H4" s="267" t="s">
        <v>32</v>
      </c>
    </row>
    <row r="5" s="251" customFormat="1" ht="20.25" customHeight="1" spans="1:8">
      <c r="A5" s="268" t="s">
        <v>34</v>
      </c>
      <c r="B5" s="269">
        <f>SUM(B6:B21)</f>
        <v>30000</v>
      </c>
      <c r="C5" s="269">
        <f>SUM(C6:C22)</f>
        <v>26128</v>
      </c>
      <c r="D5" s="270">
        <f t="shared" ref="D5:D22" si="0">SUM(C5-B5)</f>
        <v>-3872</v>
      </c>
      <c r="E5" s="271" t="s">
        <v>35</v>
      </c>
      <c r="F5" s="272">
        <v>23105.8</v>
      </c>
      <c r="G5" s="273">
        <v>27509</v>
      </c>
      <c r="H5" s="274">
        <f t="shared" ref="H5:H41" si="1">SUM(G5-F5)</f>
        <v>4403.2</v>
      </c>
    </row>
    <row r="6" s="251" customFormat="1" ht="20.25" customHeight="1" spans="1:8">
      <c r="A6" s="275" t="s">
        <v>36</v>
      </c>
      <c r="B6" s="272">
        <v>17150</v>
      </c>
      <c r="C6" s="273">
        <v>13992</v>
      </c>
      <c r="D6" s="274">
        <f t="shared" si="0"/>
        <v>-3158</v>
      </c>
      <c r="E6" s="276" t="s">
        <v>37</v>
      </c>
      <c r="F6" s="272">
        <v>25</v>
      </c>
      <c r="G6" s="273">
        <v>276</v>
      </c>
      <c r="H6" s="274">
        <f t="shared" si="1"/>
        <v>251</v>
      </c>
    </row>
    <row r="7" s="251" customFormat="1" ht="20.25" customHeight="1" spans="1:8">
      <c r="A7" s="277" t="s">
        <v>38</v>
      </c>
      <c r="B7" s="273"/>
      <c r="C7" s="273"/>
      <c r="D7" s="274">
        <f t="shared" si="0"/>
        <v>0</v>
      </c>
      <c r="E7" s="276" t="s">
        <v>39</v>
      </c>
      <c r="F7" s="272">
        <v>10225</v>
      </c>
      <c r="G7" s="273">
        <v>13951</v>
      </c>
      <c r="H7" s="274">
        <f t="shared" si="1"/>
        <v>3726</v>
      </c>
    </row>
    <row r="8" s="251" customFormat="1" ht="20.25" customHeight="1" spans="1:8">
      <c r="A8" s="277" t="s">
        <v>40</v>
      </c>
      <c r="B8" s="272">
        <v>1725</v>
      </c>
      <c r="C8" s="273">
        <v>1360</v>
      </c>
      <c r="D8" s="274">
        <f t="shared" si="0"/>
        <v>-365</v>
      </c>
      <c r="E8" s="276" t="s">
        <v>41</v>
      </c>
      <c r="F8" s="272">
        <v>64842</v>
      </c>
      <c r="G8" s="271">
        <v>59928</v>
      </c>
      <c r="H8" s="274">
        <f t="shared" si="1"/>
        <v>-4914</v>
      </c>
    </row>
    <row r="9" s="251" customFormat="1" ht="20.25" customHeight="1" spans="1:8">
      <c r="A9" s="277" t="s">
        <v>42</v>
      </c>
      <c r="B9" s="273"/>
      <c r="C9" s="273"/>
      <c r="D9" s="274">
        <f t="shared" si="0"/>
        <v>0</v>
      </c>
      <c r="E9" s="276" t="s">
        <v>43</v>
      </c>
      <c r="F9" s="272">
        <v>101</v>
      </c>
      <c r="G9" s="273">
        <v>113</v>
      </c>
      <c r="H9" s="274">
        <f t="shared" si="1"/>
        <v>12</v>
      </c>
    </row>
    <row r="10" s="251" customFormat="1" ht="20.25" customHeight="1" spans="1:8">
      <c r="A10" s="277" t="s">
        <v>44</v>
      </c>
      <c r="B10" s="272">
        <v>400</v>
      </c>
      <c r="C10" s="273">
        <v>405</v>
      </c>
      <c r="D10" s="274">
        <f t="shared" si="0"/>
        <v>5</v>
      </c>
      <c r="E10" s="276" t="s">
        <v>45</v>
      </c>
      <c r="F10" s="272">
        <v>1690</v>
      </c>
      <c r="G10" s="273">
        <v>2433</v>
      </c>
      <c r="H10" s="274">
        <f t="shared" si="1"/>
        <v>743</v>
      </c>
    </row>
    <row r="11" s="251" customFormat="1" ht="20.25" customHeight="1" spans="1:8">
      <c r="A11" s="277" t="s">
        <v>46</v>
      </c>
      <c r="B11" s="272">
        <v>1120</v>
      </c>
      <c r="C11" s="273">
        <v>1064</v>
      </c>
      <c r="D11" s="274">
        <f t="shared" si="0"/>
        <v>-56</v>
      </c>
      <c r="E11" s="276" t="s">
        <v>47</v>
      </c>
      <c r="F11" s="272">
        <v>25655</v>
      </c>
      <c r="G11" s="273">
        <v>58702</v>
      </c>
      <c r="H11" s="274">
        <f t="shared" si="1"/>
        <v>33047</v>
      </c>
    </row>
    <row r="12" s="251" customFormat="1" ht="32.1" customHeight="1" spans="1:8">
      <c r="A12" s="277" t="s">
        <v>48</v>
      </c>
      <c r="B12" s="272">
        <v>980</v>
      </c>
      <c r="C12" s="273">
        <v>969</v>
      </c>
      <c r="D12" s="274">
        <f t="shared" si="0"/>
        <v>-11</v>
      </c>
      <c r="E12" s="276" t="s">
        <v>49</v>
      </c>
      <c r="F12" s="272">
        <v>20301</v>
      </c>
      <c r="G12" s="273">
        <v>31654</v>
      </c>
      <c r="H12" s="274">
        <f t="shared" si="1"/>
        <v>11353</v>
      </c>
    </row>
    <row r="13" s="251" customFormat="1" ht="20.25" customHeight="1" spans="1:8">
      <c r="A13" s="277" t="s">
        <v>50</v>
      </c>
      <c r="B13" s="272">
        <v>700</v>
      </c>
      <c r="C13" s="273">
        <v>623</v>
      </c>
      <c r="D13" s="274">
        <f t="shared" si="0"/>
        <v>-77</v>
      </c>
      <c r="E13" s="276" t="s">
        <v>51</v>
      </c>
      <c r="F13" s="272">
        <v>1080</v>
      </c>
      <c r="G13" s="273">
        <v>2324</v>
      </c>
      <c r="H13" s="274">
        <f t="shared" si="1"/>
        <v>1244</v>
      </c>
    </row>
    <row r="14" s="251" customFormat="1" ht="20.25" customHeight="1" spans="1:8">
      <c r="A14" s="277" t="s">
        <v>52</v>
      </c>
      <c r="B14" s="272">
        <v>350</v>
      </c>
      <c r="C14" s="273">
        <v>427</v>
      </c>
      <c r="D14" s="274">
        <f t="shared" si="0"/>
        <v>77</v>
      </c>
      <c r="E14" s="276" t="s">
        <v>53</v>
      </c>
      <c r="F14" s="272">
        <v>26512</v>
      </c>
      <c r="G14" s="273">
        <v>17511</v>
      </c>
      <c r="H14" s="274">
        <f t="shared" si="1"/>
        <v>-9001</v>
      </c>
    </row>
    <row r="15" s="251" customFormat="1" ht="20.25" customHeight="1" spans="1:8">
      <c r="A15" s="277" t="s">
        <v>54</v>
      </c>
      <c r="B15" s="272">
        <v>1190</v>
      </c>
      <c r="C15" s="273">
        <v>1201</v>
      </c>
      <c r="D15" s="274">
        <f t="shared" si="0"/>
        <v>11</v>
      </c>
      <c r="E15" s="278" t="s">
        <v>55</v>
      </c>
      <c r="F15" s="272">
        <v>41691</v>
      </c>
      <c r="G15" s="273">
        <v>58882</v>
      </c>
      <c r="H15" s="274">
        <f t="shared" si="1"/>
        <v>17191</v>
      </c>
    </row>
    <row r="16" s="251" customFormat="1" ht="20.25" customHeight="1" spans="1:8">
      <c r="A16" s="277" t="s">
        <v>56</v>
      </c>
      <c r="B16" s="272">
        <v>1155</v>
      </c>
      <c r="C16" s="273">
        <v>752</v>
      </c>
      <c r="D16" s="274">
        <f t="shared" si="0"/>
        <v>-403</v>
      </c>
      <c r="E16" s="278" t="s">
        <v>57</v>
      </c>
      <c r="F16" s="272">
        <v>480</v>
      </c>
      <c r="G16" s="273">
        <v>5662</v>
      </c>
      <c r="H16" s="274">
        <f t="shared" si="1"/>
        <v>5182</v>
      </c>
    </row>
    <row r="17" s="251" customFormat="1" ht="20.25" customHeight="1" spans="1:8">
      <c r="A17" s="277" t="s">
        <v>58</v>
      </c>
      <c r="B17" s="272">
        <v>630</v>
      </c>
      <c r="C17" s="273">
        <v>763</v>
      </c>
      <c r="D17" s="274">
        <f t="shared" si="0"/>
        <v>133</v>
      </c>
      <c r="E17" s="278" t="s">
        <v>59</v>
      </c>
      <c r="F17" s="272"/>
      <c r="G17" s="273">
        <v>29</v>
      </c>
      <c r="H17" s="274">
        <f t="shared" si="1"/>
        <v>29</v>
      </c>
    </row>
    <row r="18" s="251" customFormat="1" ht="20.25" customHeight="1" spans="1:8">
      <c r="A18" s="277" t="s">
        <v>60</v>
      </c>
      <c r="B18" s="272">
        <v>368</v>
      </c>
      <c r="C18" s="273">
        <v>61</v>
      </c>
      <c r="D18" s="274">
        <f t="shared" si="0"/>
        <v>-307</v>
      </c>
      <c r="E18" s="278" t="s">
        <v>61</v>
      </c>
      <c r="F18" s="272">
        <v>129</v>
      </c>
      <c r="G18" s="273">
        <v>331</v>
      </c>
      <c r="H18" s="274">
        <f t="shared" si="1"/>
        <v>202</v>
      </c>
    </row>
    <row r="19" s="251" customFormat="1" ht="20.25" customHeight="1" spans="1:8">
      <c r="A19" s="277" t="s">
        <v>62</v>
      </c>
      <c r="B19" s="272">
        <v>2202</v>
      </c>
      <c r="C19" s="273">
        <v>2195</v>
      </c>
      <c r="D19" s="274">
        <f t="shared" si="0"/>
        <v>-7</v>
      </c>
      <c r="E19" s="278" t="s">
        <v>63</v>
      </c>
      <c r="F19" s="279"/>
      <c r="G19" s="273"/>
      <c r="H19" s="274">
        <f t="shared" si="1"/>
        <v>0</v>
      </c>
    </row>
    <row r="20" s="251" customFormat="1" ht="29.1" customHeight="1" spans="1:8">
      <c r="A20" s="277" t="s">
        <v>64</v>
      </c>
      <c r="B20" s="272">
        <v>1610</v>
      </c>
      <c r="C20" s="273">
        <v>1721</v>
      </c>
      <c r="D20" s="274">
        <f t="shared" si="0"/>
        <v>111</v>
      </c>
      <c r="E20" s="278" t="s">
        <v>65</v>
      </c>
      <c r="F20" s="272">
        <v>983</v>
      </c>
      <c r="G20" s="273">
        <v>1368</v>
      </c>
      <c r="H20" s="274">
        <f t="shared" si="1"/>
        <v>385</v>
      </c>
    </row>
    <row r="21" s="251" customFormat="1" ht="20.25" customHeight="1" spans="1:8">
      <c r="A21" s="280" t="s">
        <v>66</v>
      </c>
      <c r="B21" s="272">
        <v>420</v>
      </c>
      <c r="C21" s="273">
        <v>455</v>
      </c>
      <c r="D21" s="274">
        <f t="shared" si="0"/>
        <v>35</v>
      </c>
      <c r="E21" s="278" t="s">
        <v>67</v>
      </c>
      <c r="F21" s="272">
        <v>18513</v>
      </c>
      <c r="G21" s="273">
        <v>17701</v>
      </c>
      <c r="H21" s="274">
        <f t="shared" si="1"/>
        <v>-812</v>
      </c>
    </row>
    <row r="22" s="251" customFormat="1" ht="20.25" customHeight="1" spans="1:8">
      <c r="A22" s="280" t="s">
        <v>68</v>
      </c>
      <c r="B22" s="272"/>
      <c r="C22" s="273">
        <v>140</v>
      </c>
      <c r="D22" s="274">
        <f t="shared" si="0"/>
        <v>140</v>
      </c>
      <c r="E22" s="278" t="s">
        <v>69</v>
      </c>
      <c r="F22" s="272">
        <v>213</v>
      </c>
      <c r="G22" s="273">
        <v>520</v>
      </c>
      <c r="H22" s="274">
        <f t="shared" si="1"/>
        <v>307</v>
      </c>
    </row>
    <row r="23" s="251" customFormat="1" ht="23" customHeight="1" spans="1:8">
      <c r="A23" s="281" t="s">
        <v>70</v>
      </c>
      <c r="B23" s="269">
        <f>SUM(B24:B31)</f>
        <v>27780</v>
      </c>
      <c r="C23" s="282">
        <f>SUM(C24:C31)</f>
        <v>31652</v>
      </c>
      <c r="D23" s="270">
        <f t="shared" ref="D23:D32" si="2">SUM(C23-B23)</f>
        <v>3872</v>
      </c>
      <c r="E23" s="278" t="s">
        <v>71</v>
      </c>
      <c r="F23" s="272">
        <v>2414</v>
      </c>
      <c r="G23" s="273">
        <v>2594</v>
      </c>
      <c r="H23" s="274">
        <f t="shared" si="1"/>
        <v>180</v>
      </c>
    </row>
    <row r="24" s="251" customFormat="1" ht="20.25" customHeight="1" spans="1:8">
      <c r="A24" s="277" t="s">
        <v>72</v>
      </c>
      <c r="B24" s="273">
        <v>2183</v>
      </c>
      <c r="C24" s="273">
        <v>1763</v>
      </c>
      <c r="D24" s="274">
        <f t="shared" si="2"/>
        <v>-420</v>
      </c>
      <c r="E24" s="278" t="s">
        <v>73</v>
      </c>
      <c r="F24" s="272">
        <v>3000</v>
      </c>
      <c r="G24" s="273"/>
      <c r="H24" s="274">
        <f t="shared" si="1"/>
        <v>-3000</v>
      </c>
    </row>
    <row r="25" s="251" customFormat="1" ht="20.25" customHeight="1" spans="1:8">
      <c r="A25" s="277" t="s">
        <v>74</v>
      </c>
      <c r="B25" s="273">
        <v>5000</v>
      </c>
      <c r="C25" s="273">
        <v>2773</v>
      </c>
      <c r="D25" s="274">
        <f t="shared" si="2"/>
        <v>-2227</v>
      </c>
      <c r="E25" s="278" t="s">
        <v>75</v>
      </c>
      <c r="F25" s="272">
        <v>53141.5</v>
      </c>
      <c r="G25" s="273">
        <v>7556</v>
      </c>
      <c r="H25" s="274">
        <f t="shared" si="1"/>
        <v>-45585.5</v>
      </c>
    </row>
    <row r="26" s="251" customFormat="1" ht="20.25" customHeight="1" spans="1:8">
      <c r="A26" s="277" t="s">
        <v>76</v>
      </c>
      <c r="B26" s="273">
        <v>2402</v>
      </c>
      <c r="C26" s="273">
        <v>3300</v>
      </c>
      <c r="D26" s="274">
        <f t="shared" si="2"/>
        <v>898</v>
      </c>
      <c r="E26" s="278" t="s">
        <v>77</v>
      </c>
      <c r="F26" s="272">
        <v>4898</v>
      </c>
      <c r="G26" s="273">
        <v>4897</v>
      </c>
      <c r="H26" s="274">
        <f t="shared" si="1"/>
        <v>-1</v>
      </c>
    </row>
    <row r="27" s="251" customFormat="1" ht="20.25" customHeight="1" spans="1:8">
      <c r="A27" s="277" t="s">
        <v>78</v>
      </c>
      <c r="B27" s="273"/>
      <c r="C27" s="273">
        <v>40</v>
      </c>
      <c r="D27" s="274">
        <f t="shared" si="2"/>
        <v>40</v>
      </c>
      <c r="E27" s="278" t="s">
        <v>79</v>
      </c>
      <c r="F27" s="272">
        <v>1</v>
      </c>
      <c r="G27" s="273">
        <v>7</v>
      </c>
      <c r="H27" s="274">
        <f t="shared" si="1"/>
        <v>6</v>
      </c>
    </row>
    <row r="28" s="251" customFormat="1" ht="20.25" customHeight="1" spans="1:8">
      <c r="A28" s="277" t="s">
        <v>80</v>
      </c>
      <c r="B28" s="273">
        <v>16902</v>
      </c>
      <c r="C28" s="271">
        <v>22506</v>
      </c>
      <c r="D28" s="274">
        <f t="shared" si="2"/>
        <v>5604</v>
      </c>
      <c r="E28" s="283"/>
      <c r="F28" s="272"/>
      <c r="G28" s="273"/>
      <c r="H28" s="274">
        <f t="shared" si="1"/>
        <v>0</v>
      </c>
    </row>
    <row r="29" s="251" customFormat="1" ht="20.25" customHeight="1" spans="1:8">
      <c r="A29" s="277" t="s">
        <v>81</v>
      </c>
      <c r="B29" s="273">
        <v>47</v>
      </c>
      <c r="C29" s="273">
        <v>25</v>
      </c>
      <c r="D29" s="274">
        <f t="shared" si="2"/>
        <v>-22</v>
      </c>
      <c r="E29" s="283"/>
      <c r="F29" s="284"/>
      <c r="G29" s="273"/>
      <c r="H29" s="270">
        <f t="shared" si="1"/>
        <v>0</v>
      </c>
    </row>
    <row r="30" s="251" customFormat="1" ht="20.25" customHeight="1" spans="1:8">
      <c r="A30" s="277" t="s">
        <v>82</v>
      </c>
      <c r="B30" s="273">
        <v>1186</v>
      </c>
      <c r="C30" s="273">
        <v>1200</v>
      </c>
      <c r="D30" s="274">
        <f t="shared" si="2"/>
        <v>14</v>
      </c>
      <c r="E30" s="283"/>
      <c r="F30" s="284"/>
      <c r="G30" s="273"/>
      <c r="H30" s="270">
        <f t="shared" si="1"/>
        <v>0</v>
      </c>
    </row>
    <row r="31" s="251" customFormat="1" ht="20.25" customHeight="1" spans="1:8">
      <c r="A31" s="277" t="s">
        <v>83</v>
      </c>
      <c r="B31" s="273">
        <v>60</v>
      </c>
      <c r="C31" s="273">
        <v>45</v>
      </c>
      <c r="D31" s="274">
        <f t="shared" si="2"/>
        <v>-15</v>
      </c>
      <c r="E31" s="283" t="s">
        <v>84</v>
      </c>
      <c r="F31" s="285"/>
      <c r="G31" s="273"/>
      <c r="H31" s="270">
        <f t="shared" si="1"/>
        <v>0</v>
      </c>
    </row>
    <row r="32" s="251" customFormat="1" ht="20.25" customHeight="1" spans="1:13">
      <c r="A32" s="286" t="s">
        <v>85</v>
      </c>
      <c r="B32" s="269">
        <f>SUM(B23,B5)</f>
        <v>57780</v>
      </c>
      <c r="C32" s="269">
        <f>SUM(C23,C5)</f>
        <v>57780</v>
      </c>
      <c r="D32" s="270">
        <f t="shared" si="2"/>
        <v>0</v>
      </c>
      <c r="E32" s="287" t="s">
        <v>86</v>
      </c>
      <c r="F32" s="269">
        <f>SUM(F5:F31)</f>
        <v>299000.3</v>
      </c>
      <c r="G32" s="269">
        <f>SUM(G5:G31)</f>
        <v>313948</v>
      </c>
      <c r="H32" s="270">
        <f t="shared" si="1"/>
        <v>14947.7</v>
      </c>
      <c r="K32" s="254"/>
      <c r="L32" s="254"/>
      <c r="M32" s="254"/>
    </row>
    <row r="33" s="251" customFormat="1" ht="20.25" customHeight="1" spans="1:12">
      <c r="A33" s="268" t="s">
        <v>87</v>
      </c>
      <c r="B33" s="269">
        <f>SUM(B34,B39,B72,B75,B78,B82+B81)</f>
        <v>272663.3</v>
      </c>
      <c r="C33" s="269">
        <f>SUM(C34,C39,C72,C75,C78,C82+C81)</f>
        <v>287610</v>
      </c>
      <c r="D33" s="269">
        <f>SUM(D34,D39,D72,D75,D78,D82)</f>
        <v>-9495.29999999999</v>
      </c>
      <c r="E33" s="283" t="s">
        <v>88</v>
      </c>
      <c r="F33" s="269">
        <f>SUM(F34,F37,F75,F78)</f>
        <v>7000</v>
      </c>
      <c r="G33" s="269">
        <f>SUM(G34,G39,G75,G78)</f>
        <v>7000</v>
      </c>
      <c r="H33" s="270">
        <f t="shared" si="1"/>
        <v>0</v>
      </c>
      <c r="K33" s="254"/>
      <c r="L33" s="254"/>
    </row>
    <row r="34" s="251" customFormat="1" ht="20.25" customHeight="1" spans="1:8">
      <c r="A34" s="277" t="s">
        <v>89</v>
      </c>
      <c r="B34" s="273">
        <f>SUM(B35:B38)</f>
        <v>4436</v>
      </c>
      <c r="C34" s="273">
        <f>SUM(C35:C38)</f>
        <v>4436</v>
      </c>
      <c r="D34" s="270">
        <f t="shared" ref="D34:D83" si="3">SUM(C34-B34)</f>
        <v>0</v>
      </c>
      <c r="E34" s="288" t="s">
        <v>90</v>
      </c>
      <c r="F34" s="269">
        <f>F35</f>
        <v>0</v>
      </c>
      <c r="G34" s="269">
        <f>G35</f>
        <v>0</v>
      </c>
      <c r="H34" s="270">
        <f t="shared" si="1"/>
        <v>0</v>
      </c>
    </row>
    <row r="35" s="251" customFormat="1" ht="20.25" customHeight="1" spans="1:8">
      <c r="A35" s="289" t="s">
        <v>91</v>
      </c>
      <c r="B35" s="290">
        <v>798</v>
      </c>
      <c r="C35" s="290">
        <v>798</v>
      </c>
      <c r="D35" s="270">
        <f t="shared" si="3"/>
        <v>0</v>
      </c>
      <c r="E35" s="291" t="s">
        <v>92</v>
      </c>
      <c r="F35" s="273"/>
      <c r="G35" s="273"/>
      <c r="H35" s="270">
        <f t="shared" si="1"/>
        <v>0</v>
      </c>
    </row>
    <row r="36" s="251" customFormat="1" ht="20.25" customHeight="1" spans="1:8">
      <c r="A36" s="277" t="s">
        <v>93</v>
      </c>
      <c r="B36" s="290">
        <v>4326</v>
      </c>
      <c r="C36" s="290">
        <v>4326</v>
      </c>
      <c r="D36" s="270"/>
      <c r="E36" s="291"/>
      <c r="F36" s="273"/>
      <c r="G36" s="273"/>
      <c r="H36" s="270">
        <f t="shared" si="1"/>
        <v>0</v>
      </c>
    </row>
    <row r="37" s="251" customFormat="1" ht="20.25" customHeight="1" spans="1:8">
      <c r="A37" s="277" t="s">
        <v>94</v>
      </c>
      <c r="B37" s="290">
        <v>271</v>
      </c>
      <c r="C37" s="290">
        <v>271</v>
      </c>
      <c r="D37" s="270">
        <f t="shared" si="3"/>
        <v>0</v>
      </c>
      <c r="E37" s="288" t="s">
        <v>95</v>
      </c>
      <c r="F37" s="273">
        <f>F38+F39</f>
        <v>7000</v>
      </c>
      <c r="G37" s="273">
        <f>G38+G39</f>
        <v>7000</v>
      </c>
      <c r="H37" s="270">
        <f t="shared" si="1"/>
        <v>0</v>
      </c>
    </row>
    <row r="38" s="251" customFormat="1" ht="20.25" customHeight="1" spans="1:8">
      <c r="A38" s="277" t="s">
        <v>96</v>
      </c>
      <c r="B38" s="290">
        <v>-959</v>
      </c>
      <c r="C38" s="290">
        <v>-959</v>
      </c>
      <c r="D38" s="270">
        <f t="shared" si="3"/>
        <v>0</v>
      </c>
      <c r="E38" s="288" t="s">
        <v>97</v>
      </c>
      <c r="F38" s="273"/>
      <c r="G38" s="273"/>
      <c r="H38" s="270">
        <f t="shared" si="1"/>
        <v>0</v>
      </c>
    </row>
    <row r="39" s="251" customFormat="1" ht="20.25" customHeight="1" spans="1:8">
      <c r="A39" s="277" t="s">
        <v>98</v>
      </c>
      <c r="B39" s="273">
        <f>SUM(B40:B71)</f>
        <v>173770.3</v>
      </c>
      <c r="C39" s="273">
        <f>SUM(C41,C40,C43,C46,C48,C49,C50,C51,C52,C54,C56,C57,C58,C59,C61,C62,C64,C65,C66,C67,C68,C69,C70,C71)</f>
        <v>202764</v>
      </c>
      <c r="D39" s="274">
        <f t="shared" si="3"/>
        <v>28993.7</v>
      </c>
      <c r="E39" s="288" t="s">
        <v>99</v>
      </c>
      <c r="F39" s="273">
        <v>7000</v>
      </c>
      <c r="G39" s="273">
        <v>7000</v>
      </c>
      <c r="H39" s="270">
        <f t="shared" si="1"/>
        <v>0</v>
      </c>
    </row>
    <row r="40" s="251" customFormat="1" ht="23" customHeight="1" spans="1:8">
      <c r="A40" s="292" t="s">
        <v>100</v>
      </c>
      <c r="B40" s="290">
        <v>3330</v>
      </c>
      <c r="C40" s="290">
        <v>3330</v>
      </c>
      <c r="D40" s="270">
        <f t="shared" si="3"/>
        <v>0</v>
      </c>
      <c r="E40" s="288" t="s">
        <v>101</v>
      </c>
      <c r="F40" s="273"/>
      <c r="G40" s="273"/>
      <c r="H40" s="270">
        <f t="shared" si="1"/>
        <v>0</v>
      </c>
    </row>
    <row r="41" s="251" customFormat="1" ht="23" customHeight="1" spans="1:8">
      <c r="A41" s="292" t="s">
        <v>102</v>
      </c>
      <c r="B41" s="293">
        <v>33454</v>
      </c>
      <c r="C41" s="273">
        <v>35754</v>
      </c>
      <c r="D41" s="274">
        <f t="shared" si="3"/>
        <v>2300</v>
      </c>
      <c r="E41" s="294" t="s">
        <v>103</v>
      </c>
      <c r="F41" s="273"/>
      <c r="G41" s="295"/>
      <c r="H41" s="270">
        <f t="shared" si="1"/>
        <v>0</v>
      </c>
    </row>
    <row r="42" s="1" customFormat="1" ht="19" customHeight="1" spans="1:10">
      <c r="A42" s="292" t="s">
        <v>104</v>
      </c>
      <c r="B42" s="293"/>
      <c r="C42" s="273">
        <v>3318</v>
      </c>
      <c r="D42" s="274">
        <f t="shared" si="3"/>
        <v>3318</v>
      </c>
      <c r="E42" s="296"/>
      <c r="F42" s="273"/>
      <c r="G42" s="295"/>
      <c r="H42" s="270"/>
      <c r="I42" s="251"/>
      <c r="J42" s="251"/>
    </row>
    <row r="43" s="253" customFormat="1" ht="19" customHeight="1" spans="1:10">
      <c r="A43" s="297" t="s">
        <v>105</v>
      </c>
      <c r="B43" s="293">
        <v>7085</v>
      </c>
      <c r="C43" s="273">
        <v>26413</v>
      </c>
      <c r="D43" s="274">
        <f t="shared" si="3"/>
        <v>19328</v>
      </c>
      <c r="E43" s="278"/>
      <c r="F43" s="273"/>
      <c r="G43" s="273"/>
      <c r="H43" s="270">
        <f t="shared" ref="H43:H52" si="4">SUM(G43-F43)</f>
        <v>0</v>
      </c>
      <c r="I43" s="251"/>
      <c r="J43" s="251"/>
    </row>
    <row r="44" s="253" customFormat="1" ht="19" customHeight="1" spans="1:10">
      <c r="A44" s="297" t="s">
        <v>106</v>
      </c>
      <c r="B44" s="298"/>
      <c r="C44" s="273">
        <v>17325</v>
      </c>
      <c r="D44" s="274">
        <f t="shared" si="3"/>
        <v>17325</v>
      </c>
      <c r="E44" s="278"/>
      <c r="F44" s="273"/>
      <c r="G44" s="273"/>
      <c r="H44" s="270"/>
      <c r="I44" s="251"/>
      <c r="J44" s="251"/>
    </row>
    <row r="45" s="253" customFormat="1" ht="19" customHeight="1" spans="1:10">
      <c r="A45" s="297" t="s">
        <v>107</v>
      </c>
      <c r="B45" s="293"/>
      <c r="C45" s="273">
        <v>1854</v>
      </c>
      <c r="D45" s="274">
        <f t="shared" si="3"/>
        <v>1854</v>
      </c>
      <c r="E45" s="278"/>
      <c r="F45" s="273"/>
      <c r="G45" s="273"/>
      <c r="H45" s="270"/>
      <c r="I45" s="251"/>
      <c r="J45" s="251"/>
    </row>
    <row r="46" s="251" customFormat="1" ht="20.25" customHeight="1" spans="1:8">
      <c r="A46" s="277" t="s">
        <v>108</v>
      </c>
      <c r="B46" s="293">
        <v>1329</v>
      </c>
      <c r="C46" s="273">
        <v>6281</v>
      </c>
      <c r="D46" s="274">
        <f t="shared" si="3"/>
        <v>4952</v>
      </c>
      <c r="E46" s="278"/>
      <c r="F46" s="273"/>
      <c r="G46" s="273"/>
      <c r="H46" s="270">
        <f t="shared" si="4"/>
        <v>0</v>
      </c>
    </row>
    <row r="47" s="251" customFormat="1" ht="20.25" customHeight="1" spans="1:8">
      <c r="A47" s="277" t="s">
        <v>104</v>
      </c>
      <c r="B47" s="293"/>
      <c r="C47" s="273">
        <v>869</v>
      </c>
      <c r="D47" s="274">
        <f t="shared" si="3"/>
        <v>869</v>
      </c>
      <c r="E47" s="278"/>
      <c r="F47" s="273"/>
      <c r="G47" s="273"/>
      <c r="H47" s="270"/>
    </row>
    <row r="48" s="251" customFormat="1" ht="20.25" customHeight="1" spans="1:8">
      <c r="A48" s="299" t="s">
        <v>109</v>
      </c>
      <c r="B48" s="293">
        <v>740</v>
      </c>
      <c r="C48" s="273">
        <v>650</v>
      </c>
      <c r="D48" s="274">
        <f t="shared" si="3"/>
        <v>-90</v>
      </c>
      <c r="E48" s="278"/>
      <c r="F48" s="273"/>
      <c r="G48" s="273"/>
      <c r="H48" s="270">
        <f t="shared" si="4"/>
        <v>0</v>
      </c>
    </row>
    <row r="49" s="251" customFormat="1" ht="20.25" customHeight="1" spans="1:8">
      <c r="A49" s="277" t="s">
        <v>110</v>
      </c>
      <c r="B49" s="300"/>
      <c r="C49" s="295">
        <v>2875</v>
      </c>
      <c r="D49" s="274">
        <f t="shared" si="3"/>
        <v>2875</v>
      </c>
      <c r="E49" s="278"/>
      <c r="F49" s="273"/>
      <c r="G49" s="273"/>
      <c r="H49" s="270">
        <f t="shared" si="4"/>
        <v>0</v>
      </c>
    </row>
    <row r="50" s="251" customFormat="1" ht="20.25" customHeight="1" spans="1:8">
      <c r="A50" s="277" t="s">
        <v>111</v>
      </c>
      <c r="B50" s="300">
        <v>5310</v>
      </c>
      <c r="C50" s="295">
        <v>5310</v>
      </c>
      <c r="D50" s="274">
        <f t="shared" si="3"/>
        <v>0</v>
      </c>
      <c r="E50" s="278"/>
      <c r="F50" s="273"/>
      <c r="G50" s="273"/>
      <c r="H50" s="270">
        <f t="shared" si="4"/>
        <v>0</v>
      </c>
    </row>
    <row r="51" s="251" customFormat="1" ht="20.25" customHeight="1" spans="1:8">
      <c r="A51" s="277" t="s">
        <v>112</v>
      </c>
      <c r="B51" s="300">
        <v>13352</v>
      </c>
      <c r="C51" s="301">
        <v>12772</v>
      </c>
      <c r="D51" s="274">
        <f t="shared" si="3"/>
        <v>-580</v>
      </c>
      <c r="E51" s="278"/>
      <c r="F51" s="273"/>
      <c r="G51" s="273"/>
      <c r="H51" s="270">
        <f t="shared" si="4"/>
        <v>0</v>
      </c>
    </row>
    <row r="52" s="251" customFormat="1" ht="20.25" customHeight="1" spans="1:8">
      <c r="A52" s="277" t="s">
        <v>113</v>
      </c>
      <c r="B52" s="293">
        <v>2114</v>
      </c>
      <c r="C52" s="301">
        <v>5862</v>
      </c>
      <c r="D52" s="274">
        <f t="shared" si="3"/>
        <v>3748</v>
      </c>
      <c r="E52" s="278"/>
      <c r="F52" s="273"/>
      <c r="G52" s="273"/>
      <c r="H52" s="270">
        <f t="shared" si="4"/>
        <v>0</v>
      </c>
    </row>
    <row r="53" s="251" customFormat="1" ht="24" customHeight="1" spans="1:8">
      <c r="A53" s="277" t="s">
        <v>114</v>
      </c>
      <c r="B53" s="298"/>
      <c r="C53" s="301">
        <v>2505</v>
      </c>
      <c r="D53" s="274">
        <f t="shared" si="3"/>
        <v>2505</v>
      </c>
      <c r="E53" s="278"/>
      <c r="F53" s="273"/>
      <c r="G53" s="273"/>
      <c r="H53" s="270"/>
    </row>
    <row r="54" s="251" customFormat="1" ht="20.25" customHeight="1" spans="1:8">
      <c r="A54" s="275" t="s">
        <v>115</v>
      </c>
      <c r="B54" s="293">
        <v>14503</v>
      </c>
      <c r="C54" s="301">
        <v>23715</v>
      </c>
      <c r="D54" s="274">
        <f t="shared" si="3"/>
        <v>9212</v>
      </c>
      <c r="E54" s="278"/>
      <c r="F54" s="273"/>
      <c r="G54" s="273"/>
      <c r="H54" s="270">
        <f t="shared" ref="H54:H59" si="5">SUM(G54-F54)</f>
        <v>0</v>
      </c>
    </row>
    <row r="55" s="251" customFormat="1" ht="20" customHeight="1" spans="1:8">
      <c r="A55" s="275" t="s">
        <v>114</v>
      </c>
      <c r="B55" s="293"/>
      <c r="C55" s="301">
        <v>2753</v>
      </c>
      <c r="D55" s="274">
        <f t="shared" si="3"/>
        <v>2753</v>
      </c>
      <c r="E55" s="278"/>
      <c r="F55" s="273"/>
      <c r="G55" s="273"/>
      <c r="H55" s="270"/>
    </row>
    <row r="56" s="251" customFormat="1" ht="20.25" customHeight="1" spans="1:8">
      <c r="A56" s="277" t="s">
        <v>116</v>
      </c>
      <c r="B56" s="293">
        <v>1571</v>
      </c>
      <c r="C56" s="301">
        <v>6432</v>
      </c>
      <c r="D56" s="274">
        <f t="shared" si="3"/>
        <v>4861</v>
      </c>
      <c r="E56" s="278"/>
      <c r="F56" s="273"/>
      <c r="G56" s="273"/>
      <c r="H56" s="270">
        <f t="shared" si="5"/>
        <v>0</v>
      </c>
    </row>
    <row r="57" s="251" customFormat="1" ht="20.25" customHeight="1" spans="1:8">
      <c r="A57" s="277" t="s">
        <v>117</v>
      </c>
      <c r="B57" s="293"/>
      <c r="C57" s="301">
        <v>180</v>
      </c>
      <c r="D57" s="274">
        <f t="shared" si="3"/>
        <v>180</v>
      </c>
      <c r="E57" s="278"/>
      <c r="F57" s="273"/>
      <c r="G57" s="273"/>
      <c r="H57" s="270"/>
    </row>
    <row r="58" s="251" customFormat="1" ht="25" customHeight="1" spans="1:8">
      <c r="A58" s="277" t="s">
        <v>118</v>
      </c>
      <c r="B58" s="293"/>
      <c r="C58" s="301">
        <v>1232</v>
      </c>
      <c r="D58" s="274">
        <f t="shared" si="3"/>
        <v>1232</v>
      </c>
      <c r="E58" s="278"/>
      <c r="F58" s="273"/>
      <c r="G58" s="273"/>
      <c r="H58" s="270">
        <f t="shared" si="5"/>
        <v>0</v>
      </c>
    </row>
    <row r="59" s="251" customFormat="1" ht="25" customHeight="1" spans="1:8">
      <c r="A59" s="277" t="s">
        <v>119</v>
      </c>
      <c r="B59" s="293">
        <v>1213</v>
      </c>
      <c r="C59" s="301">
        <v>16702</v>
      </c>
      <c r="D59" s="274">
        <f t="shared" si="3"/>
        <v>15489</v>
      </c>
      <c r="E59" s="278"/>
      <c r="F59" s="273"/>
      <c r="G59" s="273"/>
      <c r="H59" s="270">
        <f t="shared" si="5"/>
        <v>0</v>
      </c>
    </row>
    <row r="60" s="251" customFormat="1" ht="19" customHeight="1" spans="1:8">
      <c r="A60" s="277" t="s">
        <v>114</v>
      </c>
      <c r="B60" s="293"/>
      <c r="C60" s="301">
        <v>780</v>
      </c>
      <c r="D60" s="274">
        <f t="shared" si="3"/>
        <v>780</v>
      </c>
      <c r="E60" s="278"/>
      <c r="F60" s="273"/>
      <c r="G60" s="273"/>
      <c r="H60" s="270"/>
    </row>
    <row r="61" s="251" customFormat="1" ht="32.1" customHeight="1" spans="1:8">
      <c r="A61" s="277" t="s">
        <v>120</v>
      </c>
      <c r="B61" s="293"/>
      <c r="C61" s="301">
        <v>174</v>
      </c>
      <c r="D61" s="274">
        <f t="shared" si="3"/>
        <v>174</v>
      </c>
      <c r="E61" s="278"/>
      <c r="F61" s="273"/>
      <c r="G61" s="273"/>
      <c r="H61" s="270"/>
    </row>
    <row r="62" s="251" customFormat="1" ht="33" customHeight="1" spans="1:8">
      <c r="A62" s="277" t="s">
        <v>121</v>
      </c>
      <c r="B62" s="302"/>
      <c r="C62" s="301">
        <v>12821</v>
      </c>
      <c r="D62" s="274">
        <f t="shared" si="3"/>
        <v>12821</v>
      </c>
      <c r="E62" s="278"/>
      <c r="F62" s="273"/>
      <c r="G62" s="273"/>
      <c r="H62" s="270">
        <f t="shared" ref="H62:H69" si="6">SUM(G62-F62)</f>
        <v>0</v>
      </c>
    </row>
    <row r="63" s="251" customFormat="1" ht="26" customHeight="1" spans="1:8">
      <c r="A63" s="277" t="s">
        <v>122</v>
      </c>
      <c r="B63" s="302"/>
      <c r="C63" s="301">
        <v>10793</v>
      </c>
      <c r="D63" s="274">
        <f t="shared" si="3"/>
        <v>10793</v>
      </c>
      <c r="E63" s="278"/>
      <c r="F63" s="273"/>
      <c r="G63" s="273"/>
      <c r="H63" s="270"/>
    </row>
    <row r="64" s="251" customFormat="1" ht="26" customHeight="1" spans="1:8">
      <c r="A64" s="277" t="s">
        <v>123</v>
      </c>
      <c r="B64" s="273">
        <v>84</v>
      </c>
      <c r="C64" s="301">
        <v>5430</v>
      </c>
      <c r="D64" s="274">
        <f t="shared" si="3"/>
        <v>5346</v>
      </c>
      <c r="E64" s="278"/>
      <c r="F64" s="273"/>
      <c r="G64" s="273"/>
      <c r="H64" s="270">
        <f t="shared" si="6"/>
        <v>0</v>
      </c>
    </row>
    <row r="65" s="251" customFormat="1" ht="33.95" customHeight="1" spans="1:8">
      <c r="A65" s="277" t="s">
        <v>124</v>
      </c>
      <c r="B65" s="273"/>
      <c r="C65" s="301">
        <v>1179</v>
      </c>
      <c r="D65" s="274">
        <f t="shared" si="3"/>
        <v>1179</v>
      </c>
      <c r="E65" s="278"/>
      <c r="F65" s="273"/>
      <c r="G65" s="273"/>
      <c r="H65" s="270"/>
    </row>
    <row r="66" s="251" customFormat="1" ht="32.1" customHeight="1" spans="1:8">
      <c r="A66" s="277" t="s">
        <v>125</v>
      </c>
      <c r="B66" s="273"/>
      <c r="C66" s="301">
        <v>128</v>
      </c>
      <c r="D66" s="274">
        <f t="shared" si="3"/>
        <v>128</v>
      </c>
      <c r="E66" s="278"/>
      <c r="F66" s="273"/>
      <c r="G66" s="273"/>
      <c r="H66" s="270">
        <f t="shared" si="6"/>
        <v>0</v>
      </c>
    </row>
    <row r="67" s="251" customFormat="1" ht="33" customHeight="1" spans="1:8">
      <c r="A67" s="277" t="s">
        <v>126</v>
      </c>
      <c r="B67" s="273"/>
      <c r="C67" s="301">
        <v>19151</v>
      </c>
      <c r="D67" s="274">
        <f t="shared" si="3"/>
        <v>19151</v>
      </c>
      <c r="E67" s="278"/>
      <c r="F67" s="273"/>
      <c r="G67" s="273"/>
      <c r="H67" s="270">
        <f t="shared" si="6"/>
        <v>0</v>
      </c>
    </row>
    <row r="68" s="251" customFormat="1" ht="26" customHeight="1" spans="1:8">
      <c r="A68" s="277" t="s">
        <v>127</v>
      </c>
      <c r="B68" s="273"/>
      <c r="C68" s="301">
        <v>9115</v>
      </c>
      <c r="D68" s="274">
        <f t="shared" si="3"/>
        <v>9115</v>
      </c>
      <c r="E68" s="278"/>
      <c r="F68" s="273"/>
      <c r="G68" s="273"/>
      <c r="H68" s="270">
        <f t="shared" si="6"/>
        <v>0</v>
      </c>
    </row>
    <row r="69" s="251" customFormat="1" ht="26" customHeight="1" spans="1:8">
      <c r="A69" s="277" t="s">
        <v>128</v>
      </c>
      <c r="B69" s="273"/>
      <c r="C69" s="301">
        <v>6457</v>
      </c>
      <c r="D69" s="274">
        <f t="shared" si="3"/>
        <v>6457</v>
      </c>
      <c r="E69" s="278"/>
      <c r="F69" s="273"/>
      <c r="G69" s="273"/>
      <c r="H69" s="270">
        <f t="shared" si="6"/>
        <v>0</v>
      </c>
    </row>
    <row r="70" s="251" customFormat="1" ht="29.1" customHeight="1" spans="1:8">
      <c r="A70" s="277" t="s">
        <v>129</v>
      </c>
      <c r="B70" s="273"/>
      <c r="C70" s="301">
        <v>583</v>
      </c>
      <c r="D70" s="274">
        <f t="shared" si="3"/>
        <v>583</v>
      </c>
      <c r="E70" s="278"/>
      <c r="F70" s="273"/>
      <c r="G70" s="273"/>
      <c r="H70" s="270"/>
    </row>
    <row r="71" s="251" customFormat="1" ht="20.25" customHeight="1" spans="1:8">
      <c r="A71" s="277" t="s">
        <v>130</v>
      </c>
      <c r="B71" s="273">
        <v>89685.3</v>
      </c>
      <c r="C71" s="294">
        <v>218</v>
      </c>
      <c r="D71" s="274">
        <f t="shared" si="3"/>
        <v>-89467.3</v>
      </c>
      <c r="E71" s="278"/>
      <c r="F71" s="273"/>
      <c r="G71" s="273"/>
      <c r="H71" s="270">
        <f t="shared" ref="H71:H79" si="7">SUM(G71-F71)</f>
        <v>0</v>
      </c>
    </row>
    <row r="72" s="251" customFormat="1" ht="20.25" customHeight="1" spans="1:8">
      <c r="A72" s="277" t="s">
        <v>131</v>
      </c>
      <c r="B72" s="273">
        <f>SUM(B73:B74)</f>
        <v>33585</v>
      </c>
      <c r="C72" s="273">
        <f>SUM(C73:C74)</f>
        <v>23148</v>
      </c>
      <c r="D72" s="274">
        <f t="shared" si="3"/>
        <v>-10437</v>
      </c>
      <c r="E72" s="278"/>
      <c r="F72" s="269"/>
      <c r="G72" s="269"/>
      <c r="H72" s="270">
        <f t="shared" si="7"/>
        <v>0</v>
      </c>
    </row>
    <row r="73" s="251" customFormat="1" ht="20.25" customHeight="1" spans="1:8">
      <c r="A73" s="277" t="s">
        <v>132</v>
      </c>
      <c r="B73" s="273">
        <v>33585</v>
      </c>
      <c r="C73" s="295">
        <v>23148</v>
      </c>
      <c r="D73" s="274">
        <f t="shared" si="3"/>
        <v>-10437</v>
      </c>
      <c r="E73" s="278"/>
      <c r="F73" s="273"/>
      <c r="G73" s="273"/>
      <c r="H73" s="270">
        <f t="shared" si="7"/>
        <v>0</v>
      </c>
    </row>
    <row r="74" s="251" customFormat="1" ht="20.25" customHeight="1" spans="1:8">
      <c r="A74" s="277" t="s">
        <v>133</v>
      </c>
      <c r="B74" s="273"/>
      <c r="C74" s="273"/>
      <c r="D74" s="274">
        <f t="shared" si="3"/>
        <v>0</v>
      </c>
      <c r="E74" s="278"/>
      <c r="F74" s="273"/>
      <c r="G74" s="273"/>
      <c r="H74" s="270">
        <f t="shared" si="7"/>
        <v>0</v>
      </c>
    </row>
    <row r="75" s="251" customFormat="1" ht="20.25" customHeight="1" spans="1:8">
      <c r="A75" s="277" t="s">
        <v>134</v>
      </c>
      <c r="B75" s="273">
        <f>SUM(B76:B77)</f>
        <v>13110</v>
      </c>
      <c r="C75" s="303">
        <f>SUM(C76:C77)</f>
        <v>13109</v>
      </c>
      <c r="D75" s="274">
        <f t="shared" si="3"/>
        <v>-1</v>
      </c>
      <c r="E75" s="304" t="s">
        <v>135</v>
      </c>
      <c r="F75" s="269"/>
      <c r="G75" s="269"/>
      <c r="H75" s="270">
        <f t="shared" si="7"/>
        <v>0</v>
      </c>
    </row>
    <row r="76" s="253" customFormat="1" ht="31" customHeight="1" spans="1:10">
      <c r="A76" s="277" t="s">
        <v>136</v>
      </c>
      <c r="B76" s="273">
        <v>13110</v>
      </c>
      <c r="C76" s="273">
        <v>13109</v>
      </c>
      <c r="D76" s="274">
        <f t="shared" si="3"/>
        <v>-1</v>
      </c>
      <c r="E76" s="278" t="s">
        <v>137</v>
      </c>
      <c r="F76" s="273"/>
      <c r="G76" s="273"/>
      <c r="H76" s="270">
        <f t="shared" si="7"/>
        <v>0</v>
      </c>
      <c r="I76" s="251"/>
      <c r="J76" s="251"/>
    </row>
    <row r="77" s="251" customFormat="1" ht="20.25" customHeight="1" spans="1:8">
      <c r="A77" s="277" t="s">
        <v>138</v>
      </c>
      <c r="B77" s="273"/>
      <c r="C77" s="273"/>
      <c r="D77" s="274">
        <f t="shared" si="3"/>
        <v>0</v>
      </c>
      <c r="E77" s="304" t="s">
        <v>139</v>
      </c>
      <c r="F77" s="273"/>
      <c r="G77" s="273"/>
      <c r="H77" s="270">
        <f t="shared" si="7"/>
        <v>0</v>
      </c>
    </row>
    <row r="78" s="251" customFormat="1" ht="20.25" customHeight="1" spans="1:8">
      <c r="A78" s="277" t="s">
        <v>140</v>
      </c>
      <c r="B78" s="273">
        <f>SUM(B79:B79)</f>
        <v>45633</v>
      </c>
      <c r="C78" s="273">
        <f>SUM(C79:C80)</f>
        <v>17311</v>
      </c>
      <c r="D78" s="274">
        <f t="shared" si="3"/>
        <v>-28322</v>
      </c>
      <c r="E78" s="304" t="s">
        <v>138</v>
      </c>
      <c r="F78" s="269"/>
      <c r="G78" s="269"/>
      <c r="H78" s="270">
        <f t="shared" si="7"/>
        <v>0</v>
      </c>
    </row>
    <row r="79" s="251" customFormat="1" ht="20.25" customHeight="1" spans="1:8">
      <c r="A79" s="277" t="s">
        <v>141</v>
      </c>
      <c r="B79" s="273">
        <v>45633</v>
      </c>
      <c r="C79" s="271">
        <v>17011</v>
      </c>
      <c r="D79" s="305">
        <f t="shared" si="3"/>
        <v>-28622</v>
      </c>
      <c r="E79" s="273" t="s">
        <v>142</v>
      </c>
      <c r="F79" s="269"/>
      <c r="G79" s="269"/>
      <c r="H79" s="270">
        <f t="shared" si="7"/>
        <v>0</v>
      </c>
    </row>
    <row r="80" s="251" customFormat="1" ht="31.2" spans="1:8">
      <c r="A80" s="277" t="s">
        <v>143</v>
      </c>
      <c r="B80" s="273"/>
      <c r="C80" s="271">
        <v>300</v>
      </c>
      <c r="D80" s="305">
        <f t="shared" si="3"/>
        <v>300</v>
      </c>
      <c r="E80" s="273"/>
      <c r="F80" s="269"/>
      <c r="G80" s="269"/>
      <c r="H80" s="270"/>
    </row>
    <row r="81" s="251" customFormat="1" ht="20.25" customHeight="1" spans="1:8">
      <c r="A81" s="277" t="s">
        <v>144</v>
      </c>
      <c r="B81" s="273"/>
      <c r="C81" s="295">
        <v>24442</v>
      </c>
      <c r="D81" s="274">
        <f t="shared" si="3"/>
        <v>24442</v>
      </c>
      <c r="E81" s="273"/>
      <c r="F81" s="269"/>
      <c r="G81" s="269"/>
      <c r="H81" s="270"/>
    </row>
    <row r="82" s="251" customFormat="1" ht="20.25" customHeight="1" spans="1:8">
      <c r="A82" s="277" t="s">
        <v>145</v>
      </c>
      <c r="B82" s="273">
        <v>2129</v>
      </c>
      <c r="C82" s="273">
        <v>2400</v>
      </c>
      <c r="D82" s="274">
        <f t="shared" si="3"/>
        <v>271</v>
      </c>
      <c r="E82" s="273" t="s">
        <v>146</v>
      </c>
      <c r="F82" s="273">
        <v>24443</v>
      </c>
      <c r="G82" s="273">
        <v>24442</v>
      </c>
      <c r="H82" s="274">
        <f t="shared" ref="H82:H84" si="8">SUM(G82-F82)</f>
        <v>-1</v>
      </c>
    </row>
    <row r="83" s="251" customFormat="1" ht="20.25" customHeight="1" spans="1:8">
      <c r="A83" s="306"/>
      <c r="B83" s="307"/>
      <c r="C83" s="307"/>
      <c r="D83" s="270"/>
      <c r="E83" s="308"/>
      <c r="F83" s="309"/>
      <c r="G83" s="309"/>
      <c r="H83" s="270">
        <f t="shared" si="8"/>
        <v>0</v>
      </c>
    </row>
    <row r="84" s="251" customFormat="1" ht="20.25" customHeight="1" spans="1:8">
      <c r="A84" s="310" t="s">
        <v>147</v>
      </c>
      <c r="B84" s="307">
        <f>SUM(B33,B32)</f>
        <v>330443.3</v>
      </c>
      <c r="C84" s="307">
        <f>SUM(C33,C32)</f>
        <v>345390</v>
      </c>
      <c r="D84" s="270">
        <f>SUM(C84-B84)</f>
        <v>14946.7</v>
      </c>
      <c r="E84" s="311" t="s">
        <v>148</v>
      </c>
      <c r="F84" s="307">
        <f>SUM(F32,F33,F75,F77,F79,F82)</f>
        <v>330443.3</v>
      </c>
      <c r="G84" s="307">
        <f>SUM(G32,G33,G75,G77,G79,G82)</f>
        <v>345390</v>
      </c>
      <c r="H84" s="270">
        <f t="shared" si="8"/>
        <v>14946.7</v>
      </c>
    </row>
  </sheetData>
  <mergeCells count="1">
    <mergeCell ref="A2:H2"/>
  </mergeCells>
  <conditionalFormatting sqref="A35">
    <cfRule type="expression" dxfId="0" priority="6" stopIfTrue="1">
      <formula>"len($A:$A)=3"</formula>
    </cfRule>
  </conditionalFormatting>
  <conditionalFormatting sqref="A40">
    <cfRule type="expression" dxfId="1" priority="5" stopIfTrue="1">
      <formula>"len($A:$A)=3"</formula>
    </cfRule>
  </conditionalFormatting>
  <conditionalFormatting sqref="A41">
    <cfRule type="expression" dxfId="2" priority="4" stopIfTrue="1">
      <formula>"len($A:$A)=3"</formula>
    </cfRule>
  </conditionalFormatting>
  <conditionalFormatting sqref="A42">
    <cfRule type="expression" dxfId="3" priority="3" stopIfTrue="1">
      <formula>"len($A:$A)=3"</formula>
    </cfRule>
  </conditionalFormatting>
  <conditionalFormatting sqref="A60">
    <cfRule type="expression" dxfId="4" priority="2" stopIfTrue="1">
      <formula>"len($A:$A)=3"</formula>
    </cfRule>
  </conditionalFormatting>
  <conditionalFormatting sqref="A71">
    <cfRule type="expression" dxfId="5" priority="7" stopIfTrue="1">
      <formula>"len($A:$A)=3"</formula>
    </cfRule>
  </conditionalFormatting>
  <conditionalFormatting sqref="A81">
    <cfRule type="expression" dxfId="6" priority="1" stopIfTrue="1">
      <formula>"len($A:$A)=3"</formula>
    </cfRule>
  </conditionalFormatting>
  <conditionalFormatting sqref="A79:A80">
    <cfRule type="expression" dxfId="7" priority="9" stopIfTrue="1">
      <formula>"len($A:$A)=3"</formula>
    </cfRule>
  </conditionalFormatting>
  <conditionalFormatting sqref="A58:A59 A61:A70">
    <cfRule type="expression" dxfId="8" priority="8" stopIfTrue="1">
      <formula>"len($A:$A)=3"</formula>
    </cfRule>
  </conditionalFormatting>
  <printOptions horizontalCentered="1" verticalCentered="1"/>
  <pageMargins left="0.235416666666667" right="0.15625" top="0.55" bottom="0.590277777777778" header="0.238888888888889" footer="0.15625"/>
  <pageSetup paperSize="9" scale="78" fitToHeight="2" orientation="landscape" useFirstPageNumber="1" horizontalDpi="600" verticalDpi="600"/>
  <headerFooter alignWithMargins="0">
    <oddFooter>&amp;C第 &amp;P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6"/>
  <sheetViews>
    <sheetView workbookViewId="0">
      <pane ySplit="4" topLeftCell="A19" activePane="bottomLeft" state="frozen"/>
      <selection/>
      <selection pane="bottomLeft" activeCell="I3" sqref="I3"/>
    </sheetView>
  </sheetViews>
  <sheetFormatPr defaultColWidth="9" defaultRowHeight="15.6"/>
  <cols>
    <col min="1" max="1" width="5.125" style="198" customWidth="1"/>
    <col min="2" max="2" width="39.4" style="198" customWidth="1"/>
    <col min="3" max="3" width="12" style="198" customWidth="1"/>
    <col min="4" max="4" width="12.8" style="198" customWidth="1"/>
    <col min="5" max="6" width="10.875" style="198" customWidth="1"/>
    <col min="7" max="7" width="11.875" style="198" customWidth="1"/>
    <col min="8" max="8" width="11" style="198" customWidth="1"/>
    <col min="9" max="9" width="10.375" style="198" customWidth="1"/>
    <col min="10" max="16384" width="9" style="198"/>
  </cols>
  <sheetData>
    <row r="1" spans="1:8">
      <c r="A1" s="199" t="s">
        <v>149</v>
      </c>
      <c r="B1" s="200"/>
      <c r="E1" s="201"/>
      <c r="F1" s="201"/>
      <c r="G1" s="201"/>
      <c r="H1" s="202"/>
    </row>
    <row r="2" ht="20.4" spans="1:9">
      <c r="A2" s="203" t="s">
        <v>150</v>
      </c>
      <c r="B2" s="203"/>
      <c r="C2" s="203"/>
      <c r="D2" s="203"/>
      <c r="E2" s="203"/>
      <c r="F2" s="203"/>
      <c r="G2" s="203"/>
      <c r="H2" s="203"/>
      <c r="I2" s="203"/>
    </row>
    <row r="3" spans="1:9">
      <c r="A3" s="204"/>
      <c r="B3" s="204"/>
      <c r="C3" s="204"/>
      <c r="D3" s="204"/>
      <c r="E3" s="205"/>
      <c r="F3" s="205"/>
      <c r="G3" s="205"/>
      <c r="H3" s="206"/>
      <c r="I3" s="228" t="s">
        <v>28</v>
      </c>
    </row>
    <row r="4" ht="28.8" spans="1:9">
      <c r="A4" s="207" t="s">
        <v>151</v>
      </c>
      <c r="B4" s="208"/>
      <c r="C4" s="209" t="s">
        <v>152</v>
      </c>
      <c r="D4" s="209" t="s">
        <v>153</v>
      </c>
      <c r="E4" s="210" t="s">
        <v>154</v>
      </c>
      <c r="F4" s="211" t="s">
        <v>155</v>
      </c>
      <c r="G4" s="212" t="s">
        <v>156</v>
      </c>
      <c r="H4" s="213" t="s">
        <v>157</v>
      </c>
      <c r="I4" s="213" t="s">
        <v>158</v>
      </c>
    </row>
    <row r="5" spans="1:9">
      <c r="A5" s="214" t="s">
        <v>159</v>
      </c>
      <c r="B5" s="215" t="s">
        <v>160</v>
      </c>
      <c r="C5" s="216">
        <f t="shared" ref="C5:F5" si="0">SUM(C6+C10)</f>
        <v>31181</v>
      </c>
      <c r="D5" s="216">
        <f t="shared" si="0"/>
        <v>50000</v>
      </c>
      <c r="E5" s="216">
        <f t="shared" si="0"/>
        <v>35665</v>
      </c>
      <c r="F5" s="216">
        <f t="shared" si="0"/>
        <v>-6320</v>
      </c>
      <c r="G5" s="217">
        <f>SUM(G6,G10)</f>
        <v>43680</v>
      </c>
      <c r="H5" s="218">
        <f t="shared" ref="H5:H68" si="1">SUM(D5/C5-1)*100</f>
        <v>60.3540617683846</v>
      </c>
      <c r="I5" s="229">
        <f>SUM(G5-D5)/D5*100</f>
        <v>-12.64</v>
      </c>
    </row>
    <row r="6" spans="1:9">
      <c r="A6" s="219"/>
      <c r="B6" s="220" t="s">
        <v>161</v>
      </c>
      <c r="C6" s="216">
        <f t="shared" ref="C6:G6" si="2">SUM(C7:C9)</f>
        <v>31189</v>
      </c>
      <c r="D6" s="216">
        <f t="shared" si="2"/>
        <v>35000</v>
      </c>
      <c r="E6" s="216">
        <f t="shared" si="2"/>
        <v>23945</v>
      </c>
      <c r="F6" s="216">
        <f t="shared" si="2"/>
        <v>-5880</v>
      </c>
      <c r="G6" s="217">
        <f t="shared" si="2"/>
        <v>29120</v>
      </c>
      <c r="H6" s="218">
        <f t="shared" si="1"/>
        <v>12.2190515887011</v>
      </c>
      <c r="I6" s="229">
        <f t="shared" ref="I6:I69" si="3">SUM(G6-D6)/D6*100</f>
        <v>-16.8</v>
      </c>
    </row>
    <row r="7" spans="1:9">
      <c r="A7" s="219"/>
      <c r="B7" s="221" t="s">
        <v>162</v>
      </c>
      <c r="C7" s="222">
        <v>15595</v>
      </c>
      <c r="D7" s="222">
        <v>17500</v>
      </c>
      <c r="E7" s="222">
        <v>11973</v>
      </c>
      <c r="F7" s="222">
        <f t="shared" ref="F7:F9" si="4">G7-D7</f>
        <v>-2940</v>
      </c>
      <c r="G7" s="222">
        <v>14560</v>
      </c>
      <c r="H7" s="223">
        <f t="shared" si="1"/>
        <v>12.2154536710484</v>
      </c>
      <c r="I7" s="230">
        <f t="shared" si="3"/>
        <v>-16.8</v>
      </c>
    </row>
    <row r="8" spans="1:9">
      <c r="A8" s="219"/>
      <c r="B8" s="221" t="s">
        <v>163</v>
      </c>
      <c r="C8" s="222">
        <v>4831</v>
      </c>
      <c r="D8" s="222">
        <v>5250</v>
      </c>
      <c r="E8" s="222">
        <v>3820</v>
      </c>
      <c r="F8" s="222">
        <f t="shared" si="4"/>
        <v>-653</v>
      </c>
      <c r="G8" s="222">
        <v>4597</v>
      </c>
      <c r="H8" s="223">
        <f t="shared" si="1"/>
        <v>8.67315255640655</v>
      </c>
      <c r="I8" s="230">
        <f t="shared" si="3"/>
        <v>-12.4380952380952</v>
      </c>
    </row>
    <row r="9" spans="1:9">
      <c r="A9" s="219"/>
      <c r="B9" s="221" t="s">
        <v>164</v>
      </c>
      <c r="C9" s="222">
        <v>10763</v>
      </c>
      <c r="D9" s="222">
        <v>12250</v>
      </c>
      <c r="E9" s="222">
        <v>8152</v>
      </c>
      <c r="F9" s="222">
        <f t="shared" si="4"/>
        <v>-2287</v>
      </c>
      <c r="G9" s="222">
        <v>9963</v>
      </c>
      <c r="H9" s="223">
        <f t="shared" si="1"/>
        <v>13.8158505992753</v>
      </c>
      <c r="I9" s="230">
        <f t="shared" si="3"/>
        <v>-18.669387755102</v>
      </c>
    </row>
    <row r="10" spans="1:9">
      <c r="A10" s="219"/>
      <c r="B10" s="220" t="s">
        <v>165</v>
      </c>
      <c r="C10" s="224">
        <f t="shared" ref="C10:G10" si="5">SUM(C11:C14)</f>
        <v>-8</v>
      </c>
      <c r="D10" s="224">
        <f t="shared" si="5"/>
        <v>15000</v>
      </c>
      <c r="E10" s="224">
        <f t="shared" si="5"/>
        <v>11720</v>
      </c>
      <c r="F10" s="224">
        <f t="shared" si="5"/>
        <v>-440</v>
      </c>
      <c r="G10" s="224">
        <f t="shared" si="5"/>
        <v>14560</v>
      </c>
      <c r="H10" s="218">
        <f t="shared" si="1"/>
        <v>-187600</v>
      </c>
      <c r="I10" s="229">
        <f t="shared" si="3"/>
        <v>-2.93333333333333</v>
      </c>
    </row>
    <row r="11" spans="1:9">
      <c r="A11" s="219"/>
      <c r="B11" s="221" t="s">
        <v>162</v>
      </c>
      <c r="C11" s="225">
        <v>-4</v>
      </c>
      <c r="D11" s="222">
        <v>7500</v>
      </c>
      <c r="E11" s="222">
        <v>5860</v>
      </c>
      <c r="F11" s="222">
        <f t="shared" ref="F11:F15" si="6">G11-D11</f>
        <v>-220</v>
      </c>
      <c r="G11" s="222">
        <v>7280</v>
      </c>
      <c r="H11" s="223">
        <f t="shared" si="1"/>
        <v>-187600</v>
      </c>
      <c r="I11" s="230">
        <f t="shared" si="3"/>
        <v>-2.93333333333333</v>
      </c>
    </row>
    <row r="12" spans="1:9">
      <c r="A12" s="219"/>
      <c r="B12" s="221" t="s">
        <v>166</v>
      </c>
      <c r="C12" s="225">
        <v>436</v>
      </c>
      <c r="D12" s="225">
        <v>500</v>
      </c>
      <c r="E12" s="225">
        <v>324</v>
      </c>
      <c r="F12" s="222">
        <f t="shared" si="6"/>
        <v>-175</v>
      </c>
      <c r="G12" s="225">
        <v>325</v>
      </c>
      <c r="H12" s="223">
        <f t="shared" si="1"/>
        <v>14.6788990825688</v>
      </c>
      <c r="I12" s="230">
        <f t="shared" si="3"/>
        <v>-35</v>
      </c>
    </row>
    <row r="13" spans="1:9">
      <c r="A13" s="219"/>
      <c r="B13" s="221" t="s">
        <v>163</v>
      </c>
      <c r="C13" s="225">
        <v>767</v>
      </c>
      <c r="D13" s="225">
        <v>2100</v>
      </c>
      <c r="E13" s="225">
        <v>2488</v>
      </c>
      <c r="F13" s="222">
        <f t="shared" si="6"/>
        <v>826</v>
      </c>
      <c r="G13" s="225">
        <v>2926</v>
      </c>
      <c r="H13" s="223">
        <f t="shared" si="1"/>
        <v>173.794002607562</v>
      </c>
      <c r="I13" s="230">
        <f t="shared" si="3"/>
        <v>39.3333333333333</v>
      </c>
    </row>
    <row r="14" spans="1:9">
      <c r="A14" s="219"/>
      <c r="B14" s="221" t="s">
        <v>164</v>
      </c>
      <c r="C14" s="225">
        <v>-1207</v>
      </c>
      <c r="D14" s="225">
        <v>4900</v>
      </c>
      <c r="E14" s="225">
        <v>3048</v>
      </c>
      <c r="F14" s="222">
        <f t="shared" si="6"/>
        <v>-871</v>
      </c>
      <c r="G14" s="225">
        <v>4029</v>
      </c>
      <c r="H14" s="223">
        <f t="shared" si="1"/>
        <v>-505.965202982602</v>
      </c>
      <c r="I14" s="230">
        <f t="shared" si="3"/>
        <v>-17.7755102040816</v>
      </c>
    </row>
    <row r="15" spans="1:9">
      <c r="A15" s="219"/>
      <c r="B15" s="226" t="s">
        <v>167</v>
      </c>
      <c r="C15" s="217">
        <v>48</v>
      </c>
      <c r="D15" s="217">
        <v>50</v>
      </c>
      <c r="E15" s="217">
        <v>48</v>
      </c>
      <c r="F15" s="222">
        <f t="shared" si="6"/>
        <v>0</v>
      </c>
      <c r="G15" s="217">
        <v>50</v>
      </c>
      <c r="H15" s="218">
        <f t="shared" si="1"/>
        <v>4.16666666666667</v>
      </c>
      <c r="I15" s="229">
        <f t="shared" si="3"/>
        <v>0</v>
      </c>
    </row>
    <row r="16" spans="1:9">
      <c r="A16" s="219"/>
      <c r="B16" s="226" t="s">
        <v>168</v>
      </c>
      <c r="C16" s="217">
        <f t="shared" ref="C16:G16" si="7">SUM(C17:C20)</f>
        <v>14927</v>
      </c>
      <c r="D16" s="217">
        <f t="shared" si="7"/>
        <v>15400</v>
      </c>
      <c r="E16" s="217">
        <f t="shared" si="7"/>
        <v>14477</v>
      </c>
      <c r="F16" s="217">
        <f t="shared" si="7"/>
        <v>-2920</v>
      </c>
      <c r="G16" s="217">
        <f t="shared" si="7"/>
        <v>12480</v>
      </c>
      <c r="H16" s="218">
        <f t="shared" si="1"/>
        <v>3.16875460574797</v>
      </c>
      <c r="I16" s="229">
        <f t="shared" si="3"/>
        <v>-18.961038961039</v>
      </c>
    </row>
    <row r="17" spans="1:9">
      <c r="A17" s="219"/>
      <c r="B17" s="221" t="s">
        <v>162</v>
      </c>
      <c r="C17" s="225">
        <v>8956</v>
      </c>
      <c r="D17" s="225">
        <v>9240</v>
      </c>
      <c r="E17" s="225">
        <v>8686</v>
      </c>
      <c r="F17" s="222">
        <f t="shared" ref="F8:F70" si="8">G17-D17</f>
        <v>-1752</v>
      </c>
      <c r="G17" s="225">
        <v>7488</v>
      </c>
      <c r="H17" s="223">
        <f t="shared" si="1"/>
        <v>3.17105850826263</v>
      </c>
      <c r="I17" s="230">
        <f t="shared" si="3"/>
        <v>-18.961038961039</v>
      </c>
    </row>
    <row r="18" spans="1:9">
      <c r="A18" s="219"/>
      <c r="B18" s="221" t="s">
        <v>166</v>
      </c>
      <c r="C18" s="222">
        <v>3583</v>
      </c>
      <c r="D18" s="222">
        <v>3696</v>
      </c>
      <c r="E18" s="222">
        <v>3474</v>
      </c>
      <c r="F18" s="222">
        <f t="shared" si="8"/>
        <v>-701</v>
      </c>
      <c r="G18" s="222">
        <v>2995</v>
      </c>
      <c r="H18" s="223">
        <f t="shared" si="1"/>
        <v>3.15378174713927</v>
      </c>
      <c r="I18" s="230">
        <f t="shared" si="3"/>
        <v>-18.9664502164502</v>
      </c>
    </row>
    <row r="19" spans="1:9">
      <c r="A19" s="219"/>
      <c r="B19" s="221" t="s">
        <v>163</v>
      </c>
      <c r="C19" s="222">
        <v>743</v>
      </c>
      <c r="D19" s="222">
        <v>739</v>
      </c>
      <c r="E19" s="222">
        <v>739</v>
      </c>
      <c r="F19" s="222">
        <f t="shared" si="8"/>
        <v>-102</v>
      </c>
      <c r="G19" s="222">
        <v>637</v>
      </c>
      <c r="H19" s="223">
        <f t="shared" si="1"/>
        <v>-0.538358008075368</v>
      </c>
      <c r="I19" s="230">
        <f t="shared" si="3"/>
        <v>-13.8024357239513</v>
      </c>
    </row>
    <row r="20" spans="1:9">
      <c r="A20" s="219"/>
      <c r="B20" s="221" t="s">
        <v>164</v>
      </c>
      <c r="C20" s="222">
        <v>1645</v>
      </c>
      <c r="D20" s="222">
        <v>1725</v>
      </c>
      <c r="E20" s="222">
        <v>1578</v>
      </c>
      <c r="F20" s="222">
        <f t="shared" si="8"/>
        <v>-365</v>
      </c>
      <c r="G20" s="222">
        <v>1360</v>
      </c>
      <c r="H20" s="223">
        <f t="shared" si="1"/>
        <v>4.86322188449848</v>
      </c>
      <c r="I20" s="230">
        <f t="shared" si="3"/>
        <v>-21.1594202898551</v>
      </c>
    </row>
    <row r="21" spans="1:9">
      <c r="A21" s="219"/>
      <c r="B21" s="226" t="s">
        <v>169</v>
      </c>
      <c r="C21" s="224">
        <f t="shared" ref="C21:G21" si="9">SUM(C22:C25)</f>
        <v>3876</v>
      </c>
      <c r="D21" s="224">
        <f t="shared" si="9"/>
        <v>3570</v>
      </c>
      <c r="E21" s="224">
        <f t="shared" si="9"/>
        <v>3446</v>
      </c>
      <c r="F21" s="224">
        <f t="shared" si="9"/>
        <v>50</v>
      </c>
      <c r="G21" s="224">
        <f t="shared" si="9"/>
        <v>3620</v>
      </c>
      <c r="H21" s="218">
        <f t="shared" si="1"/>
        <v>-7.89473684210527</v>
      </c>
      <c r="I21" s="229">
        <f t="shared" si="3"/>
        <v>1.40056022408964</v>
      </c>
    </row>
    <row r="22" spans="1:9">
      <c r="A22" s="219"/>
      <c r="B22" s="227" t="s">
        <v>170</v>
      </c>
      <c r="C22" s="222">
        <v>2326</v>
      </c>
      <c r="D22" s="222">
        <v>2142</v>
      </c>
      <c r="E22" s="222">
        <v>2068</v>
      </c>
      <c r="F22" s="222">
        <f t="shared" si="8"/>
        <v>30</v>
      </c>
      <c r="G22" s="222">
        <v>2172</v>
      </c>
      <c r="H22" s="223">
        <f t="shared" si="1"/>
        <v>-7.91057609630267</v>
      </c>
      <c r="I22" s="230">
        <f t="shared" si="3"/>
        <v>1.40056022408964</v>
      </c>
    </row>
    <row r="23" spans="1:9">
      <c r="A23" s="219"/>
      <c r="B23" s="227" t="s">
        <v>171</v>
      </c>
      <c r="C23" s="222">
        <v>930</v>
      </c>
      <c r="D23" s="222">
        <v>857</v>
      </c>
      <c r="E23" s="222">
        <v>827</v>
      </c>
      <c r="F23" s="222">
        <f t="shared" si="8"/>
        <v>12</v>
      </c>
      <c r="G23" s="222">
        <v>869</v>
      </c>
      <c r="H23" s="223">
        <f t="shared" si="1"/>
        <v>-7.8494623655914</v>
      </c>
      <c r="I23" s="230">
        <f t="shared" si="3"/>
        <v>1.4002333722287</v>
      </c>
    </row>
    <row r="24" spans="1:9">
      <c r="A24" s="219"/>
      <c r="B24" s="227" t="s">
        <v>172</v>
      </c>
      <c r="C24" s="222">
        <v>186</v>
      </c>
      <c r="D24" s="222">
        <v>171</v>
      </c>
      <c r="E24" s="222">
        <v>165</v>
      </c>
      <c r="F24" s="222">
        <f t="shared" si="8"/>
        <v>3</v>
      </c>
      <c r="G24" s="222">
        <v>174</v>
      </c>
      <c r="H24" s="223">
        <f t="shared" si="1"/>
        <v>-8.06451612903226</v>
      </c>
      <c r="I24" s="230">
        <f t="shared" si="3"/>
        <v>1.75438596491228</v>
      </c>
    </row>
    <row r="25" spans="1:9">
      <c r="A25" s="219"/>
      <c r="B25" s="227" t="s">
        <v>173</v>
      </c>
      <c r="C25" s="222">
        <v>434</v>
      </c>
      <c r="D25" s="222">
        <v>400</v>
      </c>
      <c r="E25" s="222">
        <v>386</v>
      </c>
      <c r="F25" s="222">
        <f t="shared" si="8"/>
        <v>5</v>
      </c>
      <c r="G25" s="222">
        <v>405</v>
      </c>
      <c r="H25" s="223">
        <f t="shared" si="1"/>
        <v>-7.83410138248848</v>
      </c>
      <c r="I25" s="230">
        <f t="shared" si="3"/>
        <v>1.25</v>
      </c>
    </row>
    <row r="26" spans="1:9">
      <c r="A26" s="219"/>
      <c r="B26" s="215" t="s">
        <v>174</v>
      </c>
      <c r="C26" s="224">
        <f t="shared" ref="C26:G26" si="10">SUM(C27:C28)</f>
        <v>1571</v>
      </c>
      <c r="D26" s="224">
        <f t="shared" si="10"/>
        <v>1600</v>
      </c>
      <c r="E26" s="224">
        <f t="shared" si="10"/>
        <v>1361</v>
      </c>
      <c r="F26" s="224">
        <f t="shared" si="10"/>
        <v>-80</v>
      </c>
      <c r="G26" s="224">
        <f t="shared" si="10"/>
        <v>1520</v>
      </c>
      <c r="H26" s="218">
        <f t="shared" si="1"/>
        <v>1.84595798854232</v>
      </c>
      <c r="I26" s="229">
        <f t="shared" si="3"/>
        <v>-5</v>
      </c>
    </row>
    <row r="27" spans="1:9">
      <c r="A27" s="219"/>
      <c r="B27" s="221" t="s">
        <v>175</v>
      </c>
      <c r="C27" s="222">
        <v>471</v>
      </c>
      <c r="D27" s="222">
        <v>480</v>
      </c>
      <c r="E27" s="222">
        <v>408</v>
      </c>
      <c r="F27" s="222">
        <f t="shared" si="8"/>
        <v>-24</v>
      </c>
      <c r="G27" s="222">
        <v>456</v>
      </c>
      <c r="H27" s="223">
        <f t="shared" si="1"/>
        <v>1.91082802547771</v>
      </c>
      <c r="I27" s="230">
        <f t="shared" si="3"/>
        <v>-5</v>
      </c>
    </row>
    <row r="28" spans="1:9">
      <c r="A28" s="219"/>
      <c r="B28" s="221" t="s">
        <v>176</v>
      </c>
      <c r="C28" s="222">
        <v>1100</v>
      </c>
      <c r="D28" s="222">
        <v>1120</v>
      </c>
      <c r="E28" s="222">
        <v>953</v>
      </c>
      <c r="F28" s="222">
        <f t="shared" si="8"/>
        <v>-56</v>
      </c>
      <c r="G28" s="222">
        <v>1064</v>
      </c>
      <c r="H28" s="223">
        <f t="shared" si="1"/>
        <v>1.81818181818181</v>
      </c>
      <c r="I28" s="230">
        <f t="shared" si="3"/>
        <v>-5</v>
      </c>
    </row>
    <row r="29" spans="1:9">
      <c r="A29" s="219"/>
      <c r="B29" s="215" t="s">
        <v>177</v>
      </c>
      <c r="C29" s="224">
        <f t="shared" ref="C29:G29" si="11">SUM(C30:C31)</f>
        <v>646</v>
      </c>
      <c r="D29" s="224">
        <f t="shared" si="11"/>
        <v>1400</v>
      </c>
      <c r="E29" s="224">
        <f t="shared" si="11"/>
        <v>1035</v>
      </c>
      <c r="F29" s="224">
        <f t="shared" si="11"/>
        <v>140</v>
      </c>
      <c r="G29" s="224">
        <f t="shared" si="11"/>
        <v>1540</v>
      </c>
      <c r="H29" s="218">
        <f t="shared" si="1"/>
        <v>116.71826625387</v>
      </c>
      <c r="I29" s="229">
        <f t="shared" si="3"/>
        <v>10</v>
      </c>
    </row>
    <row r="30" spans="1:9">
      <c r="A30" s="219"/>
      <c r="B30" s="221" t="s">
        <v>178</v>
      </c>
      <c r="C30" s="222">
        <v>304</v>
      </c>
      <c r="D30" s="222">
        <v>420</v>
      </c>
      <c r="E30" s="222">
        <v>425</v>
      </c>
      <c r="F30" s="222">
        <f t="shared" si="8"/>
        <v>151</v>
      </c>
      <c r="G30" s="222">
        <v>571</v>
      </c>
      <c r="H30" s="223">
        <f t="shared" si="1"/>
        <v>38.1578947368421</v>
      </c>
      <c r="I30" s="230">
        <f t="shared" si="3"/>
        <v>35.9523809523809</v>
      </c>
    </row>
    <row r="31" spans="1:9">
      <c r="A31" s="219"/>
      <c r="B31" s="221" t="s">
        <v>179</v>
      </c>
      <c r="C31" s="222">
        <v>342</v>
      </c>
      <c r="D31" s="222">
        <v>980</v>
      </c>
      <c r="E31" s="222">
        <v>610</v>
      </c>
      <c r="F31" s="222">
        <f t="shared" si="8"/>
        <v>-11</v>
      </c>
      <c r="G31" s="222">
        <v>969</v>
      </c>
      <c r="H31" s="223">
        <f t="shared" si="1"/>
        <v>186.549707602339</v>
      </c>
      <c r="I31" s="230">
        <f t="shared" si="3"/>
        <v>-1.12244897959184</v>
      </c>
    </row>
    <row r="32" spans="1:9">
      <c r="A32" s="219"/>
      <c r="B32" s="215" t="s">
        <v>180</v>
      </c>
      <c r="C32" s="224">
        <f t="shared" ref="C32:G32" si="12">SUM(C33:C34)</f>
        <v>857</v>
      </c>
      <c r="D32" s="224">
        <f t="shared" si="12"/>
        <v>1000</v>
      </c>
      <c r="E32" s="224">
        <f t="shared" si="12"/>
        <v>428</v>
      </c>
      <c r="F32" s="224">
        <f t="shared" si="12"/>
        <v>-110</v>
      </c>
      <c r="G32" s="224">
        <f t="shared" si="12"/>
        <v>890</v>
      </c>
      <c r="H32" s="218">
        <f t="shared" si="1"/>
        <v>16.6861143523921</v>
      </c>
      <c r="I32" s="229">
        <f t="shared" si="3"/>
        <v>-11</v>
      </c>
    </row>
    <row r="33" spans="1:9">
      <c r="A33" s="219"/>
      <c r="B33" s="221" t="s">
        <v>181</v>
      </c>
      <c r="C33" s="222">
        <v>257</v>
      </c>
      <c r="D33" s="222">
        <v>300</v>
      </c>
      <c r="E33" s="222">
        <v>128</v>
      </c>
      <c r="F33" s="222">
        <f t="shared" si="8"/>
        <v>-33</v>
      </c>
      <c r="G33" s="222">
        <v>267</v>
      </c>
      <c r="H33" s="223">
        <f t="shared" si="1"/>
        <v>16.7315175097276</v>
      </c>
      <c r="I33" s="230">
        <f t="shared" si="3"/>
        <v>-11</v>
      </c>
    </row>
    <row r="34" spans="1:9">
      <c r="A34" s="219"/>
      <c r="B34" s="221" t="s">
        <v>182</v>
      </c>
      <c r="C34" s="222">
        <v>600</v>
      </c>
      <c r="D34" s="222">
        <v>700</v>
      </c>
      <c r="E34" s="222">
        <v>300</v>
      </c>
      <c r="F34" s="222">
        <f t="shared" si="8"/>
        <v>-77</v>
      </c>
      <c r="G34" s="222">
        <v>623</v>
      </c>
      <c r="H34" s="223">
        <f t="shared" si="1"/>
        <v>16.6666666666667</v>
      </c>
      <c r="I34" s="230">
        <f t="shared" si="3"/>
        <v>-11</v>
      </c>
    </row>
    <row r="35" spans="1:9">
      <c r="A35" s="219"/>
      <c r="B35" s="215" t="s">
        <v>183</v>
      </c>
      <c r="C35" s="224">
        <f t="shared" ref="C35:G35" si="13">SUM(C36:C37)</f>
        <v>486</v>
      </c>
      <c r="D35" s="224">
        <f t="shared" si="13"/>
        <v>500</v>
      </c>
      <c r="E35" s="224">
        <f t="shared" si="13"/>
        <v>521</v>
      </c>
      <c r="F35" s="224">
        <f t="shared" si="13"/>
        <v>170</v>
      </c>
      <c r="G35" s="224">
        <f t="shared" si="13"/>
        <v>670</v>
      </c>
      <c r="H35" s="218">
        <f t="shared" si="1"/>
        <v>2.88065843621399</v>
      </c>
      <c r="I35" s="229">
        <f t="shared" si="3"/>
        <v>34</v>
      </c>
    </row>
    <row r="36" spans="1:9">
      <c r="A36" s="219"/>
      <c r="B36" s="221" t="s">
        <v>184</v>
      </c>
      <c r="C36" s="222">
        <v>180</v>
      </c>
      <c r="D36" s="222">
        <v>150</v>
      </c>
      <c r="E36" s="222">
        <v>198</v>
      </c>
      <c r="F36" s="222">
        <f t="shared" si="8"/>
        <v>93</v>
      </c>
      <c r="G36" s="222">
        <v>243</v>
      </c>
      <c r="H36" s="223">
        <f t="shared" si="1"/>
        <v>-16.6666666666667</v>
      </c>
      <c r="I36" s="230">
        <f t="shared" si="3"/>
        <v>62</v>
      </c>
    </row>
    <row r="37" spans="1:9">
      <c r="A37" s="219"/>
      <c r="B37" s="221" t="s">
        <v>185</v>
      </c>
      <c r="C37" s="222">
        <v>306</v>
      </c>
      <c r="D37" s="222">
        <v>350</v>
      </c>
      <c r="E37" s="222">
        <v>323</v>
      </c>
      <c r="F37" s="222">
        <f t="shared" si="8"/>
        <v>77</v>
      </c>
      <c r="G37" s="222">
        <v>427</v>
      </c>
      <c r="H37" s="223">
        <f t="shared" si="1"/>
        <v>14.3790849673203</v>
      </c>
      <c r="I37" s="230">
        <f t="shared" si="3"/>
        <v>22</v>
      </c>
    </row>
    <row r="38" spans="1:9">
      <c r="A38" s="219"/>
      <c r="B38" s="215" t="s">
        <v>186</v>
      </c>
      <c r="C38" s="224">
        <f t="shared" ref="C38:G38" si="14">SUM(C39:C40)</f>
        <v>1684</v>
      </c>
      <c r="D38" s="224">
        <f t="shared" si="14"/>
        <v>1700</v>
      </c>
      <c r="E38" s="224">
        <f t="shared" si="14"/>
        <v>920</v>
      </c>
      <c r="F38" s="224">
        <f t="shared" si="14"/>
        <v>16</v>
      </c>
      <c r="G38" s="224">
        <f t="shared" si="14"/>
        <v>1716</v>
      </c>
      <c r="H38" s="218">
        <f t="shared" si="1"/>
        <v>0.950118764845609</v>
      </c>
      <c r="I38" s="229">
        <f t="shared" si="3"/>
        <v>0.941176470588235</v>
      </c>
    </row>
    <row r="39" spans="1:9">
      <c r="A39" s="219"/>
      <c r="B39" s="221" t="s">
        <v>187</v>
      </c>
      <c r="C39" s="222">
        <v>505</v>
      </c>
      <c r="D39" s="222">
        <v>510</v>
      </c>
      <c r="E39" s="222">
        <v>276</v>
      </c>
      <c r="F39" s="222">
        <f t="shared" si="8"/>
        <v>5</v>
      </c>
      <c r="G39" s="222">
        <v>515</v>
      </c>
      <c r="H39" s="223">
        <f t="shared" si="1"/>
        <v>0.990099009900991</v>
      </c>
      <c r="I39" s="230">
        <f t="shared" si="3"/>
        <v>0.980392156862745</v>
      </c>
    </row>
    <row r="40" spans="1:9">
      <c r="A40" s="219"/>
      <c r="B40" s="221" t="s">
        <v>188</v>
      </c>
      <c r="C40" s="222">
        <v>1179</v>
      </c>
      <c r="D40" s="222">
        <v>1190</v>
      </c>
      <c r="E40" s="222">
        <v>644</v>
      </c>
      <c r="F40" s="222">
        <f t="shared" si="8"/>
        <v>11</v>
      </c>
      <c r="G40" s="222">
        <v>1201</v>
      </c>
      <c r="H40" s="223">
        <f t="shared" si="1"/>
        <v>0.932994062765058</v>
      </c>
      <c r="I40" s="230">
        <f t="shared" si="3"/>
        <v>0.92436974789916</v>
      </c>
    </row>
    <row r="41" spans="1:9">
      <c r="A41" s="219"/>
      <c r="B41" s="215" t="s">
        <v>189</v>
      </c>
      <c r="C41" s="224">
        <f t="shared" ref="C41:G41" si="15">SUM(C42:C43)</f>
        <v>1073</v>
      </c>
      <c r="D41" s="224">
        <f t="shared" si="15"/>
        <v>1650</v>
      </c>
      <c r="E41" s="224">
        <f t="shared" si="15"/>
        <v>893</v>
      </c>
      <c r="F41" s="224">
        <f t="shared" si="15"/>
        <v>-575</v>
      </c>
      <c r="G41" s="224">
        <f t="shared" si="15"/>
        <v>1075</v>
      </c>
      <c r="H41" s="218">
        <f t="shared" si="1"/>
        <v>53.7744641192917</v>
      </c>
      <c r="I41" s="229">
        <f t="shared" si="3"/>
        <v>-34.8484848484849</v>
      </c>
    </row>
    <row r="42" spans="1:9">
      <c r="A42" s="219"/>
      <c r="B42" s="221" t="s">
        <v>190</v>
      </c>
      <c r="C42" s="222">
        <v>322</v>
      </c>
      <c r="D42" s="222">
        <v>495</v>
      </c>
      <c r="E42" s="222">
        <v>268</v>
      </c>
      <c r="F42" s="222">
        <f t="shared" si="8"/>
        <v>-172</v>
      </c>
      <c r="G42" s="222">
        <v>323</v>
      </c>
      <c r="H42" s="223">
        <f t="shared" si="1"/>
        <v>53.7267080745342</v>
      </c>
      <c r="I42" s="230">
        <f t="shared" si="3"/>
        <v>-34.7474747474747</v>
      </c>
    </row>
    <row r="43" spans="1:9">
      <c r="A43" s="219"/>
      <c r="B43" s="221" t="s">
        <v>191</v>
      </c>
      <c r="C43" s="222">
        <v>751</v>
      </c>
      <c r="D43" s="222">
        <v>1155</v>
      </c>
      <c r="E43" s="222">
        <v>625</v>
      </c>
      <c r="F43" s="222">
        <f t="shared" si="8"/>
        <v>-403</v>
      </c>
      <c r="G43" s="222">
        <v>752</v>
      </c>
      <c r="H43" s="223">
        <f t="shared" si="1"/>
        <v>53.7949400798935</v>
      </c>
      <c r="I43" s="230">
        <f t="shared" si="3"/>
        <v>-34.8917748917749</v>
      </c>
    </row>
    <row r="44" spans="1:9">
      <c r="A44" s="219"/>
      <c r="B44" s="215" t="s">
        <v>192</v>
      </c>
      <c r="C44" s="224">
        <f t="shared" ref="C44:G44" si="16">SUM(C45:C46)</f>
        <v>917</v>
      </c>
      <c r="D44" s="224">
        <f t="shared" si="16"/>
        <v>900</v>
      </c>
      <c r="E44" s="224">
        <f t="shared" si="16"/>
        <v>856</v>
      </c>
      <c r="F44" s="224">
        <f t="shared" si="16"/>
        <v>190</v>
      </c>
      <c r="G44" s="224">
        <f t="shared" si="16"/>
        <v>1090</v>
      </c>
      <c r="H44" s="218">
        <f t="shared" si="1"/>
        <v>-1.85387131952017</v>
      </c>
      <c r="I44" s="229">
        <f t="shared" si="3"/>
        <v>21.1111111111111</v>
      </c>
    </row>
    <row r="45" spans="1:9">
      <c r="A45" s="219"/>
      <c r="B45" s="221" t="s">
        <v>193</v>
      </c>
      <c r="C45" s="222">
        <v>275</v>
      </c>
      <c r="D45" s="222">
        <v>270</v>
      </c>
      <c r="E45" s="222">
        <v>257</v>
      </c>
      <c r="F45" s="222">
        <f t="shared" si="8"/>
        <v>57</v>
      </c>
      <c r="G45" s="222">
        <v>327</v>
      </c>
      <c r="H45" s="223">
        <f t="shared" si="1"/>
        <v>-1.81818181818182</v>
      </c>
      <c r="I45" s="230">
        <f t="shared" si="3"/>
        <v>21.1111111111111</v>
      </c>
    </row>
    <row r="46" spans="1:9">
      <c r="A46" s="219"/>
      <c r="B46" s="221" t="s">
        <v>194</v>
      </c>
      <c r="C46" s="222">
        <v>642</v>
      </c>
      <c r="D46" s="222">
        <v>630</v>
      </c>
      <c r="E46" s="222">
        <v>599</v>
      </c>
      <c r="F46" s="222">
        <f t="shared" si="8"/>
        <v>133</v>
      </c>
      <c r="G46" s="222">
        <v>763</v>
      </c>
      <c r="H46" s="223">
        <f t="shared" si="1"/>
        <v>-1.86915887850467</v>
      </c>
      <c r="I46" s="230">
        <f t="shared" si="3"/>
        <v>21.1111111111111</v>
      </c>
    </row>
    <row r="47" spans="1:9">
      <c r="A47" s="219"/>
      <c r="B47" s="215" t="s">
        <v>195</v>
      </c>
      <c r="C47" s="224">
        <f t="shared" ref="C47:G47" si="17">SUM(C48:C49)</f>
        <v>2532</v>
      </c>
      <c r="D47" s="224">
        <f t="shared" si="17"/>
        <v>2300</v>
      </c>
      <c r="E47" s="224">
        <f t="shared" si="17"/>
        <v>2459</v>
      </c>
      <c r="F47" s="224">
        <f t="shared" si="17"/>
        <v>159</v>
      </c>
      <c r="G47" s="224">
        <f t="shared" si="17"/>
        <v>2459</v>
      </c>
      <c r="H47" s="218">
        <f t="shared" si="1"/>
        <v>-9.16271721958926</v>
      </c>
      <c r="I47" s="229">
        <f t="shared" si="3"/>
        <v>6.91304347826087</v>
      </c>
    </row>
    <row r="48" spans="1:9">
      <c r="A48" s="219"/>
      <c r="B48" s="227" t="s">
        <v>196</v>
      </c>
      <c r="C48" s="222">
        <v>760</v>
      </c>
      <c r="D48" s="222">
        <v>690</v>
      </c>
      <c r="E48" s="222">
        <v>738</v>
      </c>
      <c r="F48" s="222">
        <f t="shared" si="8"/>
        <v>48</v>
      </c>
      <c r="G48" s="222">
        <v>738</v>
      </c>
      <c r="H48" s="223">
        <f t="shared" si="1"/>
        <v>-9.21052631578947</v>
      </c>
      <c r="I48" s="230">
        <f t="shared" si="3"/>
        <v>6.95652173913043</v>
      </c>
    </row>
    <row r="49" spans="1:9">
      <c r="A49" s="219"/>
      <c r="B49" s="227" t="s">
        <v>197</v>
      </c>
      <c r="C49" s="222">
        <v>1772</v>
      </c>
      <c r="D49" s="222">
        <v>1610</v>
      </c>
      <c r="E49" s="222">
        <v>1721</v>
      </c>
      <c r="F49" s="222">
        <f t="shared" si="8"/>
        <v>111</v>
      </c>
      <c r="G49" s="222">
        <v>1721</v>
      </c>
      <c r="H49" s="223">
        <f t="shared" si="1"/>
        <v>-9.14221218961625</v>
      </c>
      <c r="I49" s="230">
        <f t="shared" si="3"/>
        <v>6.8944099378882</v>
      </c>
    </row>
    <row r="50" spans="1:9">
      <c r="A50" s="219"/>
      <c r="B50" s="226" t="s">
        <v>198</v>
      </c>
      <c r="C50" s="224">
        <f t="shared" ref="C50:G50" si="18">SUM(C51:C52)</f>
        <v>1873</v>
      </c>
      <c r="D50" s="224">
        <f t="shared" si="18"/>
        <v>3146</v>
      </c>
      <c r="E50" s="224">
        <f t="shared" si="18"/>
        <v>2482</v>
      </c>
      <c r="F50" s="224">
        <f t="shared" si="18"/>
        <v>-10</v>
      </c>
      <c r="G50" s="224">
        <f t="shared" si="18"/>
        <v>3136</v>
      </c>
      <c r="H50" s="218">
        <f t="shared" si="1"/>
        <v>67.9658302189002</v>
      </c>
      <c r="I50" s="229">
        <f t="shared" si="3"/>
        <v>-0.317863954227591</v>
      </c>
    </row>
    <row r="51" spans="1:9">
      <c r="A51" s="219"/>
      <c r="B51" s="221" t="s">
        <v>199</v>
      </c>
      <c r="C51" s="222">
        <v>562</v>
      </c>
      <c r="D51" s="222">
        <v>944</v>
      </c>
      <c r="E51" s="222">
        <v>745</v>
      </c>
      <c r="F51" s="222">
        <f t="shared" si="8"/>
        <v>-3</v>
      </c>
      <c r="G51" s="222">
        <v>941</v>
      </c>
      <c r="H51" s="223">
        <f t="shared" si="1"/>
        <v>67.9715302491103</v>
      </c>
      <c r="I51" s="230">
        <f t="shared" si="3"/>
        <v>-0.317796610169492</v>
      </c>
    </row>
    <row r="52" spans="1:9">
      <c r="A52" s="219"/>
      <c r="B52" s="221" t="s">
        <v>200</v>
      </c>
      <c r="C52" s="222">
        <v>1311</v>
      </c>
      <c r="D52" s="222">
        <v>2202</v>
      </c>
      <c r="E52" s="222">
        <v>1737</v>
      </c>
      <c r="F52" s="222">
        <f t="shared" si="8"/>
        <v>-7</v>
      </c>
      <c r="G52" s="222">
        <v>2195</v>
      </c>
      <c r="H52" s="223">
        <f t="shared" si="1"/>
        <v>67.9633867276888</v>
      </c>
      <c r="I52" s="230">
        <f t="shared" si="3"/>
        <v>-0.317892824704814</v>
      </c>
    </row>
    <row r="53" spans="1:9">
      <c r="A53" s="219"/>
      <c r="B53" s="215" t="s">
        <v>201</v>
      </c>
      <c r="C53" s="224">
        <f t="shared" ref="C53:G53" si="19">SUM(C54:C55)</f>
        <v>876</v>
      </c>
      <c r="D53" s="224">
        <f t="shared" si="19"/>
        <v>600</v>
      </c>
      <c r="E53" s="224">
        <f t="shared" si="19"/>
        <v>651</v>
      </c>
      <c r="F53" s="224">
        <f t="shared" si="19"/>
        <v>50</v>
      </c>
      <c r="G53" s="224">
        <f t="shared" si="19"/>
        <v>650</v>
      </c>
      <c r="H53" s="223">
        <f t="shared" si="1"/>
        <v>-31.5068493150685</v>
      </c>
      <c r="I53" s="230">
        <f t="shared" si="3"/>
        <v>8.33333333333333</v>
      </c>
    </row>
    <row r="54" spans="1:9">
      <c r="A54" s="219"/>
      <c r="B54" s="221" t="s">
        <v>202</v>
      </c>
      <c r="C54" s="222">
        <v>263</v>
      </c>
      <c r="D54" s="222">
        <v>180</v>
      </c>
      <c r="E54" s="222">
        <v>195</v>
      </c>
      <c r="F54" s="222">
        <f t="shared" si="8"/>
        <v>15</v>
      </c>
      <c r="G54" s="222">
        <v>195</v>
      </c>
      <c r="H54" s="223">
        <f t="shared" si="1"/>
        <v>-31.5589353612167</v>
      </c>
      <c r="I54" s="230">
        <f t="shared" si="3"/>
        <v>8.33333333333333</v>
      </c>
    </row>
    <row r="55" spans="1:9">
      <c r="A55" s="219"/>
      <c r="B55" s="221" t="s">
        <v>203</v>
      </c>
      <c r="C55" s="222">
        <v>613</v>
      </c>
      <c r="D55" s="222">
        <v>420</v>
      </c>
      <c r="E55" s="222">
        <v>456</v>
      </c>
      <c r="F55" s="222">
        <f t="shared" si="8"/>
        <v>35</v>
      </c>
      <c r="G55" s="222">
        <v>455</v>
      </c>
      <c r="H55" s="223">
        <f t="shared" si="1"/>
        <v>-31.4845024469821</v>
      </c>
      <c r="I55" s="230">
        <f t="shared" si="3"/>
        <v>8.33333333333333</v>
      </c>
    </row>
    <row r="56" spans="1:9">
      <c r="A56" s="219"/>
      <c r="B56" s="215" t="s">
        <v>204</v>
      </c>
      <c r="C56" s="224">
        <f t="shared" ref="C56:F56" si="20">SUM(C57:C58,C59)</f>
        <v>1054</v>
      </c>
      <c r="D56" s="224">
        <f t="shared" si="20"/>
        <v>750</v>
      </c>
      <c r="E56" s="224">
        <f t="shared" si="20"/>
        <v>25</v>
      </c>
      <c r="F56" s="224">
        <f t="shared" si="20"/>
        <v>-625</v>
      </c>
      <c r="G56" s="224">
        <f>SUM(G57:G59)</f>
        <v>125</v>
      </c>
      <c r="H56" s="218">
        <f t="shared" si="1"/>
        <v>-28.842504743833</v>
      </c>
      <c r="I56" s="229">
        <f t="shared" si="3"/>
        <v>-83.3333333333333</v>
      </c>
    </row>
    <row r="57" spans="1:9">
      <c r="A57" s="219"/>
      <c r="B57" s="227" t="s">
        <v>205</v>
      </c>
      <c r="C57" s="222">
        <v>316</v>
      </c>
      <c r="D57" s="222">
        <v>225</v>
      </c>
      <c r="E57" s="222">
        <v>8</v>
      </c>
      <c r="F57" s="222">
        <f t="shared" si="8"/>
        <v>-187</v>
      </c>
      <c r="G57" s="222">
        <v>38</v>
      </c>
      <c r="H57" s="223">
        <f t="shared" si="1"/>
        <v>-28.7974683544304</v>
      </c>
      <c r="I57" s="230">
        <f t="shared" si="3"/>
        <v>-83.1111111111111</v>
      </c>
    </row>
    <row r="58" spans="1:9">
      <c r="A58" s="219"/>
      <c r="B58" s="227" t="s">
        <v>206</v>
      </c>
      <c r="C58" s="222">
        <v>221</v>
      </c>
      <c r="D58" s="222">
        <v>157</v>
      </c>
      <c r="E58" s="222">
        <v>5</v>
      </c>
      <c r="F58" s="222">
        <f t="shared" si="8"/>
        <v>-131</v>
      </c>
      <c r="G58" s="222">
        <v>26</v>
      </c>
      <c r="H58" s="223">
        <f t="shared" si="1"/>
        <v>-28.9592760180995</v>
      </c>
      <c r="I58" s="230">
        <f t="shared" si="3"/>
        <v>-83.4394904458599</v>
      </c>
    </row>
    <row r="59" spans="1:9">
      <c r="A59" s="219"/>
      <c r="B59" s="227" t="s">
        <v>207</v>
      </c>
      <c r="C59" s="222">
        <v>517</v>
      </c>
      <c r="D59" s="222">
        <v>368</v>
      </c>
      <c r="E59" s="222">
        <v>12</v>
      </c>
      <c r="F59" s="222">
        <f t="shared" si="8"/>
        <v>-307</v>
      </c>
      <c r="G59" s="222">
        <v>61</v>
      </c>
      <c r="H59" s="223">
        <f t="shared" si="1"/>
        <v>-28.8201160541586</v>
      </c>
      <c r="I59" s="230">
        <f t="shared" si="3"/>
        <v>-83.4239130434783</v>
      </c>
    </row>
    <row r="60" spans="1:9">
      <c r="A60" s="219"/>
      <c r="B60" s="226" t="s">
        <v>208</v>
      </c>
      <c r="C60" s="224">
        <f t="shared" ref="C60:G60" si="21">SUM(C61:C63)</f>
        <v>0</v>
      </c>
      <c r="D60" s="224">
        <f t="shared" si="21"/>
        <v>0</v>
      </c>
      <c r="E60" s="224">
        <f t="shared" si="21"/>
        <v>0</v>
      </c>
      <c r="F60" s="224">
        <f t="shared" si="21"/>
        <v>0</v>
      </c>
      <c r="G60" s="224">
        <f t="shared" si="21"/>
        <v>0</v>
      </c>
      <c r="H60" s="218" t="e">
        <f t="shared" si="1"/>
        <v>#DIV/0!</v>
      </c>
      <c r="I60" s="229" t="e">
        <f t="shared" si="3"/>
        <v>#DIV/0!</v>
      </c>
    </row>
    <row r="61" spans="1:9">
      <c r="A61" s="219"/>
      <c r="B61" s="227" t="s">
        <v>209</v>
      </c>
      <c r="C61" s="222"/>
      <c r="D61" s="222"/>
      <c r="E61" s="222"/>
      <c r="F61" s="222"/>
      <c r="G61" s="222"/>
      <c r="H61" s="223"/>
      <c r="I61" s="230"/>
    </row>
    <row r="62" spans="1:9">
      <c r="A62" s="219"/>
      <c r="B62" s="227" t="s">
        <v>210</v>
      </c>
      <c r="C62" s="222"/>
      <c r="D62" s="222"/>
      <c r="E62" s="222"/>
      <c r="F62" s="222"/>
      <c r="G62" s="222"/>
      <c r="H62" s="223"/>
      <c r="I62" s="230"/>
    </row>
    <row r="63" spans="1:9">
      <c r="A63" s="219"/>
      <c r="B63" s="227" t="s">
        <v>211</v>
      </c>
      <c r="C63" s="222"/>
      <c r="D63" s="222"/>
      <c r="E63" s="222"/>
      <c r="F63" s="222"/>
      <c r="G63" s="222"/>
      <c r="H63" s="223"/>
      <c r="I63" s="230"/>
    </row>
    <row r="64" spans="1:9">
      <c r="A64" s="219"/>
      <c r="B64" s="226" t="s">
        <v>212</v>
      </c>
      <c r="C64" s="224">
        <f t="shared" ref="C64:G64" si="22">SUM(C65:C66)</f>
        <v>-87</v>
      </c>
      <c r="D64" s="224">
        <f t="shared" si="22"/>
        <v>0</v>
      </c>
      <c r="E64" s="224">
        <f t="shared" si="22"/>
        <v>0</v>
      </c>
      <c r="F64" s="224">
        <f t="shared" si="22"/>
        <v>200</v>
      </c>
      <c r="G64" s="224">
        <f t="shared" si="22"/>
        <v>200</v>
      </c>
      <c r="H64" s="223">
        <f t="shared" si="1"/>
        <v>-100</v>
      </c>
      <c r="I64" s="230" t="e">
        <f t="shared" si="3"/>
        <v>#DIV/0!</v>
      </c>
    </row>
    <row r="65" spans="1:9">
      <c r="A65" s="219"/>
      <c r="B65" s="220" t="s">
        <v>213</v>
      </c>
      <c r="C65" s="224">
        <v>-26</v>
      </c>
      <c r="D65" s="222"/>
      <c r="E65" s="231"/>
      <c r="F65" s="222">
        <f t="shared" si="8"/>
        <v>60</v>
      </c>
      <c r="G65" s="222">
        <v>60</v>
      </c>
      <c r="H65" s="223"/>
      <c r="I65" s="230"/>
    </row>
    <row r="66" spans="1:9">
      <c r="A66" s="219"/>
      <c r="B66" s="220" t="s">
        <v>214</v>
      </c>
      <c r="C66" s="224">
        <v>-61</v>
      </c>
      <c r="D66" s="222"/>
      <c r="E66" s="231"/>
      <c r="F66" s="222">
        <f t="shared" si="8"/>
        <v>140</v>
      </c>
      <c r="G66" s="222">
        <v>140</v>
      </c>
      <c r="H66" s="223"/>
      <c r="I66" s="230"/>
    </row>
    <row r="67" ht="18" customHeight="1" spans="1:9">
      <c r="A67" s="219"/>
      <c r="B67" s="226" t="s">
        <v>215</v>
      </c>
      <c r="C67" s="224">
        <f t="shared" ref="C67:G67" si="23">SUM(C68,C71,C75,C76,C80)</f>
        <v>8924</v>
      </c>
      <c r="D67" s="224">
        <f t="shared" si="23"/>
        <v>2846</v>
      </c>
      <c r="E67" s="224">
        <f t="shared" si="23"/>
        <v>12697</v>
      </c>
      <c r="F67" s="224">
        <f t="shared" si="23"/>
        <v>10023</v>
      </c>
      <c r="G67" s="224">
        <f t="shared" si="23"/>
        <v>12869</v>
      </c>
      <c r="H67" s="218">
        <f t="shared" si="1"/>
        <v>-68.1084715374272</v>
      </c>
      <c r="I67" s="229">
        <f t="shared" si="3"/>
        <v>352.178496134926</v>
      </c>
    </row>
    <row r="68" spans="1:9">
      <c r="A68" s="219"/>
      <c r="B68" s="226" t="s">
        <v>216</v>
      </c>
      <c r="C68" s="224">
        <f t="shared" ref="C68:G68" si="24">SUM(C69:C70)</f>
        <v>895</v>
      </c>
      <c r="D68" s="224">
        <f t="shared" si="24"/>
        <v>1500</v>
      </c>
      <c r="E68" s="224">
        <f t="shared" si="24"/>
        <v>1021</v>
      </c>
      <c r="F68" s="224">
        <f t="shared" si="24"/>
        <v>-350</v>
      </c>
      <c r="G68" s="224">
        <f t="shared" si="24"/>
        <v>1150</v>
      </c>
      <c r="H68" s="232">
        <f t="shared" si="1"/>
        <v>67.5977653631285</v>
      </c>
      <c r="I68" s="229">
        <f t="shared" si="3"/>
        <v>-23.3333333333333</v>
      </c>
    </row>
    <row r="69" spans="1:9">
      <c r="A69" s="219"/>
      <c r="B69" s="227" t="s">
        <v>217</v>
      </c>
      <c r="C69" s="222">
        <v>76</v>
      </c>
      <c r="D69" s="222"/>
      <c r="E69" s="222">
        <v>71</v>
      </c>
      <c r="F69" s="222">
        <f t="shared" si="8"/>
        <v>0</v>
      </c>
      <c r="G69" s="222"/>
      <c r="H69" s="233">
        <f t="shared" ref="H69:H131" si="25">SUM(D69/C69-1)*100</f>
        <v>-100</v>
      </c>
      <c r="I69" s="230" t="e">
        <f t="shared" si="3"/>
        <v>#DIV/0!</v>
      </c>
    </row>
    <row r="70" spans="1:9">
      <c r="A70" s="219"/>
      <c r="B70" s="227" t="s">
        <v>218</v>
      </c>
      <c r="C70" s="222">
        <v>819</v>
      </c>
      <c r="D70" s="222">
        <v>1500</v>
      </c>
      <c r="E70" s="222">
        <v>950</v>
      </c>
      <c r="F70" s="222">
        <v>-350</v>
      </c>
      <c r="G70" s="222">
        <v>1150</v>
      </c>
      <c r="H70" s="233">
        <f t="shared" si="25"/>
        <v>83.1501831501831</v>
      </c>
      <c r="I70" s="230">
        <f t="shared" ref="I70:I131" si="26">SUM(G70-D70)/D70*100</f>
        <v>-23.3333333333333</v>
      </c>
    </row>
    <row r="71" spans="1:9">
      <c r="A71" s="219"/>
      <c r="B71" s="226" t="s">
        <v>219</v>
      </c>
      <c r="C71" s="224">
        <f t="shared" ref="C71:G71" si="27">SUM(C72:C74)</f>
        <v>1</v>
      </c>
      <c r="D71" s="224">
        <f t="shared" si="27"/>
        <v>0</v>
      </c>
      <c r="E71" s="224">
        <f t="shared" si="27"/>
        <v>0</v>
      </c>
      <c r="F71" s="224">
        <f t="shared" si="27"/>
        <v>0</v>
      </c>
      <c r="G71" s="224">
        <f t="shared" si="27"/>
        <v>0</v>
      </c>
      <c r="H71" s="232">
        <f t="shared" si="25"/>
        <v>-100</v>
      </c>
      <c r="I71" s="229" t="e">
        <f t="shared" si="26"/>
        <v>#DIV/0!</v>
      </c>
    </row>
    <row r="72" spans="1:9">
      <c r="A72" s="219"/>
      <c r="B72" s="227" t="s">
        <v>220</v>
      </c>
      <c r="C72" s="224"/>
      <c r="D72" s="222"/>
      <c r="E72" s="222"/>
      <c r="F72" s="222"/>
      <c r="G72" s="222"/>
      <c r="H72" s="233"/>
      <c r="I72" s="230"/>
    </row>
    <row r="73" spans="1:9">
      <c r="A73" s="219"/>
      <c r="B73" s="227" t="s">
        <v>221</v>
      </c>
      <c r="C73" s="224"/>
      <c r="D73" s="222"/>
      <c r="E73" s="222"/>
      <c r="F73" s="222"/>
      <c r="G73" s="222"/>
      <c r="H73" s="233"/>
      <c r="I73" s="230"/>
    </row>
    <row r="74" spans="1:9">
      <c r="A74" s="219"/>
      <c r="B74" s="227" t="s">
        <v>222</v>
      </c>
      <c r="C74" s="224">
        <v>1</v>
      </c>
      <c r="D74" s="222"/>
      <c r="E74" s="222"/>
      <c r="F74" s="222">
        <f t="shared" ref="F74:F133" si="28">G74-D74</f>
        <v>0</v>
      </c>
      <c r="G74" s="222"/>
      <c r="H74" s="233">
        <f t="shared" si="25"/>
        <v>-100</v>
      </c>
      <c r="I74" s="230" t="e">
        <f t="shared" si="26"/>
        <v>#DIV/0!</v>
      </c>
    </row>
    <row r="75" spans="1:9">
      <c r="A75" s="219"/>
      <c r="B75" s="226" t="s">
        <v>223</v>
      </c>
      <c r="C75" s="224">
        <v>237</v>
      </c>
      <c r="D75" s="224">
        <v>250</v>
      </c>
      <c r="E75" s="224">
        <v>207</v>
      </c>
      <c r="F75" s="222">
        <f t="shared" si="28"/>
        <v>0</v>
      </c>
      <c r="G75" s="224">
        <v>250</v>
      </c>
      <c r="H75" s="232">
        <f t="shared" si="25"/>
        <v>5.48523206751055</v>
      </c>
      <c r="I75" s="229">
        <f t="shared" si="26"/>
        <v>0</v>
      </c>
    </row>
    <row r="76" spans="1:9">
      <c r="A76" s="219"/>
      <c r="B76" s="226" t="s">
        <v>224</v>
      </c>
      <c r="C76" s="224">
        <f t="shared" ref="C76:F76" si="29">SUM(C77:C79)</f>
        <v>119</v>
      </c>
      <c r="D76" s="224">
        <f t="shared" si="29"/>
        <v>121</v>
      </c>
      <c r="E76" s="224">
        <f t="shared" si="29"/>
        <v>121</v>
      </c>
      <c r="F76" s="224">
        <f t="shared" si="29"/>
        <v>0</v>
      </c>
      <c r="G76" s="224">
        <f>SUM(G78:G79)</f>
        <v>121</v>
      </c>
      <c r="H76" s="232">
        <f t="shared" si="25"/>
        <v>1.68067226890756</v>
      </c>
      <c r="I76" s="229">
        <f t="shared" si="26"/>
        <v>0</v>
      </c>
    </row>
    <row r="77" spans="1:9">
      <c r="A77" s="219"/>
      <c r="B77" s="227" t="s">
        <v>225</v>
      </c>
      <c r="C77" s="224"/>
      <c r="D77" s="222">
        <v>1</v>
      </c>
      <c r="E77" s="222"/>
      <c r="F77" s="222">
        <f t="shared" si="28"/>
        <v>-1</v>
      </c>
      <c r="G77" s="222"/>
      <c r="H77" s="233" t="e">
        <f t="shared" si="25"/>
        <v>#DIV/0!</v>
      </c>
      <c r="I77" s="230">
        <f t="shared" si="26"/>
        <v>-100</v>
      </c>
    </row>
    <row r="78" spans="1:9">
      <c r="A78" s="219"/>
      <c r="B78" s="227" t="s">
        <v>226</v>
      </c>
      <c r="C78" s="222">
        <v>48</v>
      </c>
      <c r="D78" s="222">
        <v>48</v>
      </c>
      <c r="E78" s="222">
        <v>48</v>
      </c>
      <c r="F78" s="222">
        <f t="shared" si="28"/>
        <v>0</v>
      </c>
      <c r="G78" s="222">
        <v>48</v>
      </c>
      <c r="H78" s="233">
        <f t="shared" si="25"/>
        <v>0</v>
      </c>
      <c r="I78" s="230">
        <f t="shared" si="26"/>
        <v>0</v>
      </c>
    </row>
    <row r="79" spans="1:9">
      <c r="A79" s="219"/>
      <c r="B79" s="227" t="s">
        <v>227</v>
      </c>
      <c r="C79" s="222">
        <v>71</v>
      </c>
      <c r="D79" s="222">
        <v>72</v>
      </c>
      <c r="E79" s="222">
        <v>73</v>
      </c>
      <c r="F79" s="222">
        <f t="shared" si="28"/>
        <v>1</v>
      </c>
      <c r="G79" s="222">
        <v>73</v>
      </c>
      <c r="H79" s="233">
        <f t="shared" si="25"/>
        <v>1.40845070422535</v>
      </c>
      <c r="I79" s="230">
        <f t="shared" si="26"/>
        <v>1.38888888888889</v>
      </c>
    </row>
    <row r="80" spans="1:9">
      <c r="A80" s="219"/>
      <c r="B80" s="226" t="s">
        <v>228</v>
      </c>
      <c r="C80" s="224">
        <f t="shared" ref="C80:G80" si="30">SUM(C81:C82)</f>
        <v>7672</v>
      </c>
      <c r="D80" s="224">
        <f t="shared" si="30"/>
        <v>975</v>
      </c>
      <c r="E80" s="224">
        <f t="shared" si="30"/>
        <v>11348</v>
      </c>
      <c r="F80" s="224">
        <f t="shared" si="30"/>
        <v>10373</v>
      </c>
      <c r="G80" s="224">
        <f t="shared" si="30"/>
        <v>11348</v>
      </c>
      <c r="H80" s="233">
        <f t="shared" si="25"/>
        <v>-87.2914494264859</v>
      </c>
      <c r="I80" s="230">
        <f t="shared" si="26"/>
        <v>1063.89743589744</v>
      </c>
    </row>
    <row r="81" spans="1:9">
      <c r="A81" s="219"/>
      <c r="B81" s="234" t="s">
        <v>229</v>
      </c>
      <c r="C81" s="222">
        <v>157</v>
      </c>
      <c r="D81" s="222">
        <v>125</v>
      </c>
      <c r="E81" s="222">
        <v>46</v>
      </c>
      <c r="F81" s="222">
        <f t="shared" si="28"/>
        <v>-79</v>
      </c>
      <c r="G81" s="222">
        <v>46</v>
      </c>
      <c r="H81" s="233">
        <f t="shared" si="25"/>
        <v>-20.3821656050955</v>
      </c>
      <c r="I81" s="230">
        <f t="shared" si="26"/>
        <v>-63.2</v>
      </c>
    </row>
    <row r="82" spans="1:9">
      <c r="A82" s="219"/>
      <c r="B82" s="234" t="s">
        <v>230</v>
      </c>
      <c r="C82" s="222">
        <v>7515</v>
      </c>
      <c r="D82" s="222">
        <v>850</v>
      </c>
      <c r="E82" s="222">
        <v>11302</v>
      </c>
      <c r="F82" s="222">
        <f t="shared" si="28"/>
        <v>10452</v>
      </c>
      <c r="G82" s="222">
        <v>11302</v>
      </c>
      <c r="H82" s="233">
        <f t="shared" si="25"/>
        <v>-88.6892880904857</v>
      </c>
      <c r="I82" s="230">
        <f t="shared" si="26"/>
        <v>1229.64705882353</v>
      </c>
    </row>
    <row r="83" spans="1:9">
      <c r="A83" s="219"/>
      <c r="B83" s="226" t="s">
        <v>231</v>
      </c>
      <c r="C83" s="224">
        <v>694</v>
      </c>
      <c r="D83" s="224">
        <v>2007</v>
      </c>
      <c r="E83" s="224">
        <v>731</v>
      </c>
      <c r="F83" s="222">
        <f t="shared" si="28"/>
        <v>-1276</v>
      </c>
      <c r="G83" s="224">
        <v>731</v>
      </c>
      <c r="H83" s="232">
        <f t="shared" si="25"/>
        <v>189.193083573487</v>
      </c>
      <c r="I83" s="229">
        <f t="shared" si="26"/>
        <v>-63.5774788241156</v>
      </c>
    </row>
    <row r="84" spans="1:9">
      <c r="A84" s="219"/>
      <c r="B84" s="235" t="s">
        <v>232</v>
      </c>
      <c r="C84" s="217">
        <f t="shared" ref="C84:G84" si="31">SUM(C85:C91)</f>
        <v>73132</v>
      </c>
      <c r="D84" s="217">
        <f t="shared" si="31"/>
        <v>89419</v>
      </c>
      <c r="E84" s="217">
        <f t="shared" si="31"/>
        <v>78695</v>
      </c>
      <c r="F84" s="217">
        <f t="shared" si="31"/>
        <v>-918</v>
      </c>
      <c r="G84" s="217">
        <f t="shared" si="31"/>
        <v>88501</v>
      </c>
      <c r="H84" s="218">
        <f t="shared" si="25"/>
        <v>22.2706886178417</v>
      </c>
      <c r="I84" s="229">
        <f t="shared" si="26"/>
        <v>-1.02662745054183</v>
      </c>
    </row>
    <row r="85" spans="1:9">
      <c r="A85" s="219"/>
      <c r="B85" s="227" t="s">
        <v>233</v>
      </c>
      <c r="C85" s="225">
        <f>SUM(C9,C14,C20,C25,C28,C31,C34,C37,C40,C43,C46,C49,C52,C55,C59,C63+C66)</f>
        <v>20707</v>
      </c>
      <c r="D85" s="225">
        <f>SUM(D9,D14,D20,D25,D28,D31,D34,D37,D40,D43,D46,D49,D52,D55,D59,D63+D66)</f>
        <v>30000</v>
      </c>
      <c r="E85" s="225">
        <f t="shared" ref="E85:G85" si="32">SUM(E9,E14,E20,E25,E28,E31,E34,E37,E40,E43,E46,E49,E52,E55,E59,E63,E66)</f>
        <v>21144</v>
      </c>
      <c r="F85" s="225">
        <f t="shared" si="32"/>
        <v>-3872</v>
      </c>
      <c r="G85" s="225">
        <f t="shared" si="32"/>
        <v>26128</v>
      </c>
      <c r="H85" s="233">
        <f t="shared" si="25"/>
        <v>44.8785434877095</v>
      </c>
      <c r="I85" s="230">
        <f t="shared" si="26"/>
        <v>-12.9066666666667</v>
      </c>
    </row>
    <row r="86" spans="1:9">
      <c r="A86" s="219"/>
      <c r="B86" s="227" t="s">
        <v>234</v>
      </c>
      <c r="C86" s="225">
        <f t="shared" ref="C86:G86" si="33">SUM(C70,C74,C75,C79,C81,C82)</f>
        <v>8800</v>
      </c>
      <c r="D86" s="225">
        <f t="shared" si="33"/>
        <v>2797</v>
      </c>
      <c r="E86" s="225">
        <f t="shared" si="33"/>
        <v>12578</v>
      </c>
      <c r="F86" s="222">
        <f t="shared" si="28"/>
        <v>10024</v>
      </c>
      <c r="G86" s="225">
        <f t="shared" si="33"/>
        <v>12821</v>
      </c>
      <c r="H86" s="233">
        <f t="shared" si="25"/>
        <v>-68.2159090909091</v>
      </c>
      <c r="I86" s="230">
        <f t="shared" si="26"/>
        <v>358.383982838756</v>
      </c>
    </row>
    <row r="87" spans="1:9">
      <c r="A87" s="219"/>
      <c r="B87" s="227" t="s">
        <v>235</v>
      </c>
      <c r="C87" s="225">
        <f>SUM(C8,C13,C19,C24,C27,C30,C33,C36,C39,C42,C45,C48,C51,C54,C58,C62+C65)</f>
        <v>10621</v>
      </c>
      <c r="D87" s="225">
        <f>SUM(D8,D13,D19,D24,D27,D30,D33,D36,D39,D42,D45,D48,D51,D54,D58,D62+D65)</f>
        <v>12856</v>
      </c>
      <c r="E87" s="225">
        <f>SUM(E8,E13,E19,E24,E27,E30,E33,E36,E39,E42,E45,E48,E51,E54,E58,E65)</f>
        <v>10855</v>
      </c>
      <c r="F87" s="222">
        <f t="shared" si="28"/>
        <v>140</v>
      </c>
      <c r="G87" s="225">
        <f>SUM(G8,G13,G19,G24,G27,G30,G33,G36,G39,G42,G45,G48,G51,G54,G58,G65)</f>
        <v>12996</v>
      </c>
      <c r="H87" s="223">
        <f t="shared" si="25"/>
        <v>21.0432162696545</v>
      </c>
      <c r="I87" s="230">
        <f t="shared" si="26"/>
        <v>1.08898568761668</v>
      </c>
    </row>
    <row r="88" spans="1:9">
      <c r="A88" s="219"/>
      <c r="B88" s="227" t="s">
        <v>236</v>
      </c>
      <c r="C88" s="225">
        <f>SUM(C69,C73,C78)</f>
        <v>124</v>
      </c>
      <c r="D88" s="225">
        <f>SUM(D69,D73,D78)</f>
        <v>48</v>
      </c>
      <c r="E88" s="225">
        <f>SUM(E69,E78)</f>
        <v>119</v>
      </c>
      <c r="F88" s="222">
        <f t="shared" si="28"/>
        <v>0</v>
      </c>
      <c r="G88" s="225">
        <f>SUM(G69,G78)</f>
        <v>48</v>
      </c>
      <c r="H88" s="223">
        <f t="shared" si="25"/>
        <v>-61.2903225806452</v>
      </c>
      <c r="I88" s="230">
        <f t="shared" si="26"/>
        <v>0</v>
      </c>
    </row>
    <row r="89" spans="1:9">
      <c r="A89" s="219"/>
      <c r="B89" s="221" t="s">
        <v>237</v>
      </c>
      <c r="C89" s="225">
        <f>SUM(C72,C77+C83)</f>
        <v>694</v>
      </c>
      <c r="D89" s="225">
        <f>SUM(D72,D77+D83)</f>
        <v>2008</v>
      </c>
      <c r="E89" s="225">
        <f>SUM(E83)</f>
        <v>731</v>
      </c>
      <c r="F89" s="222">
        <f t="shared" si="28"/>
        <v>-1277</v>
      </c>
      <c r="G89" s="225">
        <f>SUM(G83)</f>
        <v>731</v>
      </c>
      <c r="H89" s="223">
        <f t="shared" si="25"/>
        <v>189.337175792507</v>
      </c>
      <c r="I89" s="230">
        <f t="shared" si="26"/>
        <v>-63.5956175298805</v>
      </c>
    </row>
    <row r="90" spans="1:9">
      <c r="A90" s="219"/>
      <c r="B90" s="227" t="s">
        <v>238</v>
      </c>
      <c r="C90" s="225">
        <f t="shared" ref="C90:G90" si="34">SUM(C12,C18,C23,C57)</f>
        <v>5265</v>
      </c>
      <c r="D90" s="225">
        <f t="shared" si="34"/>
        <v>5278</v>
      </c>
      <c r="E90" s="225">
        <f t="shared" si="34"/>
        <v>4633</v>
      </c>
      <c r="F90" s="222">
        <f t="shared" si="28"/>
        <v>-1051</v>
      </c>
      <c r="G90" s="225">
        <f t="shared" si="34"/>
        <v>4227</v>
      </c>
      <c r="H90" s="223">
        <f t="shared" si="25"/>
        <v>0.24691358024691</v>
      </c>
      <c r="I90" s="230">
        <f t="shared" si="26"/>
        <v>-19.9128457749147</v>
      </c>
    </row>
    <row r="91" spans="1:9">
      <c r="A91" s="236"/>
      <c r="B91" s="227" t="s">
        <v>239</v>
      </c>
      <c r="C91" s="225">
        <f>SUM(C7,C11,C17,C22,C61+C15)</f>
        <v>26921</v>
      </c>
      <c r="D91" s="225">
        <f>SUM(D7,D11,D17,D22,D61+D15)</f>
        <v>36432</v>
      </c>
      <c r="E91" s="225">
        <f>SUM(E7,E11,E17,E15,E22,E61)</f>
        <v>28635</v>
      </c>
      <c r="F91" s="222">
        <f t="shared" si="28"/>
        <v>-4882</v>
      </c>
      <c r="G91" s="225">
        <f>SUM(G7,G11,G17,G15,G22,G61)</f>
        <v>31550</v>
      </c>
      <c r="H91" s="223">
        <f t="shared" si="25"/>
        <v>35.3292968314699</v>
      </c>
      <c r="I91" s="230">
        <f t="shared" si="26"/>
        <v>-13.4003074220466</v>
      </c>
    </row>
    <row r="92" ht="14.25" customHeight="1" spans="1:9">
      <c r="A92" s="237" t="s">
        <v>240</v>
      </c>
      <c r="B92" s="226" t="s">
        <v>241</v>
      </c>
      <c r="C92" s="217">
        <f t="shared" ref="C92:G92" si="35">SUM(C93+C94+C98+C99+C103)</f>
        <v>681</v>
      </c>
      <c r="D92" s="217">
        <f t="shared" si="35"/>
        <v>433</v>
      </c>
      <c r="E92" s="217">
        <f t="shared" si="35"/>
        <v>363</v>
      </c>
      <c r="F92" s="224">
        <f t="shared" si="28"/>
        <v>-70</v>
      </c>
      <c r="G92" s="217">
        <f t="shared" si="35"/>
        <v>363</v>
      </c>
      <c r="H92" s="218">
        <f t="shared" si="25"/>
        <v>-36.417033773862</v>
      </c>
      <c r="I92" s="229">
        <f t="shared" si="26"/>
        <v>-16.1662817551963</v>
      </c>
    </row>
    <row r="93" ht="14.25" customHeight="1" spans="1:9">
      <c r="A93" s="238"/>
      <c r="B93" s="239" t="s">
        <v>242</v>
      </c>
      <c r="C93" s="217">
        <v>65</v>
      </c>
      <c r="D93" s="217"/>
      <c r="E93" s="217"/>
      <c r="F93" s="224">
        <f t="shared" si="28"/>
        <v>0</v>
      </c>
      <c r="G93" s="217"/>
      <c r="H93" s="218">
        <f t="shared" si="25"/>
        <v>-100</v>
      </c>
      <c r="I93" s="229" t="e">
        <f t="shared" si="26"/>
        <v>#DIV/0!</v>
      </c>
    </row>
    <row r="94" ht="14.25" customHeight="1" spans="1:9">
      <c r="A94" s="238"/>
      <c r="B94" s="239" t="s">
        <v>243</v>
      </c>
      <c r="C94" s="217">
        <f t="shared" ref="C94:G94" si="36">SUM(C95:C97)</f>
        <v>78</v>
      </c>
      <c r="D94" s="217">
        <f t="shared" si="36"/>
        <v>0</v>
      </c>
      <c r="E94" s="217">
        <f t="shared" si="36"/>
        <v>0</v>
      </c>
      <c r="F94" s="217">
        <f t="shared" si="36"/>
        <v>0</v>
      </c>
      <c r="G94" s="217">
        <f t="shared" si="36"/>
        <v>0</v>
      </c>
      <c r="H94" s="218">
        <f t="shared" si="25"/>
        <v>-100</v>
      </c>
      <c r="I94" s="229" t="e">
        <f t="shared" si="26"/>
        <v>#DIV/0!</v>
      </c>
    </row>
    <row r="95" ht="14.25" customHeight="1" spans="1:9">
      <c r="A95" s="238"/>
      <c r="B95" s="227" t="s">
        <v>244</v>
      </c>
      <c r="C95" s="225">
        <v>49</v>
      </c>
      <c r="D95" s="225"/>
      <c r="E95" s="225"/>
      <c r="F95" s="222">
        <f t="shared" si="28"/>
        <v>0</v>
      </c>
      <c r="G95" s="225"/>
      <c r="H95" s="223">
        <f t="shared" si="25"/>
        <v>-100</v>
      </c>
      <c r="I95" s="230" t="e">
        <f t="shared" si="26"/>
        <v>#DIV/0!</v>
      </c>
    </row>
    <row r="96" ht="14.25" customHeight="1" spans="1:9">
      <c r="A96" s="238"/>
      <c r="B96" s="227" t="s">
        <v>245</v>
      </c>
      <c r="C96" s="225">
        <v>29</v>
      </c>
      <c r="D96" s="225"/>
      <c r="E96" s="225"/>
      <c r="F96" s="222">
        <f t="shared" si="28"/>
        <v>0</v>
      </c>
      <c r="G96" s="225"/>
      <c r="H96" s="223">
        <f t="shared" si="25"/>
        <v>-100</v>
      </c>
      <c r="I96" s="230" t="e">
        <f t="shared" si="26"/>
        <v>#DIV/0!</v>
      </c>
    </row>
    <row r="97" ht="14.25" customHeight="1" spans="1:9">
      <c r="A97" s="238"/>
      <c r="B97" s="227" t="s">
        <v>246</v>
      </c>
      <c r="C97" s="225"/>
      <c r="D97" s="225"/>
      <c r="E97" s="225"/>
      <c r="F97" s="222">
        <f t="shared" si="28"/>
        <v>0</v>
      </c>
      <c r="G97" s="225"/>
      <c r="H97" s="223" t="e">
        <f t="shared" si="25"/>
        <v>#DIV/0!</v>
      </c>
      <c r="I97" s="230" t="e">
        <f t="shared" si="26"/>
        <v>#DIV/0!</v>
      </c>
    </row>
    <row r="98" s="196" customFormat="1" ht="15" customHeight="1" spans="1:9">
      <c r="A98" s="238"/>
      <c r="B98" s="240" t="s">
        <v>247</v>
      </c>
      <c r="C98" s="241">
        <v>538</v>
      </c>
      <c r="D98" s="241">
        <v>433</v>
      </c>
      <c r="E98" s="241">
        <v>351</v>
      </c>
      <c r="F98" s="222">
        <f t="shared" si="28"/>
        <v>-82</v>
      </c>
      <c r="G98" s="241">
        <v>351</v>
      </c>
      <c r="H98" s="218">
        <f t="shared" si="25"/>
        <v>-19.5167286245353</v>
      </c>
      <c r="I98" s="229">
        <f t="shared" si="26"/>
        <v>-18.9376443418014</v>
      </c>
    </row>
    <row r="99" ht="14.25" customHeight="1" spans="1:9">
      <c r="A99" s="238"/>
      <c r="B99" s="239" t="s">
        <v>248</v>
      </c>
      <c r="C99" s="217">
        <f t="shared" ref="C99:G99" si="37">SUM(C100:C102)</f>
        <v>0</v>
      </c>
      <c r="D99" s="217">
        <f t="shared" si="37"/>
        <v>0</v>
      </c>
      <c r="E99" s="217">
        <f t="shared" si="37"/>
        <v>0</v>
      </c>
      <c r="F99" s="217">
        <f t="shared" si="37"/>
        <v>0</v>
      </c>
      <c r="G99" s="217">
        <f t="shared" si="37"/>
        <v>0</v>
      </c>
      <c r="H99" s="218" t="e">
        <f t="shared" si="25"/>
        <v>#DIV/0!</v>
      </c>
      <c r="I99" s="229" t="e">
        <f t="shared" si="26"/>
        <v>#DIV/0!</v>
      </c>
    </row>
    <row r="100" ht="14.25" customHeight="1" spans="1:9">
      <c r="A100" s="238"/>
      <c r="B100" s="227" t="s">
        <v>244</v>
      </c>
      <c r="C100" s="225"/>
      <c r="D100" s="225"/>
      <c r="E100" s="217"/>
      <c r="F100" s="222">
        <f t="shared" si="28"/>
        <v>0</v>
      </c>
      <c r="G100" s="225"/>
      <c r="H100" s="223" t="e">
        <f t="shared" si="25"/>
        <v>#DIV/0!</v>
      </c>
      <c r="I100" s="230" t="e">
        <f t="shared" si="26"/>
        <v>#DIV/0!</v>
      </c>
    </row>
    <row r="101" ht="14.25" customHeight="1" spans="1:9">
      <c r="A101" s="238"/>
      <c r="B101" s="227" t="s">
        <v>245</v>
      </c>
      <c r="C101" s="225"/>
      <c r="D101" s="225"/>
      <c r="E101" s="217"/>
      <c r="F101" s="222">
        <f t="shared" si="28"/>
        <v>0</v>
      </c>
      <c r="G101" s="225"/>
      <c r="H101" s="223" t="e">
        <f t="shared" si="25"/>
        <v>#DIV/0!</v>
      </c>
      <c r="I101" s="230" t="e">
        <f t="shared" si="26"/>
        <v>#DIV/0!</v>
      </c>
    </row>
    <row r="102" ht="14.25" customHeight="1" spans="1:9">
      <c r="A102" s="238"/>
      <c r="B102" s="227" t="s">
        <v>249</v>
      </c>
      <c r="C102" s="225"/>
      <c r="D102" s="225"/>
      <c r="E102" s="217"/>
      <c r="F102" s="222">
        <f t="shared" si="28"/>
        <v>0</v>
      </c>
      <c r="G102" s="225"/>
      <c r="H102" s="223" t="e">
        <f t="shared" si="25"/>
        <v>#DIV/0!</v>
      </c>
      <c r="I102" s="230" t="e">
        <f t="shared" si="26"/>
        <v>#DIV/0!</v>
      </c>
    </row>
    <row r="103" s="197" customFormat="1" spans="1:9">
      <c r="A103" s="238"/>
      <c r="B103" s="239" t="s">
        <v>250</v>
      </c>
      <c r="C103" s="217">
        <f t="shared" ref="C103:G103" si="38">SUM(C104:C107)</f>
        <v>0</v>
      </c>
      <c r="D103" s="217">
        <f t="shared" si="38"/>
        <v>0</v>
      </c>
      <c r="E103" s="217">
        <f t="shared" si="38"/>
        <v>12</v>
      </c>
      <c r="F103" s="217">
        <f t="shared" si="38"/>
        <v>12</v>
      </c>
      <c r="G103" s="217">
        <f t="shared" si="38"/>
        <v>12</v>
      </c>
      <c r="H103" s="218" t="e">
        <f t="shared" si="25"/>
        <v>#DIV/0!</v>
      </c>
      <c r="I103" s="229" t="e">
        <f t="shared" si="26"/>
        <v>#DIV/0!</v>
      </c>
    </row>
    <row r="104" spans="1:9">
      <c r="A104" s="238"/>
      <c r="B104" s="227" t="s">
        <v>244</v>
      </c>
      <c r="C104" s="225"/>
      <c r="D104" s="225"/>
      <c r="E104" s="225">
        <v>12</v>
      </c>
      <c r="F104" s="222">
        <f t="shared" si="28"/>
        <v>12</v>
      </c>
      <c r="G104" s="225">
        <v>12</v>
      </c>
      <c r="H104" s="223"/>
      <c r="I104" s="230"/>
    </row>
    <row r="105" spans="1:9">
      <c r="A105" s="238"/>
      <c r="B105" s="227" t="s">
        <v>245</v>
      </c>
      <c r="C105" s="225"/>
      <c r="D105" s="225"/>
      <c r="E105" s="225"/>
      <c r="F105" s="222">
        <f t="shared" si="28"/>
        <v>0</v>
      </c>
      <c r="G105" s="225"/>
      <c r="H105" s="223"/>
      <c r="I105" s="230"/>
    </row>
    <row r="106" spans="1:9">
      <c r="A106" s="238"/>
      <c r="B106" s="227" t="s">
        <v>249</v>
      </c>
      <c r="C106" s="225"/>
      <c r="D106" s="225"/>
      <c r="E106" s="225"/>
      <c r="F106" s="222">
        <f t="shared" si="28"/>
        <v>0</v>
      </c>
      <c r="G106" s="225"/>
      <c r="H106" s="223"/>
      <c r="I106" s="230"/>
    </row>
    <row r="107" spans="1:9">
      <c r="A107" s="238"/>
      <c r="B107" s="227" t="s">
        <v>246</v>
      </c>
      <c r="C107" s="225"/>
      <c r="D107" s="225"/>
      <c r="E107" s="225"/>
      <c r="F107" s="222">
        <f t="shared" si="28"/>
        <v>0</v>
      </c>
      <c r="G107" s="225"/>
      <c r="H107" s="223"/>
      <c r="I107" s="230"/>
    </row>
    <row r="108" spans="1:9">
      <c r="A108" s="238"/>
      <c r="B108" s="226" t="s">
        <v>251</v>
      </c>
      <c r="C108" s="217">
        <f t="shared" ref="C108:G108" si="39">SUM(C109:C112)</f>
        <v>14894</v>
      </c>
      <c r="D108" s="217">
        <f t="shared" si="39"/>
        <v>4928</v>
      </c>
      <c r="E108" s="217">
        <f t="shared" si="39"/>
        <v>2030</v>
      </c>
      <c r="F108" s="217">
        <f t="shared" si="39"/>
        <v>-2228</v>
      </c>
      <c r="G108" s="217">
        <f t="shared" si="39"/>
        <v>2700</v>
      </c>
      <c r="H108" s="218">
        <f t="shared" si="25"/>
        <v>-66.9128508124077</v>
      </c>
      <c r="I108" s="229">
        <f t="shared" si="26"/>
        <v>-45.211038961039</v>
      </c>
    </row>
    <row r="109" spans="1:9">
      <c r="A109" s="238"/>
      <c r="B109" s="227" t="s">
        <v>252</v>
      </c>
      <c r="C109" s="225">
        <v>14894</v>
      </c>
      <c r="D109" s="225">
        <v>4928</v>
      </c>
      <c r="E109" s="225">
        <v>2030</v>
      </c>
      <c r="F109" s="222">
        <f t="shared" si="28"/>
        <v>-2228</v>
      </c>
      <c r="G109" s="225">
        <v>2700</v>
      </c>
      <c r="H109" s="223">
        <f t="shared" si="25"/>
        <v>-66.9128508124077</v>
      </c>
      <c r="I109" s="230">
        <f t="shared" si="26"/>
        <v>-45.211038961039</v>
      </c>
    </row>
    <row r="110" spans="1:9">
      <c r="A110" s="238"/>
      <c r="B110" s="227" t="s">
        <v>253</v>
      </c>
      <c r="C110" s="225"/>
      <c r="D110" s="225"/>
      <c r="E110" s="225"/>
      <c r="F110" s="222">
        <f t="shared" si="28"/>
        <v>0</v>
      </c>
      <c r="G110" s="225"/>
      <c r="H110" s="223"/>
      <c r="I110" s="230"/>
    </row>
    <row r="111" spans="1:9">
      <c r="A111" s="238"/>
      <c r="B111" s="227" t="s">
        <v>254</v>
      </c>
      <c r="C111" s="225"/>
      <c r="D111" s="225"/>
      <c r="E111" s="225"/>
      <c r="F111" s="222">
        <f t="shared" si="28"/>
        <v>0</v>
      </c>
      <c r="G111" s="225"/>
      <c r="H111" s="223"/>
      <c r="I111" s="230"/>
    </row>
    <row r="112" spans="1:9">
      <c r="A112" s="238"/>
      <c r="B112" s="227" t="s">
        <v>255</v>
      </c>
      <c r="C112" s="225"/>
      <c r="D112" s="225"/>
      <c r="E112" s="225"/>
      <c r="F112" s="222">
        <f t="shared" si="28"/>
        <v>0</v>
      </c>
      <c r="G112" s="225"/>
      <c r="H112" s="223"/>
      <c r="I112" s="230"/>
    </row>
    <row r="113" spans="1:9">
      <c r="A113" s="238"/>
      <c r="B113" s="226" t="s">
        <v>256</v>
      </c>
      <c r="C113" s="217">
        <f t="shared" ref="C113:G113" si="40">SUM(C114:C116)</f>
        <v>3202</v>
      </c>
      <c r="D113" s="217">
        <f t="shared" si="40"/>
        <v>2402</v>
      </c>
      <c r="E113" s="217">
        <f t="shared" si="40"/>
        <v>2967</v>
      </c>
      <c r="F113" s="217">
        <f t="shared" si="40"/>
        <v>898</v>
      </c>
      <c r="G113" s="217">
        <f t="shared" si="40"/>
        <v>3300</v>
      </c>
      <c r="H113" s="232">
        <f t="shared" si="25"/>
        <v>-24.9843847595253</v>
      </c>
      <c r="I113" s="229">
        <f t="shared" si="26"/>
        <v>37.3855120732723</v>
      </c>
    </row>
    <row r="114" spans="1:9">
      <c r="A114" s="238"/>
      <c r="B114" s="227" t="s">
        <v>252</v>
      </c>
      <c r="C114" s="225">
        <v>3169</v>
      </c>
      <c r="D114" s="225">
        <v>2402</v>
      </c>
      <c r="E114" s="225">
        <v>2944</v>
      </c>
      <c r="F114" s="222">
        <f t="shared" si="28"/>
        <v>898</v>
      </c>
      <c r="G114" s="225">
        <v>3300</v>
      </c>
      <c r="H114" s="223">
        <f t="shared" si="25"/>
        <v>-24.2032186809719</v>
      </c>
      <c r="I114" s="230">
        <f t="shared" si="26"/>
        <v>37.3855120732723</v>
      </c>
    </row>
    <row r="115" spans="1:9">
      <c r="A115" s="238"/>
      <c r="B115" s="227" t="s">
        <v>253</v>
      </c>
      <c r="C115" s="225">
        <v>33</v>
      </c>
      <c r="D115" s="225"/>
      <c r="E115" s="225">
        <v>23</v>
      </c>
      <c r="F115" s="222">
        <f t="shared" si="28"/>
        <v>0</v>
      </c>
      <c r="G115" s="225"/>
      <c r="H115" s="223">
        <f t="shared" si="25"/>
        <v>-100</v>
      </c>
      <c r="I115" s="230" t="e">
        <f t="shared" si="26"/>
        <v>#DIV/0!</v>
      </c>
    </row>
    <row r="116" spans="1:9">
      <c r="A116" s="238"/>
      <c r="B116" s="227" t="s">
        <v>254</v>
      </c>
      <c r="C116" s="225"/>
      <c r="D116" s="225"/>
      <c r="E116" s="225"/>
      <c r="F116" s="222">
        <f t="shared" si="28"/>
        <v>0</v>
      </c>
      <c r="G116" s="225"/>
      <c r="H116" s="223" t="e">
        <f t="shared" si="25"/>
        <v>#DIV/0!</v>
      </c>
      <c r="I116" s="230" t="e">
        <f t="shared" si="26"/>
        <v>#DIV/0!</v>
      </c>
    </row>
    <row r="117" spans="1:9">
      <c r="A117" s="238"/>
      <c r="B117" s="242" t="s">
        <v>257</v>
      </c>
      <c r="C117" s="241">
        <f t="shared" ref="C117:G117" si="41">SUM(C118,C119,C120,C123,C128)</f>
        <v>4071</v>
      </c>
      <c r="D117" s="241">
        <f t="shared" si="41"/>
        <v>19827</v>
      </c>
      <c r="E117" s="241">
        <f t="shared" si="41"/>
        <v>3300</v>
      </c>
      <c r="F117" s="241">
        <f t="shared" si="41"/>
        <v>-4819</v>
      </c>
      <c r="G117" s="241">
        <f t="shared" si="41"/>
        <v>14951</v>
      </c>
      <c r="H117" s="232">
        <f t="shared" si="25"/>
        <v>387.030213706706</v>
      </c>
      <c r="I117" s="229">
        <f t="shared" si="26"/>
        <v>-24.5927270893226</v>
      </c>
    </row>
    <row r="118" spans="1:9">
      <c r="A118" s="238"/>
      <c r="B118" s="234" t="s">
        <v>258</v>
      </c>
      <c r="C118" s="243">
        <v>24</v>
      </c>
      <c r="D118" s="243">
        <v>200</v>
      </c>
      <c r="E118" s="243">
        <v>18</v>
      </c>
      <c r="F118" s="222">
        <f t="shared" si="28"/>
        <v>-180</v>
      </c>
      <c r="G118" s="243">
        <v>20</v>
      </c>
      <c r="H118" s="223">
        <f t="shared" si="25"/>
        <v>733.333333333333</v>
      </c>
      <c r="I118" s="230">
        <f t="shared" si="26"/>
        <v>-90</v>
      </c>
    </row>
    <row r="119" spans="1:9">
      <c r="A119" s="238"/>
      <c r="B119" s="234" t="s">
        <v>259</v>
      </c>
      <c r="C119" s="243"/>
      <c r="D119" s="243">
        <v>13127</v>
      </c>
      <c r="E119" s="243"/>
      <c r="F119" s="222">
        <f t="shared" si="28"/>
        <v>-4688</v>
      </c>
      <c r="G119" s="243">
        <v>8439</v>
      </c>
      <c r="H119" s="223" t="e">
        <f t="shared" si="25"/>
        <v>#DIV/0!</v>
      </c>
      <c r="I119" s="230">
        <f t="shared" si="26"/>
        <v>-35.7126533099718</v>
      </c>
    </row>
    <row r="120" spans="1:9">
      <c r="A120" s="238"/>
      <c r="B120" s="234" t="s">
        <v>260</v>
      </c>
      <c r="C120" s="243">
        <f t="shared" ref="C120:G120" si="42">SUM(C121:C122)</f>
        <v>27</v>
      </c>
      <c r="D120" s="243">
        <f t="shared" si="42"/>
        <v>0</v>
      </c>
      <c r="E120" s="243">
        <f t="shared" si="42"/>
        <v>219</v>
      </c>
      <c r="F120" s="243">
        <f t="shared" si="42"/>
        <v>176</v>
      </c>
      <c r="G120" s="243">
        <f t="shared" si="42"/>
        <v>219</v>
      </c>
      <c r="H120" s="223">
        <f t="shared" si="25"/>
        <v>-100</v>
      </c>
      <c r="I120" s="230" t="e">
        <f t="shared" si="26"/>
        <v>#DIV/0!</v>
      </c>
    </row>
    <row r="121" spans="1:9">
      <c r="A121" s="238"/>
      <c r="B121" s="227" t="s">
        <v>261</v>
      </c>
      <c r="C121" s="243">
        <v>22</v>
      </c>
      <c r="D121" s="243"/>
      <c r="E121" s="243">
        <v>176</v>
      </c>
      <c r="F121" s="222">
        <f t="shared" si="28"/>
        <v>176</v>
      </c>
      <c r="G121" s="243">
        <v>176</v>
      </c>
      <c r="H121" s="223">
        <f t="shared" si="25"/>
        <v>-100</v>
      </c>
      <c r="I121" s="230" t="e">
        <f t="shared" si="26"/>
        <v>#DIV/0!</v>
      </c>
    </row>
    <row r="122" spans="1:9">
      <c r="A122" s="238"/>
      <c r="B122" s="227" t="s">
        <v>262</v>
      </c>
      <c r="C122" s="243">
        <v>5</v>
      </c>
      <c r="D122" s="243"/>
      <c r="E122" s="243">
        <v>43</v>
      </c>
      <c r="F122" s="222"/>
      <c r="G122" s="243">
        <v>43</v>
      </c>
      <c r="H122" s="223">
        <f t="shared" si="25"/>
        <v>-100</v>
      </c>
      <c r="I122" s="230" t="e">
        <f t="shared" si="26"/>
        <v>#DIV/0!</v>
      </c>
    </row>
    <row r="123" spans="1:9">
      <c r="A123" s="238"/>
      <c r="B123" s="234" t="s">
        <v>263</v>
      </c>
      <c r="C123" s="243">
        <f t="shared" ref="C123:G123" si="43">SUM(C124:C127)</f>
        <v>3996</v>
      </c>
      <c r="D123" s="243">
        <f t="shared" si="43"/>
        <v>6500</v>
      </c>
      <c r="E123" s="243">
        <f t="shared" si="43"/>
        <v>3040</v>
      </c>
      <c r="F123" s="243">
        <f t="shared" si="43"/>
        <v>-150</v>
      </c>
      <c r="G123" s="243">
        <f t="shared" si="43"/>
        <v>6250</v>
      </c>
      <c r="H123" s="223">
        <f t="shared" si="25"/>
        <v>62.6626626626627</v>
      </c>
      <c r="I123" s="230">
        <f t="shared" si="26"/>
        <v>-3.84615384615385</v>
      </c>
    </row>
    <row r="124" spans="1:9">
      <c r="A124" s="238"/>
      <c r="B124" s="227" t="s">
        <v>264</v>
      </c>
      <c r="C124" s="225">
        <v>2664</v>
      </c>
      <c r="D124" s="225">
        <v>2600</v>
      </c>
      <c r="E124" s="225">
        <v>2027</v>
      </c>
      <c r="F124" s="222">
        <f t="shared" si="28"/>
        <v>-100</v>
      </c>
      <c r="G124" s="225">
        <v>2500</v>
      </c>
      <c r="H124" s="223">
        <f t="shared" si="25"/>
        <v>-2.4024024024024</v>
      </c>
      <c r="I124" s="230">
        <f t="shared" si="26"/>
        <v>-3.84615384615385</v>
      </c>
    </row>
    <row r="125" spans="1:9">
      <c r="A125" s="238"/>
      <c r="B125" s="227" t="s">
        <v>265</v>
      </c>
      <c r="C125" s="225">
        <v>1332</v>
      </c>
      <c r="D125" s="225">
        <v>1300</v>
      </c>
      <c r="E125" s="225">
        <v>1013</v>
      </c>
      <c r="F125" s="222">
        <f t="shared" si="28"/>
        <v>-50</v>
      </c>
      <c r="G125" s="225">
        <v>1250</v>
      </c>
      <c r="H125" s="223">
        <f t="shared" si="25"/>
        <v>-2.4024024024024</v>
      </c>
      <c r="I125" s="230">
        <f t="shared" si="26"/>
        <v>-3.84615384615385</v>
      </c>
    </row>
    <row r="126" spans="1:9">
      <c r="A126" s="238"/>
      <c r="B126" s="227" t="s">
        <v>266</v>
      </c>
      <c r="C126" s="225"/>
      <c r="D126" s="243">
        <v>1950</v>
      </c>
      <c r="E126" s="241"/>
      <c r="F126" s="222"/>
      <c r="G126" s="243">
        <v>1875</v>
      </c>
      <c r="H126" s="223"/>
      <c r="I126" s="230"/>
    </row>
    <row r="127" spans="1:9">
      <c r="A127" s="238"/>
      <c r="B127" s="227" t="s">
        <v>267</v>
      </c>
      <c r="C127" s="225"/>
      <c r="D127" s="243">
        <v>650</v>
      </c>
      <c r="E127" s="241"/>
      <c r="F127" s="222"/>
      <c r="G127" s="243">
        <v>625</v>
      </c>
      <c r="H127" s="223"/>
      <c r="I127" s="230"/>
    </row>
    <row r="128" ht="24.95" customHeight="1" spans="1:9">
      <c r="A128" s="238"/>
      <c r="B128" s="227" t="s">
        <v>268</v>
      </c>
      <c r="C128" s="225">
        <v>24</v>
      </c>
      <c r="D128" s="243"/>
      <c r="E128" s="243">
        <v>23</v>
      </c>
      <c r="F128" s="222">
        <f t="shared" si="28"/>
        <v>23</v>
      </c>
      <c r="G128" s="243">
        <v>23</v>
      </c>
      <c r="H128" s="223">
        <f t="shared" si="25"/>
        <v>-100</v>
      </c>
      <c r="I128" s="230" t="e">
        <f t="shared" si="26"/>
        <v>#DIV/0!</v>
      </c>
    </row>
    <row r="129" spans="1:9">
      <c r="A129" s="238"/>
      <c r="B129" s="226" t="s">
        <v>269</v>
      </c>
      <c r="C129" s="217">
        <v>287</v>
      </c>
      <c r="D129" s="217">
        <v>47</v>
      </c>
      <c r="E129" s="217">
        <v>25</v>
      </c>
      <c r="F129" s="224">
        <f t="shared" si="28"/>
        <v>-22</v>
      </c>
      <c r="G129" s="217">
        <v>25</v>
      </c>
      <c r="H129" s="218">
        <f t="shared" si="25"/>
        <v>-83.6236933797909</v>
      </c>
      <c r="I129" s="229">
        <f t="shared" si="26"/>
        <v>-46.8085106382979</v>
      </c>
    </row>
    <row r="130" spans="1:9">
      <c r="A130" s="238"/>
      <c r="B130" s="226" t="s">
        <v>270</v>
      </c>
      <c r="C130" s="217">
        <v>98</v>
      </c>
      <c r="D130" s="217">
        <v>60</v>
      </c>
      <c r="E130" s="217">
        <v>42</v>
      </c>
      <c r="F130" s="224">
        <f t="shared" si="28"/>
        <v>-15</v>
      </c>
      <c r="G130" s="217">
        <v>45</v>
      </c>
      <c r="H130" s="218">
        <f t="shared" si="25"/>
        <v>-38.7755102040816</v>
      </c>
      <c r="I130" s="229">
        <f t="shared" si="26"/>
        <v>-25</v>
      </c>
    </row>
    <row r="131" spans="1:9">
      <c r="A131" s="238"/>
      <c r="B131" s="226" t="s">
        <v>271</v>
      </c>
      <c r="C131" s="217">
        <v>1186</v>
      </c>
      <c r="D131" s="217">
        <v>1186</v>
      </c>
      <c r="E131" s="217">
        <v>1030</v>
      </c>
      <c r="F131" s="224">
        <f t="shared" si="28"/>
        <v>14</v>
      </c>
      <c r="G131" s="217">
        <v>1200</v>
      </c>
      <c r="H131" s="218">
        <f t="shared" si="25"/>
        <v>0</v>
      </c>
      <c r="I131" s="229">
        <f t="shared" si="26"/>
        <v>1.18043844856661</v>
      </c>
    </row>
    <row r="132" spans="1:9">
      <c r="A132" s="238"/>
      <c r="B132" s="226" t="s">
        <v>272</v>
      </c>
      <c r="C132" s="225"/>
      <c r="D132" s="225"/>
      <c r="E132" s="217">
        <v>40</v>
      </c>
      <c r="F132" s="222">
        <f t="shared" si="28"/>
        <v>40</v>
      </c>
      <c r="G132" s="225">
        <v>40</v>
      </c>
      <c r="H132" s="223"/>
      <c r="I132" s="230"/>
    </row>
    <row r="133" spans="1:9">
      <c r="A133" s="238"/>
      <c r="B133" s="227"/>
      <c r="C133" s="225"/>
      <c r="D133" s="225"/>
      <c r="E133" s="225"/>
      <c r="F133" s="222">
        <f t="shared" si="28"/>
        <v>0</v>
      </c>
      <c r="G133" s="225"/>
      <c r="H133" s="223"/>
      <c r="I133" s="230"/>
    </row>
    <row r="134" spans="1:9">
      <c r="A134" s="238"/>
      <c r="B134" s="235" t="s">
        <v>273</v>
      </c>
      <c r="C134" s="217">
        <f t="shared" ref="C134:G134" si="44">SUM(C135:C138)</f>
        <v>24419</v>
      </c>
      <c r="D134" s="217">
        <f t="shared" si="44"/>
        <v>28883</v>
      </c>
      <c r="E134" s="217">
        <f t="shared" si="44"/>
        <v>9797</v>
      </c>
      <c r="F134" s="217">
        <f t="shared" si="44"/>
        <v>-6259</v>
      </c>
      <c r="G134" s="217">
        <f t="shared" si="44"/>
        <v>22624</v>
      </c>
      <c r="H134" s="218">
        <f t="shared" ref="H134:H146" si="45">SUM(D134/C134-1)*100</f>
        <v>18.2808468815267</v>
      </c>
      <c r="I134" s="229">
        <f t="shared" ref="I134:I146" si="46">SUM(G134-D134)/D134*100</f>
        <v>-21.6701866149638</v>
      </c>
    </row>
    <row r="135" spans="1:9">
      <c r="A135" s="238"/>
      <c r="B135" s="227" t="s">
        <v>274</v>
      </c>
      <c r="C135" s="225">
        <f>SUM(C93+C95+C98+C100+C104+C109+C114+C118+C119+C124+C128+C129+C130+C121+C131)</f>
        <v>23020</v>
      </c>
      <c r="D135" s="225">
        <f>SUM(D93+D95+D98+D100+D104+D109+D114+D118+D119+D124+D128+D129+D130+D121+D131)</f>
        <v>24983</v>
      </c>
      <c r="E135" s="225">
        <f>SUM(E93,E95,E98,E109,E114,E118,E119,E121,E124,E128,E129,E130,E131+E132+E104)</f>
        <v>8718</v>
      </c>
      <c r="F135" s="225">
        <f t="shared" ref="F135:F138" si="47">G135-D135</f>
        <v>-6152</v>
      </c>
      <c r="G135" s="225">
        <f>SUM(G93,G95,G98,G109,G114,G118,G119,G121,G124,G128,G129,G130,G131+G132+G104)</f>
        <v>18831</v>
      </c>
      <c r="H135" s="233">
        <f t="shared" si="45"/>
        <v>8.52736750651608</v>
      </c>
      <c r="I135" s="230">
        <f t="shared" si="46"/>
        <v>-24.624744826482</v>
      </c>
    </row>
    <row r="136" spans="1:9">
      <c r="A136" s="238"/>
      <c r="B136" s="227" t="s">
        <v>275</v>
      </c>
      <c r="C136" s="225">
        <f t="shared" ref="C136:G136" si="48">SUM(C96+C101+C105+C110+C115+C125+C122)</f>
        <v>1399</v>
      </c>
      <c r="D136" s="225">
        <f t="shared" si="48"/>
        <v>1300</v>
      </c>
      <c r="E136" s="225">
        <f t="shared" si="48"/>
        <v>1079</v>
      </c>
      <c r="F136" s="225">
        <f t="shared" si="47"/>
        <v>-7</v>
      </c>
      <c r="G136" s="225">
        <f t="shared" si="48"/>
        <v>1293</v>
      </c>
      <c r="H136" s="223">
        <f t="shared" si="45"/>
        <v>-7.07648320228735</v>
      </c>
      <c r="I136" s="230">
        <f t="shared" si="46"/>
        <v>-0.538461538461538</v>
      </c>
    </row>
    <row r="137" spans="1:9">
      <c r="A137" s="238"/>
      <c r="B137" s="227" t="s">
        <v>237</v>
      </c>
      <c r="C137" s="225">
        <f t="shared" ref="C137:G137" si="49">SUM(C102+C106+C111+C116+C126)</f>
        <v>0</v>
      </c>
      <c r="D137" s="225">
        <f t="shared" si="49"/>
        <v>1950</v>
      </c>
      <c r="E137" s="225">
        <f t="shared" si="49"/>
        <v>0</v>
      </c>
      <c r="F137" s="225">
        <f t="shared" si="47"/>
        <v>-75</v>
      </c>
      <c r="G137" s="225">
        <f t="shared" si="49"/>
        <v>1875</v>
      </c>
      <c r="H137" s="223" t="e">
        <f t="shared" si="45"/>
        <v>#DIV/0!</v>
      </c>
      <c r="I137" s="230">
        <f t="shared" si="46"/>
        <v>-3.84615384615385</v>
      </c>
    </row>
    <row r="138" spans="1:9">
      <c r="A138" s="244"/>
      <c r="B138" s="227" t="s">
        <v>276</v>
      </c>
      <c r="C138" s="225">
        <f t="shared" ref="C138:G138" si="50">SUM(C97+C107+C112+C127)</f>
        <v>0</v>
      </c>
      <c r="D138" s="225">
        <f t="shared" si="50"/>
        <v>650</v>
      </c>
      <c r="E138" s="225">
        <f t="shared" si="50"/>
        <v>0</v>
      </c>
      <c r="F138" s="225">
        <f t="shared" si="47"/>
        <v>-25</v>
      </c>
      <c r="G138" s="225">
        <f t="shared" si="50"/>
        <v>625</v>
      </c>
      <c r="H138" s="223" t="e">
        <f t="shared" si="45"/>
        <v>#DIV/0!</v>
      </c>
      <c r="I138" s="230">
        <f t="shared" si="46"/>
        <v>-3.84615384615385</v>
      </c>
    </row>
    <row r="139" spans="1:9">
      <c r="A139" s="245" t="s">
        <v>277</v>
      </c>
      <c r="B139" s="235" t="s">
        <v>278</v>
      </c>
      <c r="C139" s="217">
        <f t="shared" ref="C139:G139" si="51">SUM(C140:C146)</f>
        <v>97551</v>
      </c>
      <c r="D139" s="217">
        <f t="shared" si="51"/>
        <v>118302</v>
      </c>
      <c r="E139" s="217">
        <f t="shared" si="51"/>
        <v>88492</v>
      </c>
      <c r="F139" s="217">
        <f t="shared" si="51"/>
        <v>-7177</v>
      </c>
      <c r="G139" s="217">
        <f t="shared" si="51"/>
        <v>111125</v>
      </c>
      <c r="H139" s="218">
        <f t="shared" si="45"/>
        <v>21.2719500568933</v>
      </c>
      <c r="I139" s="229">
        <f t="shared" si="46"/>
        <v>-6.06667681019763</v>
      </c>
    </row>
    <row r="140" spans="1:9">
      <c r="A140" s="246"/>
      <c r="B140" s="247" t="s">
        <v>279</v>
      </c>
      <c r="C140" s="248">
        <f t="shared" ref="C140:G140" si="52">SUM(C85,C86,C135)</f>
        <v>52527</v>
      </c>
      <c r="D140" s="248">
        <f t="shared" si="52"/>
        <v>57780</v>
      </c>
      <c r="E140" s="248">
        <f t="shared" si="52"/>
        <v>42440</v>
      </c>
      <c r="F140" s="249">
        <f t="shared" ref="F140:F146" si="53">G140-D140</f>
        <v>0</v>
      </c>
      <c r="G140" s="248">
        <f t="shared" si="52"/>
        <v>57780</v>
      </c>
      <c r="H140" s="218">
        <f t="shared" si="45"/>
        <v>10.0005711348449</v>
      </c>
      <c r="I140" s="229">
        <f t="shared" si="46"/>
        <v>0</v>
      </c>
    </row>
    <row r="141" spans="1:9">
      <c r="A141" s="246"/>
      <c r="B141" s="227" t="s">
        <v>280</v>
      </c>
      <c r="C141" s="225">
        <f t="shared" ref="C141:G141" si="54">SUM(C87)</f>
        <v>10621</v>
      </c>
      <c r="D141" s="225">
        <f t="shared" si="54"/>
        <v>12856</v>
      </c>
      <c r="E141" s="225">
        <f t="shared" si="54"/>
        <v>10855</v>
      </c>
      <c r="F141" s="222">
        <f t="shared" si="53"/>
        <v>140</v>
      </c>
      <c r="G141" s="225">
        <f t="shared" si="54"/>
        <v>12996</v>
      </c>
      <c r="H141" s="223">
        <f t="shared" si="45"/>
        <v>21.0432162696545</v>
      </c>
      <c r="I141" s="230">
        <f t="shared" si="46"/>
        <v>1.08898568761668</v>
      </c>
    </row>
    <row r="142" spans="1:9">
      <c r="A142" s="246"/>
      <c r="B142" s="227" t="s">
        <v>281</v>
      </c>
      <c r="C142" s="225">
        <f t="shared" ref="C142:G142" si="55">SUM(C88,C136)</f>
        <v>1523</v>
      </c>
      <c r="D142" s="225">
        <f t="shared" si="55"/>
        <v>1348</v>
      </c>
      <c r="E142" s="225">
        <f t="shared" si="55"/>
        <v>1198</v>
      </c>
      <c r="F142" s="222">
        <f t="shared" si="53"/>
        <v>-7</v>
      </c>
      <c r="G142" s="225">
        <f t="shared" si="55"/>
        <v>1341</v>
      </c>
      <c r="H142" s="223">
        <f t="shared" si="45"/>
        <v>-11.4904793171372</v>
      </c>
      <c r="I142" s="230">
        <f t="shared" si="46"/>
        <v>-0.519287833827893</v>
      </c>
    </row>
    <row r="143" spans="1:9">
      <c r="A143" s="246"/>
      <c r="B143" s="227" t="s">
        <v>282</v>
      </c>
      <c r="C143" s="225">
        <f t="shared" ref="C143:G143" si="56">SUM(C90)</f>
        <v>5265</v>
      </c>
      <c r="D143" s="225">
        <f t="shared" si="56"/>
        <v>5278</v>
      </c>
      <c r="E143" s="225">
        <f t="shared" si="56"/>
        <v>4633</v>
      </c>
      <c r="F143" s="222">
        <f t="shared" si="53"/>
        <v>-1051</v>
      </c>
      <c r="G143" s="225">
        <f t="shared" si="56"/>
        <v>4227</v>
      </c>
      <c r="H143" s="223">
        <f t="shared" si="45"/>
        <v>0.24691358024691</v>
      </c>
      <c r="I143" s="230">
        <f t="shared" si="46"/>
        <v>-19.9128457749147</v>
      </c>
    </row>
    <row r="144" spans="1:9">
      <c r="A144" s="246"/>
      <c r="B144" s="227" t="s">
        <v>283</v>
      </c>
      <c r="C144" s="225">
        <f t="shared" ref="C144:G144" si="57">SUM(C137,C89)</f>
        <v>694</v>
      </c>
      <c r="D144" s="225">
        <f t="shared" si="57"/>
        <v>3958</v>
      </c>
      <c r="E144" s="225">
        <f t="shared" si="57"/>
        <v>731</v>
      </c>
      <c r="F144" s="222">
        <f t="shared" si="53"/>
        <v>-1352</v>
      </c>
      <c r="G144" s="225">
        <f t="shared" si="57"/>
        <v>2606</v>
      </c>
      <c r="H144" s="223">
        <f t="shared" si="45"/>
        <v>470.317002881844</v>
      </c>
      <c r="I144" s="230">
        <f t="shared" si="46"/>
        <v>-34.1586659929257</v>
      </c>
    </row>
    <row r="145" spans="1:9">
      <c r="A145" s="246"/>
      <c r="B145" s="227" t="s">
        <v>284</v>
      </c>
      <c r="C145" s="225">
        <f t="shared" ref="C145:G145" si="58">SUM(C91)</f>
        <v>26921</v>
      </c>
      <c r="D145" s="225">
        <f t="shared" si="58"/>
        <v>36432</v>
      </c>
      <c r="E145" s="225">
        <f t="shared" si="58"/>
        <v>28635</v>
      </c>
      <c r="F145" s="222">
        <f t="shared" si="53"/>
        <v>-4882</v>
      </c>
      <c r="G145" s="225">
        <f t="shared" si="58"/>
        <v>31550</v>
      </c>
      <c r="H145" s="223">
        <f t="shared" si="45"/>
        <v>35.3292968314699</v>
      </c>
      <c r="I145" s="230">
        <f t="shared" si="46"/>
        <v>-13.4003074220466</v>
      </c>
    </row>
    <row r="146" spans="1:9">
      <c r="A146" s="246"/>
      <c r="B146" s="227" t="s">
        <v>285</v>
      </c>
      <c r="C146" s="225">
        <f t="shared" ref="C146:G146" si="59">SUM(C138)</f>
        <v>0</v>
      </c>
      <c r="D146" s="225">
        <f t="shared" si="59"/>
        <v>650</v>
      </c>
      <c r="E146" s="225">
        <f t="shared" si="59"/>
        <v>0</v>
      </c>
      <c r="F146" s="222">
        <f t="shared" si="53"/>
        <v>-25</v>
      </c>
      <c r="G146" s="225">
        <f t="shared" si="59"/>
        <v>625</v>
      </c>
      <c r="H146" s="223" t="e">
        <f t="shared" si="45"/>
        <v>#DIV/0!</v>
      </c>
      <c r="I146" s="230">
        <f t="shared" si="46"/>
        <v>-3.84615384615385</v>
      </c>
    </row>
  </sheetData>
  <mergeCells count="6">
    <mergeCell ref="A1:B1"/>
    <mergeCell ref="A2:I2"/>
    <mergeCell ref="A4:B4"/>
    <mergeCell ref="A5:A91"/>
    <mergeCell ref="A92:A138"/>
    <mergeCell ref="A139:A146"/>
  </mergeCells>
  <pageMargins left="0.75" right="0.75" top="0.629166666666667" bottom="0.432638888888889" header="0.354166666666667" footer="0.118055555555556"/>
  <pageSetup paperSize="9" scale="95" firstPageNumber="4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0"/>
  <sheetViews>
    <sheetView showZeros="0" tabSelected="1" zoomScale="80" zoomScaleNormal="80" workbookViewId="0">
      <pane xSplit="1" ySplit="6" topLeftCell="B23" activePane="bottomRight" state="frozen"/>
      <selection/>
      <selection pane="topRight"/>
      <selection pane="bottomLeft"/>
      <selection pane="bottomRight" activeCell="K4" sqref="K4:M4"/>
    </sheetView>
  </sheetViews>
  <sheetFormatPr defaultColWidth="9" defaultRowHeight="15.6"/>
  <cols>
    <col min="1" max="1" width="29.675" style="158" customWidth="1"/>
    <col min="2" max="2" width="12" style="158" customWidth="1"/>
    <col min="3" max="3" width="10.875" style="158" customWidth="1"/>
    <col min="4" max="4" width="10.625" style="158" customWidth="1"/>
    <col min="5" max="5" width="11.375" style="99" customWidth="1"/>
    <col min="6" max="6" width="12.5" style="158" customWidth="1"/>
    <col min="7" max="7" width="10.625" style="158" customWidth="1"/>
    <col min="8" max="8" width="10.875" style="99" customWidth="1"/>
    <col min="9" max="9" width="12.25" style="99" customWidth="1"/>
    <col min="10" max="10" width="12.75" style="99" customWidth="1"/>
    <col min="11" max="11" width="9.125" style="158" customWidth="1"/>
    <col min="12" max="12" width="11" style="158" customWidth="1"/>
    <col min="13" max="13" width="9.875" style="158" customWidth="1"/>
    <col min="14" max="14" width="12.125" style="158" customWidth="1"/>
    <col min="15" max="16384" width="9" style="158"/>
  </cols>
  <sheetData>
    <row r="1" s="158" customFormat="1" ht="23.25" customHeight="1" spans="1:10">
      <c r="A1" s="158" t="s">
        <v>11</v>
      </c>
      <c r="B1" s="161"/>
      <c r="C1" s="161"/>
      <c r="D1" s="161"/>
      <c r="E1" s="99"/>
      <c r="H1" s="99"/>
      <c r="I1" s="99"/>
      <c r="J1" s="99"/>
    </row>
    <row r="2" s="158" customFormat="1" ht="29" customHeight="1" spans="1:13">
      <c r="A2" s="161" t="s">
        <v>286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="158" customFormat="1" ht="24.95" hidden="1" customHeight="1" spans="1:12">
      <c r="A3" s="161"/>
      <c r="B3" s="161"/>
      <c r="C3" s="161"/>
      <c r="D3" s="161"/>
      <c r="E3" s="100"/>
      <c r="F3" s="161"/>
      <c r="G3" s="161"/>
      <c r="H3" s="100"/>
      <c r="I3" s="100"/>
      <c r="J3" s="100"/>
      <c r="K3" s="161"/>
      <c r="L3" s="161"/>
    </row>
    <row r="4" s="158" customFormat="1" ht="21" customHeight="1" spans="1:13">
      <c r="A4" s="162"/>
      <c r="E4" s="163"/>
      <c r="F4" s="164"/>
      <c r="G4" s="164"/>
      <c r="H4" s="163"/>
      <c r="I4" s="163"/>
      <c r="J4" s="163"/>
      <c r="K4" s="189" t="s">
        <v>287</v>
      </c>
      <c r="L4" s="189"/>
      <c r="M4" s="189"/>
    </row>
    <row r="5" s="159" customFormat="1" ht="33" customHeight="1" spans="1:13">
      <c r="A5" s="165" t="s">
        <v>288</v>
      </c>
      <c r="B5" s="165" t="s">
        <v>30</v>
      </c>
      <c r="C5" s="102" t="s">
        <v>289</v>
      </c>
      <c r="D5" s="102"/>
      <c r="E5" s="166" t="s">
        <v>290</v>
      </c>
      <c r="F5" s="167" t="s">
        <v>291</v>
      </c>
      <c r="G5" s="168"/>
      <c r="H5" s="168"/>
      <c r="I5" s="168"/>
      <c r="J5" s="190"/>
      <c r="K5" s="170" t="s">
        <v>292</v>
      </c>
      <c r="L5" s="170" t="s">
        <v>31</v>
      </c>
      <c r="M5" s="170"/>
    </row>
    <row r="6" s="159" customFormat="1" ht="63" customHeight="1" spans="1:13">
      <c r="A6" s="169"/>
      <c r="B6" s="169"/>
      <c r="C6" s="170" t="s">
        <v>293</v>
      </c>
      <c r="D6" s="170" t="s">
        <v>294</v>
      </c>
      <c r="E6" s="171"/>
      <c r="F6" s="170" t="s">
        <v>295</v>
      </c>
      <c r="G6" s="170" t="s">
        <v>296</v>
      </c>
      <c r="H6" s="102" t="s">
        <v>297</v>
      </c>
      <c r="I6" s="102" t="s">
        <v>31</v>
      </c>
      <c r="J6" s="102" t="s">
        <v>298</v>
      </c>
      <c r="K6" s="170"/>
      <c r="L6" s="170" t="s">
        <v>299</v>
      </c>
      <c r="M6" s="191" t="s">
        <v>32</v>
      </c>
    </row>
    <row r="7" s="160" customFormat="1" ht="23.25" customHeight="1" spans="1:14">
      <c r="A7" s="172" t="s">
        <v>300</v>
      </c>
      <c r="B7" s="173">
        <v>23105.8</v>
      </c>
      <c r="C7" s="94">
        <v>5575.52</v>
      </c>
      <c r="D7" s="94">
        <v>1323.32</v>
      </c>
      <c r="E7" s="174"/>
      <c r="F7" s="175">
        <v>851</v>
      </c>
      <c r="G7" s="175"/>
      <c r="H7" s="176">
        <f t="shared" ref="H7:H30" si="0">F7-G7</f>
        <v>851</v>
      </c>
      <c r="I7" s="175">
        <v>151</v>
      </c>
      <c r="J7" s="176">
        <v>700</v>
      </c>
      <c r="K7" s="192"/>
      <c r="L7" s="173">
        <f>SUM(B7,C7-D7,E7,H7-J7,K7)</f>
        <v>27509</v>
      </c>
      <c r="M7" s="94">
        <f>SUM(L7-B7)</f>
        <v>4403.2</v>
      </c>
      <c r="N7" s="158"/>
    </row>
    <row r="8" s="158" customFormat="1" ht="23.25" customHeight="1" spans="1:13">
      <c r="A8" s="177" t="s">
        <v>301</v>
      </c>
      <c r="B8" s="173">
        <v>25</v>
      </c>
      <c r="C8" s="94">
        <v>21</v>
      </c>
      <c r="D8" s="94"/>
      <c r="E8" s="174">
        <v>200</v>
      </c>
      <c r="F8" s="175">
        <v>48</v>
      </c>
      <c r="G8" s="175"/>
      <c r="H8" s="176">
        <f t="shared" si="0"/>
        <v>48</v>
      </c>
      <c r="I8" s="175">
        <v>30</v>
      </c>
      <c r="J8" s="176">
        <v>18</v>
      </c>
      <c r="K8" s="192"/>
      <c r="L8" s="173">
        <f t="shared" ref="L8:L30" si="1">SUM(B8,C8-D8,E8,H8-J8,K8)</f>
        <v>276</v>
      </c>
      <c r="M8" s="94">
        <f t="shared" ref="M8:M25" si="2">SUM(L8-B8)</f>
        <v>251</v>
      </c>
    </row>
    <row r="9" s="158" customFormat="1" ht="23.25" customHeight="1" spans="1:13">
      <c r="A9" s="177" t="s">
        <v>302</v>
      </c>
      <c r="B9" s="178">
        <v>10225</v>
      </c>
      <c r="C9" s="179">
        <v>3082</v>
      </c>
      <c r="D9" s="179"/>
      <c r="E9" s="180">
        <v>615</v>
      </c>
      <c r="F9" s="181">
        <v>397</v>
      </c>
      <c r="G9" s="181"/>
      <c r="H9" s="182">
        <f t="shared" si="0"/>
        <v>397</v>
      </c>
      <c r="I9" s="181">
        <v>29</v>
      </c>
      <c r="J9" s="182">
        <v>368</v>
      </c>
      <c r="K9" s="193"/>
      <c r="L9" s="173">
        <f t="shared" si="1"/>
        <v>13951</v>
      </c>
      <c r="M9" s="94">
        <f t="shared" si="2"/>
        <v>3726</v>
      </c>
    </row>
    <row r="10" s="158" customFormat="1" ht="23.25" customHeight="1" spans="1:13">
      <c r="A10" s="177" t="s">
        <v>303</v>
      </c>
      <c r="B10" s="178">
        <v>64842</v>
      </c>
      <c r="C10" s="179">
        <v>1526</v>
      </c>
      <c r="D10" s="183">
        <v>6440</v>
      </c>
      <c r="E10" s="180"/>
      <c r="F10" s="181">
        <v>236</v>
      </c>
      <c r="G10" s="181"/>
      <c r="H10" s="182">
        <f t="shared" si="0"/>
        <v>236</v>
      </c>
      <c r="I10" s="181"/>
      <c r="J10" s="182">
        <v>236</v>
      </c>
      <c r="K10" s="193"/>
      <c r="L10" s="173">
        <f t="shared" si="1"/>
        <v>59928</v>
      </c>
      <c r="M10" s="173">
        <f t="shared" si="2"/>
        <v>-4914</v>
      </c>
    </row>
    <row r="11" s="158" customFormat="1" ht="23.25" customHeight="1" spans="1:13">
      <c r="A11" s="177" t="s">
        <v>304</v>
      </c>
      <c r="B11" s="178">
        <v>101</v>
      </c>
      <c r="C11" s="179">
        <v>25</v>
      </c>
      <c r="D11" s="179">
        <v>13</v>
      </c>
      <c r="E11" s="180"/>
      <c r="F11" s="181">
        <v>4</v>
      </c>
      <c r="G11" s="181"/>
      <c r="H11" s="182">
        <f t="shared" si="0"/>
        <v>4</v>
      </c>
      <c r="I11" s="181"/>
      <c r="J11" s="182">
        <v>4</v>
      </c>
      <c r="K11" s="193"/>
      <c r="L11" s="173">
        <f t="shared" si="1"/>
        <v>113</v>
      </c>
      <c r="M11" s="94">
        <f t="shared" si="2"/>
        <v>12</v>
      </c>
    </row>
    <row r="12" s="158" customFormat="1" ht="23.25" customHeight="1" spans="1:13">
      <c r="A12" s="177" t="s">
        <v>305</v>
      </c>
      <c r="B12" s="178">
        <v>1690</v>
      </c>
      <c r="C12" s="179">
        <v>687</v>
      </c>
      <c r="D12" s="179"/>
      <c r="E12" s="180">
        <v>44</v>
      </c>
      <c r="F12" s="181">
        <v>118</v>
      </c>
      <c r="G12" s="181"/>
      <c r="H12" s="182">
        <f t="shared" si="0"/>
        <v>118</v>
      </c>
      <c r="I12" s="181">
        <v>12</v>
      </c>
      <c r="J12" s="182">
        <v>106</v>
      </c>
      <c r="K12" s="193"/>
      <c r="L12" s="173">
        <f t="shared" si="1"/>
        <v>2433</v>
      </c>
      <c r="M12" s="94">
        <f t="shared" si="2"/>
        <v>743</v>
      </c>
    </row>
    <row r="13" s="158" customFormat="1" ht="23.25" customHeight="1" spans="1:13">
      <c r="A13" s="177" t="s">
        <v>306</v>
      </c>
      <c r="B13" s="178">
        <v>25655</v>
      </c>
      <c r="C13" s="179">
        <v>11944</v>
      </c>
      <c r="D13" s="179"/>
      <c r="E13" s="180">
        <v>18725</v>
      </c>
      <c r="F13" s="181">
        <v>924</v>
      </c>
      <c r="G13" s="181"/>
      <c r="H13" s="182">
        <f t="shared" si="0"/>
        <v>924</v>
      </c>
      <c r="I13" s="181">
        <v>278</v>
      </c>
      <c r="J13" s="182">
        <v>645</v>
      </c>
      <c r="K13" s="193">
        <v>2099</v>
      </c>
      <c r="L13" s="194">
        <f t="shared" si="1"/>
        <v>58702</v>
      </c>
      <c r="M13" s="94">
        <f t="shared" si="2"/>
        <v>33047</v>
      </c>
    </row>
    <row r="14" s="158" customFormat="1" ht="23.25" customHeight="1" spans="1:13">
      <c r="A14" s="177" t="s">
        <v>307</v>
      </c>
      <c r="B14" s="178">
        <v>20301</v>
      </c>
      <c r="C14" s="179">
        <v>6204</v>
      </c>
      <c r="D14" s="179"/>
      <c r="E14" s="180">
        <v>4103</v>
      </c>
      <c r="F14" s="181">
        <v>1396</v>
      </c>
      <c r="G14" s="181"/>
      <c r="H14" s="182">
        <f t="shared" si="0"/>
        <v>1396</v>
      </c>
      <c r="I14" s="181">
        <v>160</v>
      </c>
      <c r="J14" s="182">
        <v>1251</v>
      </c>
      <c r="K14" s="193">
        <v>901</v>
      </c>
      <c r="L14" s="194">
        <f t="shared" si="1"/>
        <v>31654</v>
      </c>
      <c r="M14" s="94">
        <f t="shared" si="2"/>
        <v>11353</v>
      </c>
    </row>
    <row r="15" s="158" customFormat="1" ht="23.25" customHeight="1" spans="1:13">
      <c r="A15" s="177" t="s">
        <v>308</v>
      </c>
      <c r="B15" s="178">
        <v>1080</v>
      </c>
      <c r="C15" s="179">
        <v>1419</v>
      </c>
      <c r="D15" s="179">
        <v>547</v>
      </c>
      <c r="E15" s="180"/>
      <c r="F15" s="181">
        <v>372</v>
      </c>
      <c r="G15" s="181"/>
      <c r="H15" s="182">
        <f t="shared" si="0"/>
        <v>372</v>
      </c>
      <c r="I15" s="181">
        <v>372</v>
      </c>
      <c r="J15" s="182"/>
      <c r="K15" s="193"/>
      <c r="L15" s="194">
        <f t="shared" si="1"/>
        <v>2324</v>
      </c>
      <c r="M15" s="94">
        <f t="shared" si="2"/>
        <v>1244</v>
      </c>
    </row>
    <row r="16" s="158" customFormat="1" ht="23.25" customHeight="1" spans="1:13">
      <c r="A16" s="177" t="s">
        <v>309</v>
      </c>
      <c r="B16" s="178">
        <v>26512</v>
      </c>
      <c r="C16" s="179">
        <v>2177</v>
      </c>
      <c r="D16" s="179">
        <v>11178</v>
      </c>
      <c r="E16" s="180"/>
      <c r="F16" s="181">
        <v>277</v>
      </c>
      <c r="G16" s="181"/>
      <c r="H16" s="182">
        <f t="shared" si="0"/>
        <v>277</v>
      </c>
      <c r="I16" s="181"/>
      <c r="J16" s="182">
        <v>277</v>
      </c>
      <c r="K16" s="193"/>
      <c r="L16" s="194">
        <f t="shared" si="1"/>
        <v>17511</v>
      </c>
      <c r="M16" s="94">
        <f t="shared" si="2"/>
        <v>-9001</v>
      </c>
    </row>
    <row r="17" s="158" customFormat="1" ht="23.25" customHeight="1" spans="1:13">
      <c r="A17" s="177" t="s">
        <v>310</v>
      </c>
      <c r="B17" s="178">
        <v>41691</v>
      </c>
      <c r="C17" s="179">
        <v>28979</v>
      </c>
      <c r="D17" s="179">
        <v>514</v>
      </c>
      <c r="E17" s="180">
        <v>2707</v>
      </c>
      <c r="F17" s="181">
        <v>8375</v>
      </c>
      <c r="G17" s="181">
        <v>18371</v>
      </c>
      <c r="H17" s="182">
        <f t="shared" si="0"/>
        <v>-9996</v>
      </c>
      <c r="I17" s="181">
        <v>4376</v>
      </c>
      <c r="J17" s="182">
        <v>3985</v>
      </c>
      <c r="K17" s="193"/>
      <c r="L17" s="194">
        <f t="shared" si="1"/>
        <v>58882</v>
      </c>
      <c r="M17" s="94">
        <f t="shared" si="2"/>
        <v>17191</v>
      </c>
    </row>
    <row r="18" s="158" customFormat="1" ht="23.25" customHeight="1" spans="1:13">
      <c r="A18" s="177" t="s">
        <v>311</v>
      </c>
      <c r="B18" s="178">
        <v>480</v>
      </c>
      <c r="C18" s="179">
        <v>2582</v>
      </c>
      <c r="D18" s="179"/>
      <c r="E18" s="180">
        <v>2600</v>
      </c>
      <c r="F18" s="181">
        <v>4930</v>
      </c>
      <c r="G18" s="181"/>
      <c r="H18" s="182">
        <f t="shared" si="0"/>
        <v>4930</v>
      </c>
      <c r="I18" s="181"/>
      <c r="J18" s="182">
        <v>4930</v>
      </c>
      <c r="K18" s="193"/>
      <c r="L18" s="194">
        <f t="shared" si="1"/>
        <v>5662</v>
      </c>
      <c r="M18" s="94">
        <f t="shared" si="2"/>
        <v>5182</v>
      </c>
    </row>
    <row r="19" s="158" customFormat="1" ht="23.25" customHeight="1" spans="1:13">
      <c r="A19" s="184" t="s">
        <v>312</v>
      </c>
      <c r="B19" s="185"/>
      <c r="C19" s="179">
        <v>29</v>
      </c>
      <c r="D19" s="179"/>
      <c r="E19" s="180"/>
      <c r="F19" s="181">
        <v>225</v>
      </c>
      <c r="G19" s="181"/>
      <c r="H19" s="182">
        <f t="shared" si="0"/>
        <v>225</v>
      </c>
      <c r="I19" s="181"/>
      <c r="J19" s="182">
        <v>225</v>
      </c>
      <c r="K19" s="193"/>
      <c r="L19" s="194">
        <f t="shared" si="1"/>
        <v>29</v>
      </c>
      <c r="M19" s="94">
        <f t="shared" si="2"/>
        <v>29</v>
      </c>
    </row>
    <row r="20" s="158" customFormat="1" ht="23.25" customHeight="1" spans="1:13">
      <c r="A20" s="184" t="s">
        <v>313</v>
      </c>
      <c r="B20" s="178">
        <v>129</v>
      </c>
      <c r="C20" s="186">
        <v>202</v>
      </c>
      <c r="D20" s="186"/>
      <c r="E20" s="180"/>
      <c r="F20" s="181">
        <v>1432</v>
      </c>
      <c r="G20" s="181"/>
      <c r="H20" s="182">
        <f t="shared" si="0"/>
        <v>1432</v>
      </c>
      <c r="I20" s="181"/>
      <c r="J20" s="182">
        <v>1432</v>
      </c>
      <c r="K20" s="193"/>
      <c r="L20" s="173">
        <f t="shared" si="1"/>
        <v>331</v>
      </c>
      <c r="M20" s="94">
        <f t="shared" si="2"/>
        <v>202</v>
      </c>
    </row>
    <row r="21" s="158" customFormat="1" ht="23.25" customHeight="1" spans="1:13">
      <c r="A21" s="177" t="s">
        <v>314</v>
      </c>
      <c r="B21" s="185"/>
      <c r="C21" s="179"/>
      <c r="D21" s="179"/>
      <c r="E21" s="180"/>
      <c r="F21" s="181"/>
      <c r="G21" s="181"/>
      <c r="H21" s="182">
        <f t="shared" si="0"/>
        <v>0</v>
      </c>
      <c r="I21" s="181"/>
      <c r="J21" s="182"/>
      <c r="K21" s="193"/>
      <c r="L21" s="173">
        <f t="shared" si="1"/>
        <v>0</v>
      </c>
      <c r="M21" s="179">
        <f t="shared" si="2"/>
        <v>0</v>
      </c>
    </row>
    <row r="22" s="158" customFormat="1" ht="23.25" customHeight="1" spans="1:13">
      <c r="A22" s="177" t="s">
        <v>315</v>
      </c>
      <c r="B22" s="185">
        <v>983</v>
      </c>
      <c r="C22" s="186">
        <v>426</v>
      </c>
      <c r="D22" s="186">
        <v>41</v>
      </c>
      <c r="E22" s="180"/>
      <c r="F22" s="180">
        <v>10</v>
      </c>
      <c r="G22" s="181"/>
      <c r="H22" s="182">
        <f t="shared" si="0"/>
        <v>10</v>
      </c>
      <c r="I22" s="180"/>
      <c r="J22" s="182">
        <v>10</v>
      </c>
      <c r="K22" s="193"/>
      <c r="L22" s="173">
        <f t="shared" si="1"/>
        <v>1368</v>
      </c>
      <c r="M22" s="179">
        <f t="shared" si="2"/>
        <v>385</v>
      </c>
    </row>
    <row r="23" s="158" customFormat="1" ht="23.25" customHeight="1" spans="1:13">
      <c r="A23" s="177" t="s">
        <v>316</v>
      </c>
      <c r="B23" s="185">
        <v>18513</v>
      </c>
      <c r="C23" s="186">
        <v>1613</v>
      </c>
      <c r="D23" s="186">
        <v>2504</v>
      </c>
      <c r="E23" s="180"/>
      <c r="F23" s="180">
        <v>1200</v>
      </c>
      <c r="G23" s="181">
        <v>1</v>
      </c>
      <c r="H23" s="182">
        <f t="shared" si="0"/>
        <v>1199</v>
      </c>
      <c r="I23" s="180">
        <v>80</v>
      </c>
      <c r="J23" s="182">
        <v>1120</v>
      </c>
      <c r="K23" s="193"/>
      <c r="L23" s="173">
        <f t="shared" si="1"/>
        <v>17701</v>
      </c>
      <c r="M23" s="179">
        <f t="shared" si="2"/>
        <v>-812</v>
      </c>
    </row>
    <row r="24" s="158" customFormat="1" ht="23.25" customHeight="1" spans="1:13">
      <c r="A24" s="177" t="s">
        <v>317</v>
      </c>
      <c r="B24" s="185">
        <v>213</v>
      </c>
      <c r="C24" s="186">
        <v>324</v>
      </c>
      <c r="D24" s="186">
        <v>213</v>
      </c>
      <c r="E24" s="180"/>
      <c r="F24" s="180">
        <v>255</v>
      </c>
      <c r="G24" s="181"/>
      <c r="H24" s="182">
        <f t="shared" si="0"/>
        <v>255</v>
      </c>
      <c r="I24" s="180">
        <v>196</v>
      </c>
      <c r="J24" s="182">
        <v>59</v>
      </c>
      <c r="K24" s="193"/>
      <c r="L24" s="173">
        <f t="shared" si="1"/>
        <v>520</v>
      </c>
      <c r="M24" s="179">
        <f t="shared" si="2"/>
        <v>307</v>
      </c>
    </row>
    <row r="25" s="158" customFormat="1" ht="23.25" customHeight="1" spans="1:13">
      <c r="A25" s="177" t="s">
        <v>318</v>
      </c>
      <c r="B25" s="185">
        <v>2414</v>
      </c>
      <c r="C25" s="186">
        <v>565</v>
      </c>
      <c r="D25" s="186">
        <v>421</v>
      </c>
      <c r="E25" s="180"/>
      <c r="F25" s="180">
        <v>1828</v>
      </c>
      <c r="G25" s="181"/>
      <c r="H25" s="182">
        <f t="shared" si="0"/>
        <v>1828</v>
      </c>
      <c r="I25" s="180">
        <v>36</v>
      </c>
      <c r="J25" s="182">
        <v>1792</v>
      </c>
      <c r="K25" s="193"/>
      <c r="L25" s="173">
        <f t="shared" si="1"/>
        <v>2594</v>
      </c>
      <c r="M25" s="179">
        <f t="shared" si="2"/>
        <v>180</v>
      </c>
    </row>
    <row r="26" s="158" customFormat="1" ht="23.25" customHeight="1" spans="1:13">
      <c r="A26" s="184" t="s">
        <v>319</v>
      </c>
      <c r="B26" s="185">
        <v>3000</v>
      </c>
      <c r="C26" s="186"/>
      <c r="D26" s="186"/>
      <c r="E26" s="180"/>
      <c r="F26" s="180"/>
      <c r="G26" s="181"/>
      <c r="H26" s="182">
        <f t="shared" si="0"/>
        <v>0</v>
      </c>
      <c r="I26" s="180"/>
      <c r="J26" s="182"/>
      <c r="K26" s="193">
        <v>-3000</v>
      </c>
      <c r="L26" s="173">
        <f t="shared" si="1"/>
        <v>0</v>
      </c>
      <c r="M26" s="179">
        <f t="shared" ref="M26:M30" si="3">SUM(L26-B26)</f>
        <v>-3000</v>
      </c>
    </row>
    <row r="27" s="158" customFormat="1" ht="23.25" customHeight="1" spans="1:13">
      <c r="A27" s="184" t="s">
        <v>320</v>
      </c>
      <c r="B27" s="185">
        <v>53141.5</v>
      </c>
      <c r="C27" s="179">
        <v>1006</v>
      </c>
      <c r="D27" s="179">
        <v>31378.5</v>
      </c>
      <c r="E27" s="180"/>
      <c r="F27" s="180">
        <v>270</v>
      </c>
      <c r="G27" s="181">
        <v>15213</v>
      </c>
      <c r="H27" s="182">
        <f t="shared" si="0"/>
        <v>-14943</v>
      </c>
      <c r="I27" s="180"/>
      <c r="J27" s="182">
        <v>270</v>
      </c>
      <c r="K27" s="193"/>
      <c r="L27" s="173">
        <f t="shared" si="1"/>
        <v>7556</v>
      </c>
      <c r="M27" s="179">
        <f t="shared" si="3"/>
        <v>-45585.5</v>
      </c>
    </row>
    <row r="28" s="158" customFormat="1" ht="23.25" customHeight="1" spans="1:13">
      <c r="A28" s="177" t="s">
        <v>321</v>
      </c>
      <c r="B28" s="185">
        <v>4898</v>
      </c>
      <c r="C28" s="186"/>
      <c r="D28" s="186">
        <v>1</v>
      </c>
      <c r="E28" s="180"/>
      <c r="F28" s="180"/>
      <c r="G28" s="181"/>
      <c r="H28" s="182">
        <f t="shared" si="0"/>
        <v>0</v>
      </c>
      <c r="I28" s="180"/>
      <c r="J28" s="182">
        <v>0</v>
      </c>
      <c r="K28" s="193"/>
      <c r="L28" s="173">
        <f t="shared" si="1"/>
        <v>4897</v>
      </c>
      <c r="M28" s="179">
        <f t="shared" si="3"/>
        <v>-1</v>
      </c>
    </row>
    <row r="29" s="158" customFormat="1" ht="23.25" customHeight="1" spans="1:13">
      <c r="A29" s="177" t="s">
        <v>322</v>
      </c>
      <c r="B29" s="185">
        <v>1</v>
      </c>
      <c r="C29" s="186">
        <v>6</v>
      </c>
      <c r="D29" s="186"/>
      <c r="E29" s="180"/>
      <c r="F29" s="180"/>
      <c r="G29" s="181"/>
      <c r="H29" s="182">
        <f t="shared" si="0"/>
        <v>0</v>
      </c>
      <c r="I29" s="180"/>
      <c r="J29" s="182">
        <f>F29-I29</f>
        <v>0</v>
      </c>
      <c r="K29" s="193"/>
      <c r="L29" s="173">
        <f t="shared" si="1"/>
        <v>7</v>
      </c>
      <c r="M29" s="179">
        <f t="shared" si="3"/>
        <v>6</v>
      </c>
    </row>
    <row r="30" s="158" customFormat="1" ht="23.25" customHeight="1" spans="1:13">
      <c r="A30" s="177" t="s">
        <v>323</v>
      </c>
      <c r="B30" s="187">
        <f t="shared" ref="B30:G30" si="4">SUM(B7:B29)</f>
        <v>299000.3</v>
      </c>
      <c r="C30" s="187">
        <f t="shared" si="4"/>
        <v>68392.52</v>
      </c>
      <c r="D30" s="187">
        <f t="shared" si="4"/>
        <v>54573.82</v>
      </c>
      <c r="E30" s="187">
        <f t="shared" si="4"/>
        <v>28994</v>
      </c>
      <c r="F30" s="187">
        <f t="shared" si="4"/>
        <v>23148</v>
      </c>
      <c r="G30" s="187">
        <f t="shared" si="4"/>
        <v>33585</v>
      </c>
      <c r="H30" s="188">
        <f t="shared" si="0"/>
        <v>-10437</v>
      </c>
      <c r="I30" s="187">
        <f t="shared" ref="I30:K30" si="5">SUM(I7:I29)</f>
        <v>5720</v>
      </c>
      <c r="J30" s="187">
        <f t="shared" si="5"/>
        <v>17428</v>
      </c>
      <c r="K30" s="187">
        <f t="shared" si="5"/>
        <v>0</v>
      </c>
      <c r="L30" s="195">
        <f t="shared" si="1"/>
        <v>313948</v>
      </c>
      <c r="M30" s="187">
        <f t="shared" si="3"/>
        <v>14947.7</v>
      </c>
    </row>
  </sheetData>
  <mergeCells count="9">
    <mergeCell ref="A2:M2"/>
    <mergeCell ref="K4:M4"/>
    <mergeCell ref="C5:D5"/>
    <mergeCell ref="F5:J5"/>
    <mergeCell ref="L5:M5"/>
    <mergeCell ref="A5:A6"/>
    <mergeCell ref="B5:B6"/>
    <mergeCell ref="E5:E6"/>
    <mergeCell ref="K5:K6"/>
  </mergeCells>
  <printOptions horizontalCentered="1"/>
  <pageMargins left="0.590277777777778" right="0.590277777777778" top="0.427777777777778" bottom="0.590277777777778" header="0.238888888888889" footer="0.279166666666667"/>
  <pageSetup paperSize="9" scale="75" firstPageNumber="9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2"/>
  <sheetViews>
    <sheetView showGridLines="0" showZeros="0" zoomScale="98" zoomScaleNormal="98" workbookViewId="0">
      <pane xSplit="1" ySplit="5" topLeftCell="C34" activePane="bottomRight" state="frozen"/>
      <selection/>
      <selection pane="topRight"/>
      <selection pane="bottomLeft"/>
      <selection pane="bottomRight" activeCell="A31" sqref="A31"/>
    </sheetView>
  </sheetViews>
  <sheetFormatPr defaultColWidth="9" defaultRowHeight="15.6"/>
  <cols>
    <col min="1" max="1" width="25.8166666666667" style="132" customWidth="1"/>
    <col min="2" max="2" width="8.15833333333333" style="132" customWidth="1"/>
    <col min="3" max="3" width="11.0166666666667" style="132" customWidth="1"/>
    <col min="4" max="4" width="9.075" style="132" customWidth="1"/>
    <col min="5" max="5" width="7.14166666666667" style="132" customWidth="1"/>
    <col min="6" max="6" width="10.6083333333333" style="132" customWidth="1"/>
    <col min="7" max="7" width="8.975" style="132" customWidth="1"/>
    <col min="8" max="8" width="7.24166666666667" style="132" customWidth="1"/>
    <col min="9" max="9" width="10.9166666666667" style="132" customWidth="1"/>
    <col min="10" max="10" width="8.66666666666667" style="132" customWidth="1"/>
    <col min="11" max="11" width="6.93333333333333" style="132" customWidth="1"/>
    <col min="12" max="12" width="10.8166666666667" style="132" customWidth="1"/>
    <col min="13" max="13" width="9.38333333333333" style="132" customWidth="1"/>
    <col min="14" max="14" width="7.85" style="132" customWidth="1"/>
    <col min="15" max="15" width="6.63333333333333" style="132" customWidth="1"/>
    <col min="16" max="16" width="7.35" style="132" customWidth="1"/>
    <col min="17" max="16384" width="9" style="132"/>
  </cols>
  <sheetData>
    <row r="1" ht="19" customHeight="1" spans="1:1">
      <c r="A1" s="133" t="s">
        <v>13</v>
      </c>
    </row>
    <row r="2" ht="25" customHeight="1" spans="1:15">
      <c r="A2" s="134" t="s">
        <v>324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" customHeight="1" spans="1:16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48" t="s">
        <v>325</v>
      </c>
      <c r="P3" s="148"/>
    </row>
    <row r="4" ht="22" customHeight="1" spans="1:16">
      <c r="A4" s="136" t="s">
        <v>326</v>
      </c>
      <c r="B4" s="136" t="s">
        <v>327</v>
      </c>
      <c r="C4" s="137"/>
      <c r="D4" s="137"/>
      <c r="E4" s="136" t="s">
        <v>328</v>
      </c>
      <c r="F4" s="137"/>
      <c r="G4" s="137"/>
      <c r="H4" s="136" t="s">
        <v>329</v>
      </c>
      <c r="I4" s="137"/>
      <c r="J4" s="137"/>
      <c r="K4" s="136" t="s">
        <v>330</v>
      </c>
      <c r="L4" s="137"/>
      <c r="M4" s="137"/>
      <c r="N4" s="149" t="s">
        <v>331</v>
      </c>
      <c r="O4" s="150" t="s">
        <v>332</v>
      </c>
      <c r="P4" s="136" t="s">
        <v>333</v>
      </c>
    </row>
    <row r="5" s="131" customFormat="1" ht="38" customHeight="1" spans="1:16">
      <c r="A5" s="137"/>
      <c r="B5" s="138" t="s">
        <v>334</v>
      </c>
      <c r="C5" s="138" t="s">
        <v>31</v>
      </c>
      <c r="D5" s="138" t="s">
        <v>335</v>
      </c>
      <c r="E5" s="138" t="s">
        <v>334</v>
      </c>
      <c r="F5" s="138" t="s">
        <v>31</v>
      </c>
      <c r="G5" s="138" t="s">
        <v>335</v>
      </c>
      <c r="H5" s="138" t="s">
        <v>334</v>
      </c>
      <c r="I5" s="138" t="s">
        <v>31</v>
      </c>
      <c r="J5" s="138" t="s">
        <v>335</v>
      </c>
      <c r="K5" s="138" t="s">
        <v>334</v>
      </c>
      <c r="L5" s="138" t="s">
        <v>31</v>
      </c>
      <c r="M5" s="138" t="s">
        <v>335</v>
      </c>
      <c r="N5" s="151"/>
      <c r="O5" s="152"/>
      <c r="P5" s="137"/>
    </row>
    <row r="6" ht="18.95" customHeight="1" spans="1:17">
      <c r="A6" s="128" t="s">
        <v>336</v>
      </c>
      <c r="B6" s="139">
        <f>SUM(E6+H6+K6)</f>
        <v>18548.35</v>
      </c>
      <c r="C6" s="140">
        <f>SUM(F6,I6,L6)</f>
        <v>18505</v>
      </c>
      <c r="D6" s="140">
        <f>C6-B6</f>
        <v>-43.3499999999985</v>
      </c>
      <c r="E6" s="139">
        <v>14119</v>
      </c>
      <c r="F6" s="139">
        <v>13130</v>
      </c>
      <c r="G6" s="140">
        <f>F6-E6</f>
        <v>-989</v>
      </c>
      <c r="H6" s="140">
        <v>1897.37</v>
      </c>
      <c r="I6" s="140">
        <v>1827</v>
      </c>
      <c r="J6" s="140">
        <f>I6-H6</f>
        <v>-70.3699999999999</v>
      </c>
      <c r="K6" s="140">
        <v>2531.98</v>
      </c>
      <c r="L6" s="140">
        <v>3548</v>
      </c>
      <c r="M6" s="140">
        <f>L6-K6</f>
        <v>1016.02</v>
      </c>
      <c r="N6" s="140">
        <v>9004</v>
      </c>
      <c r="O6" s="153"/>
      <c r="P6" s="153">
        <f>SUM(C6,N6)</f>
        <v>27509</v>
      </c>
      <c r="Q6" s="158"/>
    </row>
    <row r="7" ht="18.95" customHeight="1" spans="1:17">
      <c r="A7" s="141" t="s">
        <v>337</v>
      </c>
      <c r="B7" s="139">
        <f t="shared" ref="B7:B29" si="0">SUM(E7+H7+K7)</f>
        <v>0</v>
      </c>
      <c r="C7" s="140">
        <f t="shared" ref="C7:C32" si="1">SUM(F7,I7,L7)</f>
        <v>1</v>
      </c>
      <c r="D7" s="140">
        <f t="shared" ref="D7:D32" si="2">C7-B7</f>
        <v>1</v>
      </c>
      <c r="E7" s="139"/>
      <c r="F7" s="139">
        <v>0</v>
      </c>
      <c r="G7" s="140">
        <f t="shared" ref="G7:G31" si="3">F7-E7</f>
        <v>0</v>
      </c>
      <c r="H7" s="140"/>
      <c r="I7" s="140">
        <v>1</v>
      </c>
      <c r="J7" s="140">
        <f t="shared" ref="J7:J32" si="4">I7-H7</f>
        <v>1</v>
      </c>
      <c r="K7" s="140"/>
      <c r="L7" s="140">
        <v>0</v>
      </c>
      <c r="M7" s="140">
        <f t="shared" ref="M7:M32" si="5">L7-K7</f>
        <v>0</v>
      </c>
      <c r="N7" s="140">
        <v>275</v>
      </c>
      <c r="O7" s="153"/>
      <c r="P7" s="153">
        <f t="shared" ref="P7:P32" si="6">SUM(C7,N7)</f>
        <v>276</v>
      </c>
      <c r="Q7" s="158"/>
    </row>
    <row r="8" ht="18.95" customHeight="1" spans="1:17">
      <c r="A8" s="141" t="s">
        <v>338</v>
      </c>
      <c r="B8" s="139">
        <f t="shared" si="0"/>
        <v>8208.03</v>
      </c>
      <c r="C8" s="140">
        <f t="shared" si="1"/>
        <v>12526</v>
      </c>
      <c r="D8" s="140">
        <f t="shared" si="2"/>
        <v>4317.97</v>
      </c>
      <c r="E8" s="139">
        <v>7073</v>
      </c>
      <c r="F8" s="139">
        <v>9909</v>
      </c>
      <c r="G8" s="140">
        <f t="shared" si="3"/>
        <v>2836</v>
      </c>
      <c r="H8" s="140">
        <v>654.63</v>
      </c>
      <c r="I8" s="140">
        <v>1570</v>
      </c>
      <c r="J8" s="140">
        <f t="shared" si="4"/>
        <v>915.37</v>
      </c>
      <c r="K8" s="140">
        <v>480.4</v>
      </c>
      <c r="L8" s="140">
        <v>1047</v>
      </c>
      <c r="M8" s="140">
        <f t="shared" si="5"/>
        <v>566.6</v>
      </c>
      <c r="N8" s="140">
        <v>1425</v>
      </c>
      <c r="O8" s="153"/>
      <c r="P8" s="153">
        <f t="shared" si="6"/>
        <v>13951</v>
      </c>
      <c r="Q8" s="158"/>
    </row>
    <row r="9" ht="18.95" customHeight="1" spans="1:17">
      <c r="A9" s="141" t="s">
        <v>339</v>
      </c>
      <c r="B9" s="139">
        <f t="shared" si="0"/>
        <v>43568.55</v>
      </c>
      <c r="C9" s="140">
        <f t="shared" si="1"/>
        <v>49063</v>
      </c>
      <c r="D9" s="140">
        <f t="shared" si="2"/>
        <v>5494.45</v>
      </c>
      <c r="E9" s="139">
        <v>42345</v>
      </c>
      <c r="F9" s="139">
        <v>39522</v>
      </c>
      <c r="G9" s="140">
        <f t="shared" si="3"/>
        <v>-2823</v>
      </c>
      <c r="H9" s="140">
        <v>606.39</v>
      </c>
      <c r="I9" s="140">
        <v>1632</v>
      </c>
      <c r="J9" s="140">
        <f t="shared" si="4"/>
        <v>1025.61</v>
      </c>
      <c r="K9" s="140">
        <v>617.16</v>
      </c>
      <c r="L9" s="140">
        <v>7909</v>
      </c>
      <c r="M9" s="140">
        <f t="shared" si="5"/>
        <v>7291.84</v>
      </c>
      <c r="N9" s="154">
        <v>10865</v>
      </c>
      <c r="O9" s="153"/>
      <c r="P9" s="153">
        <f t="shared" si="6"/>
        <v>59928</v>
      </c>
      <c r="Q9" s="158"/>
    </row>
    <row r="10" ht="18.95" customHeight="1" spans="1:17">
      <c r="A10" s="141" t="s">
        <v>340</v>
      </c>
      <c r="B10" s="139">
        <f t="shared" si="0"/>
        <v>91.36</v>
      </c>
      <c r="C10" s="140">
        <f t="shared" si="1"/>
        <v>85</v>
      </c>
      <c r="D10" s="140">
        <f t="shared" si="2"/>
        <v>-6.36</v>
      </c>
      <c r="E10" s="139">
        <v>79</v>
      </c>
      <c r="F10" s="139">
        <v>75</v>
      </c>
      <c r="G10" s="140">
        <f t="shared" si="3"/>
        <v>-4</v>
      </c>
      <c r="H10" s="140">
        <v>12.36</v>
      </c>
      <c r="I10" s="140">
        <v>10</v>
      </c>
      <c r="J10" s="140">
        <f t="shared" si="4"/>
        <v>-2.36</v>
      </c>
      <c r="K10" s="140"/>
      <c r="L10" s="140">
        <v>0</v>
      </c>
      <c r="M10" s="140">
        <f t="shared" si="5"/>
        <v>0</v>
      </c>
      <c r="N10" s="140">
        <v>28</v>
      </c>
      <c r="O10" s="153"/>
      <c r="P10" s="153">
        <f t="shared" si="6"/>
        <v>113</v>
      </c>
      <c r="Q10" s="158"/>
    </row>
    <row r="11" ht="18.95" customHeight="1" spans="1:17">
      <c r="A11" s="141" t="s">
        <v>341</v>
      </c>
      <c r="B11" s="139">
        <f t="shared" si="0"/>
        <v>1691.19</v>
      </c>
      <c r="C11" s="140">
        <f t="shared" si="1"/>
        <v>1836</v>
      </c>
      <c r="D11" s="140">
        <f t="shared" si="2"/>
        <v>144.81</v>
      </c>
      <c r="E11" s="139">
        <v>1500</v>
      </c>
      <c r="F11" s="139">
        <v>1465</v>
      </c>
      <c r="G11" s="140">
        <f t="shared" si="3"/>
        <v>-35</v>
      </c>
      <c r="H11" s="140">
        <v>100.07</v>
      </c>
      <c r="I11" s="140">
        <v>280</v>
      </c>
      <c r="J11" s="140">
        <f t="shared" si="4"/>
        <v>179.93</v>
      </c>
      <c r="K11" s="140">
        <v>91.12</v>
      </c>
      <c r="L11" s="140">
        <v>91</v>
      </c>
      <c r="M11" s="140">
        <f t="shared" si="5"/>
        <v>-0.120000000000005</v>
      </c>
      <c r="N11" s="140">
        <v>597</v>
      </c>
      <c r="O11" s="153"/>
      <c r="P11" s="153">
        <f t="shared" si="6"/>
        <v>2433</v>
      </c>
      <c r="Q11" s="158"/>
    </row>
    <row r="12" ht="18.95" customHeight="1" spans="1:17">
      <c r="A12" s="141" t="s">
        <v>342</v>
      </c>
      <c r="B12" s="139">
        <f t="shared" si="0"/>
        <v>25813.16</v>
      </c>
      <c r="C12" s="140">
        <f t="shared" si="1"/>
        <v>36750</v>
      </c>
      <c r="D12" s="140">
        <f t="shared" si="2"/>
        <v>10936.84</v>
      </c>
      <c r="E12" s="139">
        <v>13799</v>
      </c>
      <c r="F12" s="139">
        <v>16324</v>
      </c>
      <c r="G12" s="140">
        <f t="shared" si="3"/>
        <v>2525</v>
      </c>
      <c r="H12" s="140">
        <v>324.76</v>
      </c>
      <c r="I12" s="140">
        <v>561</v>
      </c>
      <c r="J12" s="140">
        <f t="shared" si="4"/>
        <v>236.24</v>
      </c>
      <c r="K12" s="140">
        <v>11689.4</v>
      </c>
      <c r="L12" s="140">
        <v>19865</v>
      </c>
      <c r="M12" s="140">
        <f t="shared" si="5"/>
        <v>8175.6</v>
      </c>
      <c r="N12" s="140">
        <v>21952</v>
      </c>
      <c r="O12" s="153"/>
      <c r="P12" s="155">
        <f t="shared" si="6"/>
        <v>58702</v>
      </c>
      <c r="Q12" s="158"/>
    </row>
    <row r="13" ht="27" customHeight="1" spans="1:17">
      <c r="A13" s="141" t="s">
        <v>343</v>
      </c>
      <c r="B13" s="139">
        <f t="shared" si="0"/>
        <v>19686.36</v>
      </c>
      <c r="C13" s="140">
        <f t="shared" si="1"/>
        <v>17274</v>
      </c>
      <c r="D13" s="140">
        <f t="shared" si="2"/>
        <v>-2412.36</v>
      </c>
      <c r="E13" s="139">
        <v>19025</v>
      </c>
      <c r="F13" s="139">
        <v>13807</v>
      </c>
      <c r="G13" s="140">
        <f t="shared" si="3"/>
        <v>-5218</v>
      </c>
      <c r="H13" s="140">
        <v>218</v>
      </c>
      <c r="I13" s="140">
        <v>2112</v>
      </c>
      <c r="J13" s="140">
        <f t="shared" si="4"/>
        <v>1894</v>
      </c>
      <c r="K13" s="140">
        <v>443.36</v>
      </c>
      <c r="L13" s="140">
        <v>1355</v>
      </c>
      <c r="M13" s="140">
        <f t="shared" si="5"/>
        <v>911.64</v>
      </c>
      <c r="N13" s="140">
        <v>14380</v>
      </c>
      <c r="O13" s="153"/>
      <c r="P13" s="155">
        <f t="shared" si="6"/>
        <v>31654</v>
      </c>
      <c r="Q13" s="158"/>
    </row>
    <row r="14" ht="18.95" customHeight="1" spans="1:17">
      <c r="A14" s="141" t="s">
        <v>344</v>
      </c>
      <c r="B14" s="139">
        <f t="shared" si="0"/>
        <v>379.24</v>
      </c>
      <c r="C14" s="140">
        <f t="shared" si="1"/>
        <v>1100</v>
      </c>
      <c r="D14" s="140">
        <f t="shared" si="2"/>
        <v>720.76</v>
      </c>
      <c r="E14" s="139">
        <v>307</v>
      </c>
      <c r="F14" s="139">
        <v>0</v>
      </c>
      <c r="G14" s="140">
        <f t="shared" si="3"/>
        <v>-307</v>
      </c>
      <c r="H14" s="140">
        <v>72.24</v>
      </c>
      <c r="I14" s="140">
        <v>225</v>
      </c>
      <c r="J14" s="140">
        <f t="shared" si="4"/>
        <v>152.76</v>
      </c>
      <c r="K14" s="140"/>
      <c r="L14" s="140">
        <v>875</v>
      </c>
      <c r="M14" s="140">
        <f t="shared" si="5"/>
        <v>875</v>
      </c>
      <c r="N14" s="140">
        <v>1224</v>
      </c>
      <c r="O14" s="153"/>
      <c r="P14" s="155">
        <f t="shared" si="6"/>
        <v>2324</v>
      </c>
      <c r="Q14" s="158"/>
    </row>
    <row r="15" ht="18.95" customHeight="1" spans="1:17">
      <c r="A15" s="141" t="s">
        <v>345</v>
      </c>
      <c r="B15" s="139">
        <f t="shared" si="0"/>
        <v>1647.57</v>
      </c>
      <c r="C15" s="140">
        <f t="shared" si="1"/>
        <v>2456</v>
      </c>
      <c r="D15" s="140">
        <f t="shared" si="2"/>
        <v>808.43</v>
      </c>
      <c r="E15" s="139">
        <v>1460</v>
      </c>
      <c r="F15" s="139">
        <v>1034</v>
      </c>
      <c r="G15" s="140">
        <f t="shared" si="3"/>
        <v>-426</v>
      </c>
      <c r="H15" s="140">
        <v>50.82</v>
      </c>
      <c r="I15" s="140">
        <v>621</v>
      </c>
      <c r="J15" s="140">
        <f t="shared" si="4"/>
        <v>570.18</v>
      </c>
      <c r="K15" s="140">
        <v>136.75</v>
      </c>
      <c r="L15" s="140">
        <v>801</v>
      </c>
      <c r="M15" s="140">
        <f t="shared" si="5"/>
        <v>664.25</v>
      </c>
      <c r="N15" s="140">
        <v>15055</v>
      </c>
      <c r="O15" s="153"/>
      <c r="P15" s="155">
        <f t="shared" si="6"/>
        <v>17511</v>
      </c>
      <c r="Q15" s="158"/>
    </row>
    <row r="16" ht="18.95" customHeight="1" spans="1:17">
      <c r="A16" s="141" t="s">
        <v>346</v>
      </c>
      <c r="B16" s="139">
        <f t="shared" si="0"/>
        <v>12025.29</v>
      </c>
      <c r="C16" s="140">
        <f t="shared" si="1"/>
        <v>14901</v>
      </c>
      <c r="D16" s="140">
        <f t="shared" si="2"/>
        <v>2875.71</v>
      </c>
      <c r="E16" s="139">
        <v>11319</v>
      </c>
      <c r="F16" s="139">
        <v>8912</v>
      </c>
      <c r="G16" s="140">
        <f t="shared" si="3"/>
        <v>-2407</v>
      </c>
      <c r="H16" s="140">
        <v>548.17</v>
      </c>
      <c r="I16" s="140">
        <v>909</v>
      </c>
      <c r="J16" s="140">
        <f t="shared" si="4"/>
        <v>360.83</v>
      </c>
      <c r="K16" s="140">
        <v>158.12</v>
      </c>
      <c r="L16" s="140">
        <v>5080</v>
      </c>
      <c r="M16" s="140">
        <f t="shared" si="5"/>
        <v>4921.88</v>
      </c>
      <c r="N16" s="140">
        <v>43981</v>
      </c>
      <c r="O16" s="153"/>
      <c r="P16" s="155">
        <f t="shared" si="6"/>
        <v>58882</v>
      </c>
      <c r="Q16" s="158"/>
    </row>
    <row r="17" ht="18.95" customHeight="1" spans="1:17">
      <c r="A17" s="142" t="s">
        <v>347</v>
      </c>
      <c r="B17" s="139">
        <f t="shared" si="0"/>
        <v>830.53</v>
      </c>
      <c r="C17" s="140">
        <f t="shared" si="1"/>
        <v>461</v>
      </c>
      <c r="D17" s="140">
        <f t="shared" si="2"/>
        <v>-369.53</v>
      </c>
      <c r="E17" s="139">
        <v>456</v>
      </c>
      <c r="F17" s="139">
        <v>439</v>
      </c>
      <c r="G17" s="140">
        <f t="shared" si="3"/>
        <v>-17</v>
      </c>
      <c r="H17" s="140">
        <v>371.32</v>
      </c>
      <c r="I17" s="140">
        <v>22</v>
      </c>
      <c r="J17" s="140">
        <f t="shared" si="4"/>
        <v>-349.32</v>
      </c>
      <c r="K17" s="140">
        <v>3.21</v>
      </c>
      <c r="L17" s="140">
        <v>0</v>
      </c>
      <c r="M17" s="140">
        <f t="shared" si="5"/>
        <v>-3.21</v>
      </c>
      <c r="N17" s="140">
        <v>5201</v>
      </c>
      <c r="O17" s="153"/>
      <c r="P17" s="153">
        <f t="shared" si="6"/>
        <v>5662</v>
      </c>
      <c r="Q17" s="158"/>
    </row>
    <row r="18" ht="18.95" customHeight="1" spans="1:17">
      <c r="A18" s="143" t="s">
        <v>348</v>
      </c>
      <c r="B18" s="139">
        <f t="shared" si="0"/>
        <v>17.36</v>
      </c>
      <c r="C18" s="140">
        <f t="shared" si="1"/>
        <v>0</v>
      </c>
      <c r="D18" s="140">
        <f t="shared" si="2"/>
        <v>-17.36</v>
      </c>
      <c r="E18" s="139"/>
      <c r="F18" s="139">
        <v>0</v>
      </c>
      <c r="G18" s="140">
        <f t="shared" si="3"/>
        <v>0</v>
      </c>
      <c r="H18" s="140">
        <v>17.36</v>
      </c>
      <c r="I18" s="140">
        <v>0</v>
      </c>
      <c r="J18" s="140">
        <f t="shared" si="4"/>
        <v>-17.36</v>
      </c>
      <c r="K18" s="140"/>
      <c r="L18" s="140">
        <v>0</v>
      </c>
      <c r="M18" s="140">
        <f t="shared" si="5"/>
        <v>0</v>
      </c>
      <c r="N18" s="140">
        <v>29</v>
      </c>
      <c r="O18" s="153"/>
      <c r="P18" s="153">
        <f t="shared" si="6"/>
        <v>29</v>
      </c>
      <c r="Q18" s="158"/>
    </row>
    <row r="19" ht="18.95" customHeight="1" spans="1:17">
      <c r="A19" s="143" t="s">
        <v>349</v>
      </c>
      <c r="B19" s="139">
        <f t="shared" si="0"/>
        <v>123.36</v>
      </c>
      <c r="C19" s="140">
        <f t="shared" si="1"/>
        <v>131</v>
      </c>
      <c r="D19" s="140">
        <f t="shared" si="2"/>
        <v>7.64</v>
      </c>
      <c r="E19" s="139">
        <v>116</v>
      </c>
      <c r="F19" s="139">
        <v>127</v>
      </c>
      <c r="G19" s="140">
        <f t="shared" si="3"/>
        <v>11</v>
      </c>
      <c r="H19" s="140">
        <v>7</v>
      </c>
      <c r="I19" s="140">
        <v>4</v>
      </c>
      <c r="J19" s="140">
        <f t="shared" si="4"/>
        <v>-3</v>
      </c>
      <c r="K19" s="140">
        <v>0.36</v>
      </c>
      <c r="L19" s="140">
        <v>0</v>
      </c>
      <c r="M19" s="140">
        <f t="shared" si="5"/>
        <v>-0.36</v>
      </c>
      <c r="N19" s="140">
        <v>200</v>
      </c>
      <c r="O19" s="153"/>
      <c r="P19" s="153">
        <f t="shared" si="6"/>
        <v>331</v>
      </c>
      <c r="Q19" s="158"/>
    </row>
    <row r="20" ht="18.95" customHeight="1" spans="1:17">
      <c r="A20" s="142" t="s">
        <v>350</v>
      </c>
      <c r="B20" s="139">
        <f t="shared" si="0"/>
        <v>9.56</v>
      </c>
      <c r="C20" s="140">
        <f t="shared" si="1"/>
        <v>0</v>
      </c>
      <c r="D20" s="140">
        <f t="shared" si="2"/>
        <v>-9.56</v>
      </c>
      <c r="E20" s="139"/>
      <c r="F20" s="139">
        <v>0</v>
      </c>
      <c r="G20" s="140">
        <f t="shared" si="3"/>
        <v>0</v>
      </c>
      <c r="H20" s="140">
        <v>9.56</v>
      </c>
      <c r="I20" s="140">
        <v>0</v>
      </c>
      <c r="J20" s="140">
        <f t="shared" si="4"/>
        <v>-9.56</v>
      </c>
      <c r="K20" s="140"/>
      <c r="L20" s="140">
        <v>0</v>
      </c>
      <c r="M20" s="140">
        <f t="shared" si="5"/>
        <v>0</v>
      </c>
      <c r="N20" s="140"/>
      <c r="O20" s="153"/>
      <c r="P20" s="153">
        <f t="shared" si="6"/>
        <v>0</v>
      </c>
      <c r="Q20" s="158"/>
    </row>
    <row r="21" ht="18.95" customHeight="1" spans="1:17">
      <c r="A21" s="142" t="s">
        <v>351</v>
      </c>
      <c r="B21" s="139">
        <f t="shared" si="0"/>
        <v>848.8</v>
      </c>
      <c r="C21" s="140">
        <f t="shared" si="1"/>
        <v>1191</v>
      </c>
      <c r="D21" s="140">
        <f t="shared" si="2"/>
        <v>342.2</v>
      </c>
      <c r="E21" s="139">
        <v>769</v>
      </c>
      <c r="F21" s="139">
        <v>844</v>
      </c>
      <c r="G21" s="140">
        <f t="shared" si="3"/>
        <v>75</v>
      </c>
      <c r="H21" s="140">
        <v>18</v>
      </c>
      <c r="I21" s="140">
        <v>258</v>
      </c>
      <c r="J21" s="140">
        <f t="shared" si="4"/>
        <v>240</v>
      </c>
      <c r="K21" s="140">
        <v>61.8</v>
      </c>
      <c r="L21" s="140">
        <v>89</v>
      </c>
      <c r="M21" s="140">
        <f t="shared" si="5"/>
        <v>27.2</v>
      </c>
      <c r="N21" s="140">
        <v>177</v>
      </c>
      <c r="O21" s="153"/>
      <c r="P21" s="153">
        <f t="shared" si="6"/>
        <v>1368</v>
      </c>
      <c r="Q21" s="158"/>
    </row>
    <row r="22" ht="18.95" customHeight="1" spans="1:17">
      <c r="A22" s="142" t="s">
        <v>352</v>
      </c>
      <c r="B22" s="139">
        <f t="shared" si="0"/>
        <v>7185.09</v>
      </c>
      <c r="C22" s="140">
        <f t="shared" si="1"/>
        <v>8237</v>
      </c>
      <c r="D22" s="140">
        <f t="shared" si="2"/>
        <v>1051.91</v>
      </c>
      <c r="E22" s="139">
        <v>7122</v>
      </c>
      <c r="F22" s="139">
        <v>7230</v>
      </c>
      <c r="G22" s="140">
        <f t="shared" si="3"/>
        <v>108</v>
      </c>
      <c r="H22" s="140">
        <v>63.09</v>
      </c>
      <c r="I22" s="140">
        <v>0</v>
      </c>
      <c r="J22" s="140">
        <f t="shared" si="4"/>
        <v>-63.09</v>
      </c>
      <c r="K22" s="140"/>
      <c r="L22" s="140">
        <v>1007</v>
      </c>
      <c r="M22" s="140">
        <f t="shared" si="5"/>
        <v>1007</v>
      </c>
      <c r="N22" s="140">
        <v>9464</v>
      </c>
      <c r="O22" s="153"/>
      <c r="P22" s="153">
        <f t="shared" si="6"/>
        <v>17701</v>
      </c>
      <c r="Q22" s="158"/>
    </row>
    <row r="23" ht="18.95" customHeight="1" spans="1:17">
      <c r="A23" s="142" t="s">
        <v>353</v>
      </c>
      <c r="B23" s="139">
        <f t="shared" si="0"/>
        <v>0</v>
      </c>
      <c r="C23" s="140">
        <f t="shared" si="1"/>
        <v>0</v>
      </c>
      <c r="D23" s="140">
        <f t="shared" si="2"/>
        <v>0</v>
      </c>
      <c r="E23" s="139"/>
      <c r="F23" s="139">
        <v>0</v>
      </c>
      <c r="G23" s="140">
        <f t="shared" si="3"/>
        <v>0</v>
      </c>
      <c r="H23" s="140"/>
      <c r="I23" s="140">
        <v>0</v>
      </c>
      <c r="J23" s="140">
        <f t="shared" si="4"/>
        <v>0</v>
      </c>
      <c r="K23" s="140"/>
      <c r="L23" s="140">
        <v>0</v>
      </c>
      <c r="M23" s="140">
        <f t="shared" si="5"/>
        <v>0</v>
      </c>
      <c r="N23" s="140">
        <v>520</v>
      </c>
      <c r="O23" s="153"/>
      <c r="P23" s="153">
        <f t="shared" si="6"/>
        <v>520</v>
      </c>
      <c r="Q23" s="158"/>
    </row>
    <row r="24" ht="18.95" customHeight="1" spans="1:17">
      <c r="A24" s="142" t="s">
        <v>354</v>
      </c>
      <c r="B24" s="139">
        <f t="shared" si="0"/>
        <v>611.07</v>
      </c>
      <c r="C24" s="140">
        <f t="shared" si="1"/>
        <v>903</v>
      </c>
      <c r="D24" s="140">
        <f t="shared" si="2"/>
        <v>291.93</v>
      </c>
      <c r="E24" s="139">
        <v>418</v>
      </c>
      <c r="F24" s="139">
        <v>455</v>
      </c>
      <c r="G24" s="140">
        <f t="shared" si="3"/>
        <v>37</v>
      </c>
      <c r="H24" s="140">
        <v>4</v>
      </c>
      <c r="I24" s="140">
        <v>36</v>
      </c>
      <c r="J24" s="140">
        <f t="shared" si="4"/>
        <v>32</v>
      </c>
      <c r="K24" s="140">
        <v>189.07</v>
      </c>
      <c r="L24" s="140">
        <v>412</v>
      </c>
      <c r="M24" s="140">
        <f t="shared" si="5"/>
        <v>222.93</v>
      </c>
      <c r="N24" s="140">
        <v>1691</v>
      </c>
      <c r="O24" s="153"/>
      <c r="P24" s="153">
        <f t="shared" si="6"/>
        <v>2594</v>
      </c>
      <c r="Q24" s="158"/>
    </row>
    <row r="25" ht="18.95" customHeight="1" spans="1:17">
      <c r="A25" s="143" t="s">
        <v>355</v>
      </c>
      <c r="B25" s="139">
        <f t="shared" si="0"/>
        <v>21.72</v>
      </c>
      <c r="C25" s="140">
        <f t="shared" si="1"/>
        <v>0</v>
      </c>
      <c r="D25" s="140">
        <f t="shared" si="2"/>
        <v>-21.72</v>
      </c>
      <c r="E25" s="139">
        <v>0</v>
      </c>
      <c r="F25" s="139">
        <v>0</v>
      </c>
      <c r="G25" s="140">
        <f t="shared" si="3"/>
        <v>0</v>
      </c>
      <c r="H25" s="140">
        <v>21.72</v>
      </c>
      <c r="I25" s="140">
        <v>0</v>
      </c>
      <c r="J25" s="140">
        <f t="shared" si="4"/>
        <v>-21.72</v>
      </c>
      <c r="K25" s="140"/>
      <c r="L25" s="140">
        <v>0</v>
      </c>
      <c r="M25" s="140">
        <f t="shared" si="5"/>
        <v>0</v>
      </c>
      <c r="N25" s="140"/>
      <c r="O25" s="153"/>
      <c r="P25" s="153">
        <f t="shared" si="6"/>
        <v>0</v>
      </c>
      <c r="Q25" s="158"/>
    </row>
    <row r="26" ht="18.95" customHeight="1" spans="1:17">
      <c r="A26" s="143" t="s">
        <v>356</v>
      </c>
      <c r="B26" s="139">
        <f t="shared" si="0"/>
        <v>13601</v>
      </c>
      <c r="C26" s="140">
        <f t="shared" si="1"/>
        <v>6550</v>
      </c>
      <c r="D26" s="140">
        <f t="shared" si="2"/>
        <v>-7051</v>
      </c>
      <c r="E26" s="139">
        <v>13601</v>
      </c>
      <c r="F26" s="139">
        <v>6550</v>
      </c>
      <c r="G26" s="140">
        <f t="shared" si="3"/>
        <v>-7051</v>
      </c>
      <c r="H26" s="140"/>
      <c r="I26" s="140">
        <v>0</v>
      </c>
      <c r="J26" s="140">
        <f t="shared" si="4"/>
        <v>0</v>
      </c>
      <c r="K26" s="140"/>
      <c r="L26" s="140">
        <v>0</v>
      </c>
      <c r="M26" s="140">
        <f t="shared" si="5"/>
        <v>0</v>
      </c>
      <c r="N26" s="140">
        <v>1006</v>
      </c>
      <c r="O26" s="153"/>
      <c r="P26" s="153">
        <f t="shared" si="6"/>
        <v>7556</v>
      </c>
      <c r="Q26" s="158"/>
    </row>
    <row r="27" ht="18.95" customHeight="1" spans="1:17">
      <c r="A27" s="142" t="s">
        <v>357</v>
      </c>
      <c r="B27" s="139">
        <f t="shared" si="0"/>
        <v>0</v>
      </c>
      <c r="C27" s="140">
        <f t="shared" si="1"/>
        <v>0</v>
      </c>
      <c r="D27" s="140">
        <f t="shared" si="2"/>
        <v>0</v>
      </c>
      <c r="E27" s="139">
        <v>0</v>
      </c>
      <c r="F27" s="139">
        <v>0</v>
      </c>
      <c r="G27" s="140">
        <f t="shared" si="3"/>
        <v>0</v>
      </c>
      <c r="H27" s="140">
        <v>0</v>
      </c>
      <c r="I27" s="140">
        <v>0</v>
      </c>
      <c r="J27" s="140">
        <f t="shared" si="4"/>
        <v>0</v>
      </c>
      <c r="K27" s="140"/>
      <c r="L27" s="140">
        <v>0</v>
      </c>
      <c r="M27" s="140">
        <f t="shared" si="5"/>
        <v>0</v>
      </c>
      <c r="N27" s="140">
        <v>4897</v>
      </c>
      <c r="O27" s="153"/>
      <c r="P27" s="153">
        <f t="shared" si="6"/>
        <v>4897</v>
      </c>
      <c r="Q27" s="158"/>
    </row>
    <row r="28" ht="18" customHeight="1" spans="1:16">
      <c r="A28" s="142" t="s">
        <v>358</v>
      </c>
      <c r="B28" s="139">
        <f>SUM(E28+H28+K28)</f>
        <v>0</v>
      </c>
      <c r="C28" s="140">
        <f>SUM(F28,I28,L28)</f>
        <v>0</v>
      </c>
      <c r="D28" s="140">
        <f>C28-B28</f>
        <v>0</v>
      </c>
      <c r="E28" s="139">
        <v>0</v>
      </c>
      <c r="F28" s="139">
        <v>0</v>
      </c>
      <c r="G28" s="140">
        <f>F28-E28</f>
        <v>0</v>
      </c>
      <c r="H28" s="139">
        <v>0</v>
      </c>
      <c r="I28" s="140">
        <v>0</v>
      </c>
      <c r="J28" s="140">
        <f>I28-H28</f>
        <v>0</v>
      </c>
      <c r="K28" s="140"/>
      <c r="L28" s="140">
        <v>0</v>
      </c>
      <c r="M28" s="140">
        <f>L28-K28</f>
        <v>0</v>
      </c>
      <c r="N28" s="140">
        <v>7</v>
      </c>
      <c r="O28" s="153"/>
      <c r="P28" s="153">
        <f>SUM(C28,N28)</f>
        <v>7</v>
      </c>
    </row>
    <row r="29" ht="18" customHeight="1" spans="1:16">
      <c r="A29" s="144"/>
      <c r="B29" s="139"/>
      <c r="C29" s="140">
        <f>SUM(F29,I29,L29)</f>
        <v>0</v>
      </c>
      <c r="D29" s="140">
        <f>C29-B29</f>
        <v>0</v>
      </c>
      <c r="E29" s="139"/>
      <c r="F29" s="139">
        <v>0</v>
      </c>
      <c r="G29" s="140">
        <f>F29-E29</f>
        <v>0</v>
      </c>
      <c r="H29" s="139"/>
      <c r="I29" s="140">
        <v>0</v>
      </c>
      <c r="J29" s="140">
        <f>I29-H29</f>
        <v>0</v>
      </c>
      <c r="K29" s="140"/>
      <c r="L29" s="140">
        <v>0</v>
      </c>
      <c r="M29" s="140">
        <f>L29-K29</f>
        <v>0</v>
      </c>
      <c r="N29" s="140"/>
      <c r="O29" s="153"/>
      <c r="P29" s="153">
        <f>SUM(C29,N29)</f>
        <v>0</v>
      </c>
    </row>
    <row r="30" ht="18" customHeight="1" spans="1:16">
      <c r="A30" s="145" t="s">
        <v>359</v>
      </c>
      <c r="B30" s="146">
        <f>SUM(E30+H30+K30)</f>
        <v>154907.59</v>
      </c>
      <c r="C30" s="147">
        <f>SUM(F30,I30,L30)</f>
        <v>171970</v>
      </c>
      <c r="D30" s="147">
        <f>C30-B30</f>
        <v>17062.41</v>
      </c>
      <c r="E30" s="146">
        <f>SUM(E6:E28)</f>
        <v>133508</v>
      </c>
      <c r="F30" s="146">
        <f>SUM(F6:F28)</f>
        <v>119823</v>
      </c>
      <c r="G30" s="147">
        <f>F30-E30</f>
        <v>-13685</v>
      </c>
      <c r="H30" s="146">
        <f>SUM(H6:H28)</f>
        <v>4996.86</v>
      </c>
      <c r="I30" s="146">
        <f>SUM(I6:I28)</f>
        <v>10068</v>
      </c>
      <c r="J30" s="147">
        <f>I30-H30</f>
        <v>5071.14</v>
      </c>
      <c r="K30" s="146">
        <f>SUM(K6:K28)</f>
        <v>16402.73</v>
      </c>
      <c r="L30" s="146">
        <f>SUM(L6:L28)</f>
        <v>42079</v>
      </c>
      <c r="M30" s="147">
        <f>L30-K30</f>
        <v>25676.27</v>
      </c>
      <c r="N30" s="147">
        <f>SUM(N6:N29)</f>
        <v>141978</v>
      </c>
      <c r="O30" s="156"/>
      <c r="P30" s="156">
        <f>SUM(C30,N30)</f>
        <v>313948</v>
      </c>
    </row>
    <row r="31" spans="13:14">
      <c r="M31" s="157"/>
      <c r="N31" s="157"/>
    </row>
    <row r="32" spans="1:1">
      <c r="A32" s="132" t="s">
        <v>360</v>
      </c>
    </row>
  </sheetData>
  <mergeCells count="10">
    <mergeCell ref="A2:O2"/>
    <mergeCell ref="O3:P3"/>
    <mergeCell ref="B4:D4"/>
    <mergeCell ref="E4:G4"/>
    <mergeCell ref="H4:J4"/>
    <mergeCell ref="K4:M4"/>
    <mergeCell ref="A4:A5"/>
    <mergeCell ref="N4:N5"/>
    <mergeCell ref="O4:O5"/>
    <mergeCell ref="P4:P5"/>
  </mergeCells>
  <printOptions horizontalCentered="1"/>
  <pageMargins left="0.585416666666667" right="0.585416666666667" top="0.786805555555556" bottom="0.393055555555556" header="0.207638888888889" footer="0.118055555555556"/>
  <pageSetup paperSize="9" scale="80" firstPageNumber="1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8"/>
  <sheetViews>
    <sheetView showZeros="0" workbookViewId="0">
      <pane ySplit="4" topLeftCell="A15" activePane="bottomLeft" state="frozen"/>
      <selection/>
      <selection pane="bottomLeft" activeCell="H20" sqref="H20:H21"/>
    </sheetView>
  </sheetViews>
  <sheetFormatPr defaultColWidth="9" defaultRowHeight="15.6"/>
  <cols>
    <col min="1" max="1" width="30.8" style="47" customWidth="1"/>
    <col min="2" max="3" width="11.6" style="108" customWidth="1"/>
    <col min="4" max="4" width="12.7" style="108" customWidth="1"/>
    <col min="5" max="5" width="33.4" style="108" customWidth="1"/>
    <col min="6" max="6" width="11.7" style="108" customWidth="1"/>
    <col min="7" max="7" width="11.5" style="108" customWidth="1"/>
    <col min="8" max="8" width="12.4" style="108" customWidth="1"/>
    <col min="9" max="9" width="11.6" style="47" customWidth="1"/>
    <col min="10" max="16384" width="9" style="47"/>
  </cols>
  <sheetData>
    <row r="1" ht="21" customHeight="1" spans="1:1">
      <c r="A1" s="109" t="s">
        <v>15</v>
      </c>
    </row>
    <row r="2" ht="25" customHeight="1" spans="1:9">
      <c r="A2" s="49" t="s">
        <v>361</v>
      </c>
      <c r="B2" s="49"/>
      <c r="C2" s="49"/>
      <c r="D2" s="49"/>
      <c r="E2" s="49"/>
      <c r="F2" s="49"/>
      <c r="G2" s="49"/>
      <c r="H2" s="49"/>
      <c r="I2" s="49"/>
    </row>
    <row r="3" ht="16" customHeight="1" spans="2:9">
      <c r="B3" s="110"/>
      <c r="C3" s="110"/>
      <c r="D3" s="110"/>
      <c r="E3" s="110"/>
      <c r="F3" s="110"/>
      <c r="G3" s="110"/>
      <c r="H3" s="111"/>
      <c r="I3" s="51" t="s">
        <v>28</v>
      </c>
    </row>
    <row r="4" s="45" customFormat="1" ht="32" customHeight="1" spans="1:9">
      <c r="A4" s="112" t="s">
        <v>362</v>
      </c>
      <c r="B4" s="113" t="s">
        <v>30</v>
      </c>
      <c r="C4" s="114" t="s">
        <v>31</v>
      </c>
      <c r="D4" s="114" t="s">
        <v>363</v>
      </c>
      <c r="E4" s="115" t="s">
        <v>364</v>
      </c>
      <c r="F4" s="114" t="s">
        <v>30</v>
      </c>
      <c r="G4" s="114" t="s">
        <v>31</v>
      </c>
      <c r="H4" s="114" t="s">
        <v>363</v>
      </c>
      <c r="I4" s="114" t="s">
        <v>365</v>
      </c>
    </row>
    <row r="5" s="46" customFormat="1" ht="21" customHeight="1" spans="1:9">
      <c r="A5" s="116" t="s">
        <v>366</v>
      </c>
      <c r="B5" s="117"/>
      <c r="C5" s="85"/>
      <c r="D5" s="85">
        <f t="shared" ref="D5:D15" si="0">C5-B5</f>
        <v>0</v>
      </c>
      <c r="E5" s="86" t="s">
        <v>367</v>
      </c>
      <c r="F5" s="85"/>
      <c r="G5" s="85">
        <v>0</v>
      </c>
      <c r="H5" s="85">
        <f t="shared" ref="H5:H15" si="1">G5-F5</f>
        <v>0</v>
      </c>
      <c r="I5" s="84"/>
    </row>
    <row r="6" s="46" customFormat="1" ht="21" customHeight="1" spans="1:9">
      <c r="A6" s="116" t="s">
        <v>368</v>
      </c>
      <c r="B6" s="117"/>
      <c r="C6" s="85"/>
      <c r="D6" s="85">
        <f t="shared" si="0"/>
        <v>0</v>
      </c>
      <c r="E6" s="86" t="s">
        <v>369</v>
      </c>
      <c r="F6" s="85"/>
      <c r="G6" s="85">
        <v>123</v>
      </c>
      <c r="H6" s="85">
        <f t="shared" si="1"/>
        <v>123</v>
      </c>
      <c r="I6" s="84"/>
    </row>
    <row r="7" s="46" customFormat="1" ht="21" customHeight="1" spans="1:9">
      <c r="A7" s="116" t="s">
        <v>370</v>
      </c>
      <c r="B7" s="117">
        <v>55631</v>
      </c>
      <c r="C7" s="85">
        <v>32833</v>
      </c>
      <c r="D7" s="85">
        <f t="shared" si="0"/>
        <v>-22798</v>
      </c>
      <c r="E7" s="86" t="s">
        <v>371</v>
      </c>
      <c r="F7" s="85"/>
      <c r="G7" s="85">
        <v>38</v>
      </c>
      <c r="H7" s="85">
        <f t="shared" si="1"/>
        <v>38</v>
      </c>
      <c r="I7" s="84"/>
    </row>
    <row r="8" s="46" customFormat="1" ht="21" customHeight="1" spans="1:9">
      <c r="A8" s="116" t="s">
        <v>372</v>
      </c>
      <c r="B8" s="117"/>
      <c r="C8" s="85"/>
      <c r="D8" s="85">
        <f t="shared" si="0"/>
        <v>0</v>
      </c>
      <c r="E8" s="86" t="s">
        <v>373</v>
      </c>
      <c r="F8" s="85"/>
      <c r="G8" s="85"/>
      <c r="H8" s="85">
        <f t="shared" si="1"/>
        <v>0</v>
      </c>
      <c r="I8" s="84"/>
    </row>
    <row r="9" s="46" customFormat="1" ht="21" customHeight="1" spans="1:9">
      <c r="A9" s="116" t="s">
        <v>374</v>
      </c>
      <c r="B9" s="117"/>
      <c r="C9" s="85"/>
      <c r="D9" s="85">
        <f t="shared" si="0"/>
        <v>0</v>
      </c>
      <c r="E9" s="86" t="s">
        <v>375</v>
      </c>
      <c r="F9" s="85">
        <v>1502</v>
      </c>
      <c r="G9" s="85">
        <v>13272</v>
      </c>
      <c r="H9" s="85">
        <f t="shared" si="1"/>
        <v>11770</v>
      </c>
      <c r="I9" s="129" t="s">
        <v>376</v>
      </c>
    </row>
    <row r="10" s="46" customFormat="1" ht="21" customHeight="1" spans="1:9">
      <c r="A10" s="116" t="s">
        <v>377</v>
      </c>
      <c r="B10" s="117"/>
      <c r="C10" s="85"/>
      <c r="D10" s="85">
        <f t="shared" si="0"/>
        <v>0</v>
      </c>
      <c r="E10" s="86" t="s">
        <v>378</v>
      </c>
      <c r="F10" s="85"/>
      <c r="G10" s="85">
        <v>35</v>
      </c>
      <c r="H10" s="85">
        <f t="shared" si="1"/>
        <v>35</v>
      </c>
      <c r="I10" s="84"/>
    </row>
    <row r="11" s="46" customFormat="1" ht="21" customHeight="1" spans="1:9">
      <c r="A11" s="118" t="s">
        <v>379</v>
      </c>
      <c r="B11" s="117"/>
      <c r="C11" s="85">
        <v>257</v>
      </c>
      <c r="D11" s="85">
        <f t="shared" si="0"/>
        <v>257</v>
      </c>
      <c r="E11" s="119" t="s">
        <v>380</v>
      </c>
      <c r="F11" s="85"/>
      <c r="G11" s="85">
        <v>0</v>
      </c>
      <c r="H11" s="85">
        <f t="shared" si="1"/>
        <v>0</v>
      </c>
      <c r="I11" s="84"/>
    </row>
    <row r="12" s="107" customFormat="1" ht="30" customHeight="1" spans="1:9">
      <c r="A12" s="120" t="s">
        <v>381</v>
      </c>
      <c r="B12" s="121"/>
      <c r="C12" s="122"/>
      <c r="D12" s="85">
        <f t="shared" si="0"/>
        <v>0</v>
      </c>
      <c r="E12" s="119" t="s">
        <v>382</v>
      </c>
      <c r="F12" s="122"/>
      <c r="G12" s="122">
        <v>0</v>
      </c>
      <c r="H12" s="85">
        <f t="shared" si="1"/>
        <v>0</v>
      </c>
      <c r="I12" s="130"/>
    </row>
    <row r="13" s="46" customFormat="1" ht="24" customHeight="1" spans="1:9">
      <c r="A13" s="116" t="s">
        <v>383</v>
      </c>
      <c r="B13" s="117"/>
      <c r="C13" s="85"/>
      <c r="D13" s="85">
        <f t="shared" si="0"/>
        <v>0</v>
      </c>
      <c r="E13" s="119" t="s">
        <v>384</v>
      </c>
      <c r="F13" s="85"/>
      <c r="G13" s="85">
        <v>0</v>
      </c>
      <c r="H13" s="85">
        <f t="shared" si="1"/>
        <v>0</v>
      </c>
      <c r="I13" s="84"/>
    </row>
    <row r="14" s="46" customFormat="1" ht="28.8" spans="1:9">
      <c r="A14" s="120" t="s">
        <v>385</v>
      </c>
      <c r="B14" s="117"/>
      <c r="C14" s="85">
        <v>332</v>
      </c>
      <c r="D14" s="85">
        <f t="shared" si="0"/>
        <v>332</v>
      </c>
      <c r="E14" s="86" t="s">
        <v>386</v>
      </c>
      <c r="F14" s="85"/>
      <c r="G14" s="85">
        <v>0</v>
      </c>
      <c r="H14" s="85">
        <f t="shared" si="1"/>
        <v>0</v>
      </c>
      <c r="I14" s="84"/>
    </row>
    <row r="15" s="46" customFormat="1" ht="21" customHeight="1" spans="1:9">
      <c r="A15" s="116"/>
      <c r="B15" s="117"/>
      <c r="C15" s="85"/>
      <c r="D15" s="85">
        <f t="shared" si="0"/>
        <v>0</v>
      </c>
      <c r="E15" s="86" t="s">
        <v>387</v>
      </c>
      <c r="F15" s="85">
        <v>2000</v>
      </c>
      <c r="G15" s="123">
        <v>11745</v>
      </c>
      <c r="H15" s="123">
        <f t="shared" si="1"/>
        <v>9745</v>
      </c>
      <c r="I15" s="84"/>
    </row>
    <row r="16" s="46" customFormat="1" ht="43.2" spans="1:9">
      <c r="A16" s="116"/>
      <c r="B16" s="117"/>
      <c r="C16" s="85"/>
      <c r="D16" s="85"/>
      <c r="E16" s="119" t="s">
        <v>388</v>
      </c>
      <c r="F16" s="85"/>
      <c r="G16" s="85">
        <v>11000</v>
      </c>
      <c r="H16" s="85"/>
      <c r="I16" s="84"/>
    </row>
    <row r="17" s="46" customFormat="1" ht="21" customHeight="1" spans="1:9">
      <c r="A17" s="116"/>
      <c r="B17" s="117"/>
      <c r="C17" s="85"/>
      <c r="D17" s="85">
        <f>C17-B17</f>
        <v>0</v>
      </c>
      <c r="E17" s="86" t="s">
        <v>389</v>
      </c>
      <c r="F17" s="85">
        <v>1709</v>
      </c>
      <c r="G17" s="85">
        <v>1709</v>
      </c>
      <c r="H17" s="85">
        <f>G17-F17</f>
        <v>0</v>
      </c>
      <c r="I17" s="84"/>
    </row>
    <row r="18" s="46" customFormat="1" ht="21" customHeight="1" spans="1:9">
      <c r="A18" s="124"/>
      <c r="B18" s="85"/>
      <c r="C18" s="85"/>
      <c r="D18" s="85">
        <f>C18-B18</f>
        <v>0</v>
      </c>
      <c r="E18" s="86" t="s">
        <v>390</v>
      </c>
      <c r="F18" s="85">
        <v>1</v>
      </c>
      <c r="G18" s="85">
        <v>12</v>
      </c>
      <c r="H18" s="85">
        <f>G18-F18</f>
        <v>11</v>
      </c>
      <c r="I18" s="84"/>
    </row>
    <row r="19" s="46" customFormat="1" ht="28.8" spans="1:9">
      <c r="A19" s="124"/>
      <c r="B19" s="117"/>
      <c r="C19" s="117"/>
      <c r="D19" s="85">
        <f>C19-B19</f>
        <v>0</v>
      </c>
      <c r="E19" s="119" t="s">
        <v>391</v>
      </c>
      <c r="F19" s="85"/>
      <c r="G19" s="85">
        <v>5708</v>
      </c>
      <c r="H19" s="85">
        <f>G19-F19</f>
        <v>5708</v>
      </c>
      <c r="I19" s="84"/>
    </row>
    <row r="20" s="46" customFormat="1" ht="21" customHeight="1" spans="1:9">
      <c r="A20" s="125" t="s">
        <v>85</v>
      </c>
      <c r="B20" s="88">
        <f t="shared" ref="B20:F20" si="2">SUM(B5:B18)</f>
        <v>55631</v>
      </c>
      <c r="C20" s="88">
        <f t="shared" si="2"/>
        <v>33422</v>
      </c>
      <c r="D20" s="96">
        <f>C20-B20</f>
        <v>-22209</v>
      </c>
      <c r="E20" s="126" t="s">
        <v>86</v>
      </c>
      <c r="F20" s="96">
        <f t="shared" si="2"/>
        <v>5212</v>
      </c>
      <c r="G20" s="127">
        <f>SUM(G5:G15,G17:G19)</f>
        <v>32642</v>
      </c>
      <c r="H20" s="127">
        <f>G20-F20</f>
        <v>27430</v>
      </c>
      <c r="I20" s="84"/>
    </row>
    <row r="21" s="46" customFormat="1" ht="21" customHeight="1" spans="1:9">
      <c r="A21" s="128" t="s">
        <v>392</v>
      </c>
      <c r="B21" s="88">
        <f t="shared" ref="B21:G21" si="3">SUM(B22:B27)</f>
        <v>3093</v>
      </c>
      <c r="C21" s="88">
        <f>SUM(C22,C25,C26,C27)</f>
        <v>28623</v>
      </c>
      <c r="D21" s="96">
        <f t="shared" ref="D21:D28" si="4">C21-B21</f>
        <v>25530</v>
      </c>
      <c r="E21" s="91" t="s">
        <v>393</v>
      </c>
      <c r="F21" s="96">
        <f t="shared" si="3"/>
        <v>53512</v>
      </c>
      <c r="G21" s="96">
        <f t="shared" si="3"/>
        <v>29403</v>
      </c>
      <c r="H21" s="96">
        <f t="shared" ref="H21:H28" si="5">G21-F21</f>
        <v>-24109</v>
      </c>
      <c r="I21" s="84"/>
    </row>
    <row r="22" s="46" customFormat="1" ht="21" customHeight="1" spans="1:9">
      <c r="A22" s="116" t="s">
        <v>394</v>
      </c>
      <c r="B22" s="93">
        <v>2000</v>
      </c>
      <c r="C22" s="93">
        <v>7429</v>
      </c>
      <c r="D22" s="85">
        <f t="shared" si="4"/>
        <v>5429</v>
      </c>
      <c r="E22" s="86" t="s">
        <v>395</v>
      </c>
      <c r="F22" s="85"/>
      <c r="G22" s="85">
        <v>4513</v>
      </c>
      <c r="H22" s="85">
        <f t="shared" si="5"/>
        <v>4513</v>
      </c>
      <c r="I22" s="84"/>
    </row>
    <row r="23" s="46" customFormat="1" ht="21" customHeight="1" spans="1:9">
      <c r="A23" s="116" t="s">
        <v>396</v>
      </c>
      <c r="B23" s="93"/>
      <c r="C23" s="93">
        <v>5263</v>
      </c>
      <c r="D23" s="85"/>
      <c r="E23" s="86"/>
      <c r="F23" s="85"/>
      <c r="G23" s="85"/>
      <c r="H23" s="85">
        <f t="shared" si="5"/>
        <v>0</v>
      </c>
      <c r="I23" s="84"/>
    </row>
    <row r="24" s="46" customFormat="1" ht="21" customHeight="1" spans="1:9">
      <c r="A24" s="116" t="s">
        <v>397</v>
      </c>
      <c r="B24" s="93"/>
      <c r="C24" s="93">
        <v>445</v>
      </c>
      <c r="D24" s="85"/>
      <c r="E24" s="86"/>
      <c r="F24" s="85"/>
      <c r="G24" s="85"/>
      <c r="H24" s="85">
        <f t="shared" si="5"/>
        <v>0</v>
      </c>
      <c r="I24" s="84"/>
    </row>
    <row r="25" s="46" customFormat="1" ht="21" customHeight="1" spans="1:9">
      <c r="A25" s="116" t="s">
        <v>398</v>
      </c>
      <c r="B25" s="85">
        <v>1093</v>
      </c>
      <c r="C25" s="85">
        <v>2315</v>
      </c>
      <c r="D25" s="85">
        <f t="shared" si="4"/>
        <v>1222</v>
      </c>
      <c r="E25" s="86" t="s">
        <v>399</v>
      </c>
      <c r="F25" s="85">
        <v>45633</v>
      </c>
      <c r="G25" s="123">
        <v>17011</v>
      </c>
      <c r="H25" s="123">
        <f t="shared" si="5"/>
        <v>-28622</v>
      </c>
      <c r="I25" s="84"/>
    </row>
    <row r="26" s="46" customFormat="1" ht="21" customHeight="1" spans="1:9">
      <c r="A26" s="116" t="s">
        <v>400</v>
      </c>
      <c r="B26" s="117"/>
      <c r="C26" s="85"/>
      <c r="D26" s="85">
        <f t="shared" si="4"/>
        <v>0</v>
      </c>
      <c r="E26" s="86" t="s">
        <v>401</v>
      </c>
      <c r="F26" s="85"/>
      <c r="G26" s="85"/>
      <c r="H26" s="85">
        <f t="shared" si="5"/>
        <v>0</v>
      </c>
      <c r="I26" s="84"/>
    </row>
    <row r="27" s="46" customFormat="1" ht="21" customHeight="1" spans="1:9">
      <c r="A27" s="116" t="s">
        <v>402</v>
      </c>
      <c r="B27" s="117"/>
      <c r="C27" s="85">
        <v>18879</v>
      </c>
      <c r="D27" s="85">
        <f t="shared" si="4"/>
        <v>18879</v>
      </c>
      <c r="E27" s="86" t="s">
        <v>403</v>
      </c>
      <c r="F27" s="85">
        <v>7879</v>
      </c>
      <c r="G27" s="85">
        <v>7879</v>
      </c>
      <c r="H27" s="85">
        <f t="shared" si="5"/>
        <v>0</v>
      </c>
      <c r="I27" s="84"/>
    </row>
    <row r="28" s="46" customFormat="1" ht="21" customHeight="1" spans="1:9">
      <c r="A28" s="125" t="s">
        <v>147</v>
      </c>
      <c r="B28" s="96">
        <f t="shared" ref="B28:G28" si="6">SUM(B20,B21)</f>
        <v>58724</v>
      </c>
      <c r="C28" s="96">
        <f t="shared" si="6"/>
        <v>62045</v>
      </c>
      <c r="D28" s="96">
        <f t="shared" si="4"/>
        <v>3321</v>
      </c>
      <c r="E28" s="126" t="s">
        <v>148</v>
      </c>
      <c r="F28" s="96">
        <f t="shared" si="6"/>
        <v>58724</v>
      </c>
      <c r="G28" s="96">
        <f t="shared" si="6"/>
        <v>62045</v>
      </c>
      <c r="H28" s="96">
        <f t="shared" si="5"/>
        <v>3321</v>
      </c>
      <c r="I28" s="84"/>
    </row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4" hidden="1"/>
    <row r="55" hidden="1"/>
    <row r="57" hidden="1"/>
    <row r="58" hidden="1"/>
  </sheetData>
  <mergeCells count="1">
    <mergeCell ref="A2:I2"/>
  </mergeCells>
  <conditionalFormatting sqref="A5:B17 E27:H28 A21:B28">
    <cfRule type="expression" dxfId="9" priority="1" stopIfTrue="1">
      <formula>"len($A:$A)=3"</formula>
    </cfRule>
  </conditionalFormatting>
  <printOptions horizontalCentered="1"/>
  <pageMargins left="0.55" right="0.590277777777778" top="0.86875" bottom="0.432638888888889" header="0.507638888888889" footer="0.354166666666667"/>
  <pageSetup paperSize="9" scale="75" firstPageNumber="11" orientation="landscape" blackAndWhite="1" useFirstPageNumber="1" horizontalDpi="600" verticalDpi="600"/>
  <headerFooter alignWithMargins="0">
    <oddFooter>&amp;C第 &amp;P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0"/>
  <sheetViews>
    <sheetView showZeros="0"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5.6" outlineLevelCol="3"/>
  <cols>
    <col min="1" max="1" width="73.0583333333333" style="99" customWidth="1"/>
    <col min="2" max="3" width="16.7" style="99" customWidth="1"/>
    <col min="4" max="4" width="17.8833333333333" style="99" customWidth="1"/>
    <col min="5" max="247" width="9" style="99"/>
    <col min="248" max="248" width="9" style="1"/>
    <col min="249" max="16384" width="9" style="99"/>
  </cols>
  <sheetData>
    <row r="1" ht="23.25" customHeight="1" spans="1:1">
      <c r="A1" s="99" t="s">
        <v>17</v>
      </c>
    </row>
    <row r="2" ht="31.5" customHeight="1" spans="1:4">
      <c r="A2" s="100" t="s">
        <v>404</v>
      </c>
      <c r="B2" s="100"/>
      <c r="C2" s="100"/>
      <c r="D2" s="100"/>
    </row>
    <row r="3" ht="16.5" customHeight="1" spans="1:4">
      <c r="A3" s="100"/>
      <c r="B3" s="100"/>
      <c r="C3" s="100"/>
      <c r="D3" s="100"/>
    </row>
    <row r="4" ht="18.75" customHeight="1" spans="1:4">
      <c r="A4" s="101"/>
      <c r="D4" s="51" t="s">
        <v>28</v>
      </c>
    </row>
    <row r="5" s="98" customFormat="1" ht="45" customHeight="1" spans="1:4">
      <c r="A5" s="102" t="s">
        <v>288</v>
      </c>
      <c r="B5" s="102" t="s">
        <v>30</v>
      </c>
      <c r="C5" s="102" t="s">
        <v>31</v>
      </c>
      <c r="D5" s="102" t="s">
        <v>405</v>
      </c>
    </row>
    <row r="6" ht="24.95" customHeight="1" spans="1:4">
      <c r="A6" s="103" t="s">
        <v>406</v>
      </c>
      <c r="B6" s="62"/>
      <c r="C6" s="62">
        <v>0</v>
      </c>
      <c r="D6" s="64">
        <f>C6-B6</f>
        <v>0</v>
      </c>
    </row>
    <row r="7" ht="24.95" customHeight="1" spans="1:4">
      <c r="A7" s="103" t="s">
        <v>407</v>
      </c>
      <c r="B7" s="62"/>
      <c r="C7" s="62">
        <v>123</v>
      </c>
      <c r="D7" s="64">
        <f t="shared" ref="D7:D20" si="0">C7-B7</f>
        <v>123</v>
      </c>
    </row>
    <row r="8" ht="24.95" customHeight="1" spans="1:4">
      <c r="A8" s="103" t="s">
        <v>408</v>
      </c>
      <c r="B8" s="62"/>
      <c r="C8" s="62">
        <v>38</v>
      </c>
      <c r="D8" s="64">
        <f t="shared" si="0"/>
        <v>38</v>
      </c>
    </row>
    <row r="9" ht="24.95" customHeight="1" spans="1:4">
      <c r="A9" s="104" t="s">
        <v>409</v>
      </c>
      <c r="B9" s="62"/>
      <c r="C9" s="62"/>
      <c r="D9" s="64">
        <f t="shared" si="0"/>
        <v>0</v>
      </c>
    </row>
    <row r="10" ht="24.95" customHeight="1" spans="1:4">
      <c r="A10" s="103" t="s">
        <v>410</v>
      </c>
      <c r="B10" s="62">
        <v>1502</v>
      </c>
      <c r="C10" s="62">
        <v>13272</v>
      </c>
      <c r="D10" s="64">
        <f t="shared" si="0"/>
        <v>11770</v>
      </c>
    </row>
    <row r="11" ht="24.95" customHeight="1" spans="1:4">
      <c r="A11" s="103" t="s">
        <v>411</v>
      </c>
      <c r="B11" s="62"/>
      <c r="C11" s="62">
        <v>35</v>
      </c>
      <c r="D11" s="64">
        <f t="shared" si="0"/>
        <v>35</v>
      </c>
    </row>
    <row r="12" ht="24.95" customHeight="1" spans="1:4">
      <c r="A12" s="105" t="s">
        <v>412</v>
      </c>
      <c r="B12" s="62"/>
      <c r="C12" s="62">
        <v>0</v>
      </c>
      <c r="D12" s="64">
        <f t="shared" si="0"/>
        <v>0</v>
      </c>
    </row>
    <row r="13" ht="24.95" customHeight="1" spans="1:4">
      <c r="A13" s="105" t="s">
        <v>413</v>
      </c>
      <c r="B13" s="62"/>
      <c r="C13" s="58">
        <v>0</v>
      </c>
      <c r="D13" s="64">
        <f t="shared" si="0"/>
        <v>0</v>
      </c>
    </row>
    <row r="14" ht="24.95" customHeight="1" spans="1:4">
      <c r="A14" s="105" t="s">
        <v>414</v>
      </c>
      <c r="B14" s="62"/>
      <c r="C14" s="62">
        <v>0</v>
      </c>
      <c r="D14" s="64">
        <f t="shared" si="0"/>
        <v>0</v>
      </c>
    </row>
    <row r="15" ht="24.95" customHeight="1" spans="1:4">
      <c r="A15" s="103" t="s">
        <v>415</v>
      </c>
      <c r="B15" s="62"/>
      <c r="C15" s="62">
        <v>0</v>
      </c>
      <c r="D15" s="64">
        <f t="shared" si="0"/>
        <v>0</v>
      </c>
    </row>
    <row r="16" ht="24.95" customHeight="1" spans="1:4">
      <c r="A16" s="103" t="s">
        <v>416</v>
      </c>
      <c r="B16" s="62">
        <v>2000</v>
      </c>
      <c r="C16" s="62">
        <v>11745</v>
      </c>
      <c r="D16" s="64">
        <f t="shared" si="0"/>
        <v>9745</v>
      </c>
    </row>
    <row r="17" ht="24.95" customHeight="1" spans="1:4">
      <c r="A17" s="103" t="s">
        <v>417</v>
      </c>
      <c r="B17" s="62">
        <v>1709</v>
      </c>
      <c r="C17" s="62">
        <v>1709</v>
      </c>
      <c r="D17" s="64">
        <f t="shared" si="0"/>
        <v>0</v>
      </c>
    </row>
    <row r="18" ht="24.95" customHeight="1" spans="1:4">
      <c r="A18" s="103" t="s">
        <v>418</v>
      </c>
      <c r="B18" s="62">
        <v>1</v>
      </c>
      <c r="C18" s="62">
        <v>12</v>
      </c>
      <c r="D18" s="64">
        <f t="shared" si="0"/>
        <v>11</v>
      </c>
    </row>
    <row r="19" ht="24.95" customHeight="1" spans="1:4">
      <c r="A19" s="106" t="s">
        <v>419</v>
      </c>
      <c r="B19" s="62"/>
      <c r="C19" s="62">
        <v>5708</v>
      </c>
      <c r="D19" s="64">
        <f t="shared" si="0"/>
        <v>5708</v>
      </c>
    </row>
    <row r="20" ht="24.95" customHeight="1" spans="1:4">
      <c r="A20" s="103" t="s">
        <v>420</v>
      </c>
      <c r="B20" s="68">
        <f>SUM(B6:B18)</f>
        <v>5212</v>
      </c>
      <c r="C20" s="68">
        <f>SUM(C6:C19)</f>
        <v>32642</v>
      </c>
      <c r="D20" s="68">
        <f t="shared" si="0"/>
        <v>27430</v>
      </c>
    </row>
  </sheetData>
  <mergeCells count="1">
    <mergeCell ref="A2:D2"/>
  </mergeCells>
  <printOptions horizontalCentered="1"/>
  <pageMargins left="0.279166666666667" right="0.238888888888889" top="0.826388888888889" bottom="0.432638888888889" header="0.238888888888889" footer="0.354166666666667"/>
  <pageSetup paperSize="9" scale="90" firstPageNumber="12" orientation="landscape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Define</vt:lpstr>
      <vt:lpstr>封面</vt:lpstr>
      <vt:lpstr>目录</vt:lpstr>
      <vt:lpstr>表一公共预算收支表</vt:lpstr>
      <vt:lpstr>本级一般公共预算收入附表</vt:lpstr>
      <vt:lpstr>表二公共预算变动表 </vt:lpstr>
      <vt:lpstr>表三公共预算经济分类调整表</vt:lpstr>
      <vt:lpstr>表四政府性基金</vt:lpstr>
      <vt:lpstr>表五政府性基金预算变动表</vt:lpstr>
      <vt:lpstr>表六社会保险基金</vt:lpstr>
      <vt:lpstr>表七国有资本经营预算</vt:lpstr>
      <vt:lpstr>表八新增专项债券</vt:lpstr>
      <vt:lpstr>表九政府债务限额表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yjys</cp:lastModifiedBy>
  <cp:revision>1</cp:revision>
  <dcterms:created xsi:type="dcterms:W3CDTF">1996-12-17T01:32:00Z</dcterms:created>
  <cp:lastPrinted>2019-11-26T12:40:00Z</cp:lastPrinted>
  <dcterms:modified xsi:type="dcterms:W3CDTF">2020-11-24T03:53:19Z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