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8800" windowHeight="12645" tabRatio="832"/>
  </bookViews>
  <sheets>
    <sheet name="封面" sheetId="1" r:id="rId1"/>
    <sheet name="目录" sheetId="2" r:id="rId2"/>
    <sheet name="表一公共预算收支表" sheetId="3" r:id="rId3"/>
    <sheet name="本级一般公共预算收入附表" sheetId="4" r:id="rId4"/>
    <sheet name="表二公共预算变动表" sheetId="5" r:id="rId5"/>
    <sheet name="表三公共预算经济分类调整表" sheetId="6" r:id="rId6"/>
    <sheet name="表四政府性基金" sheetId="7" r:id="rId7"/>
    <sheet name="表五政府性基金预算变动表" sheetId="8" r:id="rId8"/>
    <sheet name="表六社会保险基金" sheetId="9" r:id="rId9"/>
    <sheet name="表七国有资本经营预算" sheetId="10" r:id="rId10"/>
    <sheet name="Sheet1" sheetId="11" r:id="rId11"/>
  </sheets>
  <externalReferences>
    <externalReference r:id="rId12"/>
    <externalReference r:id="rId13"/>
    <externalReference r:id="rId14"/>
    <externalReference r:id="rId15"/>
  </externalReferences>
  <definedNames>
    <definedName name="_ESF8902" localSheetId="5">表三公共预算经济分类调整表!#REF!</definedName>
    <definedName name="_ESF8903" localSheetId="5">表三公共预算经济分类调整表!$B$4:$M$4</definedName>
    <definedName name="_ESF8904" localSheetId="5">表三公共预算经济分类调整表!#REF!</definedName>
    <definedName name="_ESF8905" localSheetId="5">表三公共预算经济分类调整表!#REF!</definedName>
    <definedName name="_ESF8906" localSheetId="5">表三公共预算经济分类调整表!$B$5:$M$31</definedName>
    <definedName name="_EST1541" localSheetId="5">表三公共预算经济分类调整表!$B$2:$M$31</definedName>
    <definedName name="_xlnm._FilterDatabase" localSheetId="4" hidden="1">表二公共预算变动表!$A$5:$E$30</definedName>
    <definedName name="_xlnm._FilterDatabase" localSheetId="7" hidden="1">表五政府性基金预算变动表!$A$5:$C$20</definedName>
    <definedName name="_xlnm._FilterDatabase" localSheetId="2" hidden="1">表一公共预算收支表!$A$4:$H$77</definedName>
    <definedName name="_xlnm._FilterDatabase" hidden="1">#REF!</definedName>
    <definedName name="_Order1" hidden="1">255</definedName>
    <definedName name="_Order2" hidden="1">255</definedName>
    <definedName name="a">#REF!</definedName>
    <definedName name="aaaa">#REF!</definedName>
    <definedName name="AccessDatabase" hidden="1">"D:\文_件\省长专项\2000省长专项审批.mdb"</definedName>
    <definedName name="bbb">#REF!</definedName>
    <definedName name="ccc">#REF!</definedName>
    <definedName name="_xlnm.Database" localSheetId="4" hidden="1">#REF!</definedName>
    <definedName name="_xlnm.Database" localSheetId="5" hidden="1">#REF!</definedName>
    <definedName name="_xlnm.Database" localSheetId="7" hidden="1">#REF!</definedName>
    <definedName name="_xlnm.Database" hidden="1">#REF!</definedName>
    <definedName name="database2">#REF!</definedName>
    <definedName name="database3">#REF!</definedName>
    <definedName name="fg">#REF!</definedName>
    <definedName name="gxxe2003">[1]P1012001!$A$6:$E$117</definedName>
    <definedName name="gxxe20032">[2]P1012001!$A$6:$E$117</definedName>
    <definedName name="hhhh">#REF!</definedName>
    <definedName name="kkkk">#REF!</definedName>
    <definedName name="_xlnm.Print_Area" localSheetId="4">表二公共预算变动表!$A$1:$O$30</definedName>
    <definedName name="_xlnm.Print_Area" localSheetId="7">表五政府性基金预算变动表!$A$1:$E$20</definedName>
    <definedName name="_xlnm.Print_Area" localSheetId="2">表一公共预算收支表!$A$1:$H$77</definedName>
    <definedName name="_xlnm.Print_Area" hidden="1">#REF!</definedName>
    <definedName name="Print_Area_MI">#REF!</definedName>
    <definedName name="_xlnm.Print_Titles" localSheetId="3">本级一般公共预算收入附表!$1:$4</definedName>
    <definedName name="_xlnm.Print_Titles" localSheetId="8">表六社会保险基金!$2:$4</definedName>
    <definedName name="_xlnm.Print_Titles" localSheetId="9">表七国有资本经营预算!$2:$4</definedName>
    <definedName name="_xlnm.Print_Titles" localSheetId="5">表三公共预算经济分类调整表!$A:$A,表三公共预算经济分类调整表!$2:$4</definedName>
    <definedName name="_xlnm.Print_Titles" localSheetId="6">表四政府性基金!$2:$4</definedName>
    <definedName name="_xlnm.Print_Titles" localSheetId="2">表一公共预算收支表!$1:$4</definedName>
    <definedName name="zhe">#REF!</definedName>
    <definedName name="表4" localSheetId="4">#REF!</definedName>
    <definedName name="表4" localSheetId="5">#REF!</definedName>
    <definedName name="表4" localSheetId="7">#REF!</definedName>
    <definedName name="表4">#REF!</definedName>
    <definedName name="城维费">#REF!</definedName>
    <definedName name="大调动">#REF!</definedName>
    <definedName name="地区名称">#REF!</definedName>
    <definedName name="鹅eee">#REF!</definedName>
    <definedName name="饿">#REF!</definedName>
    <definedName name="汇率">#REF!</definedName>
    <definedName name="胶">#REF!</definedName>
    <definedName name="结构">#REF!</definedName>
    <definedName name="经7">#REF!</definedName>
    <definedName name="经二7">#REF!</definedName>
    <definedName name="经二8">#REF!</definedName>
    <definedName name="经一7">#REF!</definedName>
    <definedName name="全额差额比例">'[3]C01-1'!#REF!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是">#REF!</definedName>
    <definedName name="脱钩">#REF!</definedName>
    <definedName name="位次d">[4]四月份月报!#REF!</definedName>
    <definedName name="先征后返徐2">#REF!</definedName>
    <definedName name="预备费分项目">#REF!</definedName>
    <definedName name="综合">#REF!</definedName>
    <definedName name="综核">#REF!</definedName>
    <definedName name="전">#REF!</definedName>
    <definedName name="주택사업본부">#REF!</definedName>
    <definedName name="철구사업본부">#REF!</definedName>
  </definedNames>
  <calcPr calcId="145621" concurrentCalc="0"/>
</workbook>
</file>

<file path=xl/calcChain.xml><?xml version="1.0" encoding="utf-8"?>
<calcChain xmlns="http://schemas.openxmlformats.org/spreadsheetml/2006/main">
  <c r="V5" i="11" l="1"/>
  <c r="V6" i="11"/>
  <c r="V7" i="11"/>
  <c r="V8" i="11"/>
  <c r="V9" i="11"/>
  <c r="V10" i="11"/>
  <c r="V11" i="11"/>
  <c r="V12" i="11"/>
  <c r="V13" i="11"/>
  <c r="V14" i="11"/>
  <c r="V15" i="11"/>
  <c r="V16" i="11"/>
  <c r="V17" i="11"/>
  <c r="V18" i="11"/>
  <c r="V19" i="11"/>
  <c r="V20" i="11"/>
  <c r="V21" i="11"/>
  <c r="V22" i="11"/>
  <c r="V23" i="11"/>
  <c r="V27" i="11"/>
  <c r="U27" i="11"/>
  <c r="T27" i="11"/>
  <c r="S5" i="11"/>
  <c r="S6" i="11"/>
  <c r="S7" i="11"/>
  <c r="S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7" i="11"/>
  <c r="R27" i="11"/>
  <c r="Q27" i="11"/>
  <c r="P5" i="11"/>
  <c r="P6" i="11"/>
  <c r="P7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7" i="11"/>
  <c r="O27" i="11"/>
  <c r="N27" i="11"/>
  <c r="M5" i="11"/>
  <c r="M6" i="11"/>
  <c r="M7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7" i="11"/>
  <c r="L27" i="11"/>
  <c r="K27" i="11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7" i="11"/>
  <c r="I27" i="11"/>
  <c r="H27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7" i="11"/>
  <c r="F27" i="11"/>
  <c r="E27" i="11"/>
  <c r="C5" i="11"/>
  <c r="B5" i="11"/>
  <c r="D5" i="11"/>
  <c r="C6" i="11"/>
  <c r="B6" i="11"/>
  <c r="D6" i="11"/>
  <c r="C7" i="11"/>
  <c r="B7" i="11"/>
  <c r="D7" i="11"/>
  <c r="C8" i="11"/>
  <c r="B8" i="11"/>
  <c r="D8" i="11"/>
  <c r="C9" i="11"/>
  <c r="B9" i="11"/>
  <c r="D9" i="11"/>
  <c r="C10" i="11"/>
  <c r="B10" i="11"/>
  <c r="D10" i="11"/>
  <c r="C11" i="11"/>
  <c r="B11" i="11"/>
  <c r="D11" i="11"/>
  <c r="C12" i="11"/>
  <c r="B12" i="11"/>
  <c r="D12" i="11"/>
  <c r="C13" i="11"/>
  <c r="B13" i="11"/>
  <c r="D13" i="11"/>
  <c r="C14" i="11"/>
  <c r="B14" i="11"/>
  <c r="D14" i="11"/>
  <c r="C15" i="11"/>
  <c r="B15" i="11"/>
  <c r="D15" i="11"/>
  <c r="C16" i="11"/>
  <c r="B16" i="11"/>
  <c r="D16" i="11"/>
  <c r="C17" i="11"/>
  <c r="B17" i="11"/>
  <c r="D17" i="11"/>
  <c r="C18" i="11"/>
  <c r="B18" i="11"/>
  <c r="D18" i="11"/>
  <c r="C19" i="11"/>
  <c r="B19" i="11"/>
  <c r="D19" i="11"/>
  <c r="C20" i="11"/>
  <c r="B20" i="11"/>
  <c r="D20" i="11"/>
  <c r="C21" i="11"/>
  <c r="B21" i="11"/>
  <c r="D21" i="11"/>
  <c r="C22" i="11"/>
  <c r="B22" i="11"/>
  <c r="D22" i="11"/>
  <c r="D23" i="11"/>
  <c r="D27" i="11"/>
  <c r="C23" i="11"/>
  <c r="C27" i="11"/>
  <c r="B23" i="11"/>
  <c r="B27" i="11"/>
  <c r="B26" i="11"/>
  <c r="B25" i="11"/>
  <c r="B24" i="11"/>
  <c r="G18" i="10"/>
  <c r="F18" i="10"/>
  <c r="H18" i="10"/>
  <c r="H21" i="10"/>
  <c r="H23" i="10"/>
  <c r="H22" i="10"/>
  <c r="H20" i="10"/>
  <c r="H25" i="10"/>
  <c r="G22" i="10"/>
  <c r="G20" i="10"/>
  <c r="G25" i="10"/>
  <c r="F22" i="10"/>
  <c r="F20" i="10"/>
  <c r="F25" i="10"/>
  <c r="D5" i="10"/>
  <c r="D6" i="10"/>
  <c r="D7" i="10"/>
  <c r="D8" i="10"/>
  <c r="D9" i="10"/>
  <c r="D10" i="10"/>
  <c r="D11" i="10"/>
  <c r="D12" i="10"/>
  <c r="D13" i="10"/>
  <c r="D15" i="10"/>
  <c r="D16" i="10"/>
  <c r="D18" i="10"/>
  <c r="D21" i="10"/>
  <c r="D20" i="10"/>
  <c r="D25" i="10"/>
  <c r="C18" i="10"/>
  <c r="C20" i="10"/>
  <c r="C25" i="10"/>
  <c r="B18" i="10"/>
  <c r="B20" i="10"/>
  <c r="B25" i="10"/>
  <c r="D23" i="10"/>
  <c r="D22" i="10"/>
  <c r="H19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G18" i="9"/>
  <c r="F18" i="9"/>
  <c r="H18" i="9"/>
  <c r="C18" i="9"/>
  <c r="C20" i="9"/>
  <c r="C26" i="9"/>
  <c r="G23" i="9"/>
  <c r="G22" i="9"/>
  <c r="G21" i="9"/>
  <c r="B18" i="9"/>
  <c r="B20" i="9"/>
  <c r="B26" i="9"/>
  <c r="F23" i="9"/>
  <c r="F22" i="9"/>
  <c r="F21" i="9"/>
  <c r="H21" i="9"/>
  <c r="H24" i="9"/>
  <c r="H25" i="9"/>
  <c r="H23" i="9"/>
  <c r="H20" i="9"/>
  <c r="H26" i="9"/>
  <c r="G20" i="9"/>
  <c r="G26" i="9"/>
  <c r="F20" i="9"/>
  <c r="F26" i="9"/>
  <c r="D5" i="9"/>
  <c r="D6" i="9"/>
  <c r="D7" i="9"/>
  <c r="D8" i="9"/>
  <c r="D9" i="9"/>
  <c r="D10" i="9"/>
  <c r="D11" i="9"/>
  <c r="D12" i="9"/>
  <c r="D13" i="9"/>
  <c r="D15" i="9"/>
  <c r="D16" i="9"/>
  <c r="D18" i="9"/>
  <c r="D21" i="9"/>
  <c r="D23" i="9"/>
  <c r="D20" i="9"/>
  <c r="D26" i="9"/>
  <c r="D24" i="9"/>
  <c r="H22" i="9"/>
  <c r="D22" i="9"/>
  <c r="H19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D20" i="8"/>
  <c r="C20" i="8"/>
  <c r="E20" i="8"/>
  <c r="B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I18" i="7"/>
  <c r="I20" i="7"/>
  <c r="I25" i="7"/>
  <c r="H18" i="7"/>
  <c r="H20" i="7"/>
  <c r="H25" i="7"/>
  <c r="J25" i="7"/>
  <c r="G18" i="7"/>
  <c r="G20" i="7"/>
  <c r="G25" i="7"/>
  <c r="D18" i="7"/>
  <c r="D20" i="7"/>
  <c r="D25" i="7"/>
  <c r="C18" i="7"/>
  <c r="C20" i="7"/>
  <c r="C25" i="7"/>
  <c r="E25" i="7"/>
  <c r="B18" i="7"/>
  <c r="B20" i="7"/>
  <c r="B25" i="7"/>
  <c r="J24" i="7"/>
  <c r="E24" i="7"/>
  <c r="J23" i="7"/>
  <c r="E23" i="7"/>
  <c r="J22" i="7"/>
  <c r="E22" i="7"/>
  <c r="J21" i="7"/>
  <c r="E21" i="7"/>
  <c r="J20" i="7"/>
  <c r="E20" i="7"/>
  <c r="J19" i="7"/>
  <c r="E19" i="7"/>
  <c r="J18" i="7"/>
  <c r="E18" i="7"/>
  <c r="J17" i="7"/>
  <c r="E17" i="7"/>
  <c r="J16" i="7"/>
  <c r="E16" i="7"/>
  <c r="J15" i="7"/>
  <c r="E15" i="7"/>
  <c r="J14" i="7"/>
  <c r="E14" i="7"/>
  <c r="J13" i="7"/>
  <c r="E13" i="7"/>
  <c r="J12" i="7"/>
  <c r="E12" i="7"/>
  <c r="J11" i="7"/>
  <c r="E11" i="7"/>
  <c r="J10" i="7"/>
  <c r="E10" i="7"/>
  <c r="J9" i="7"/>
  <c r="E9" i="7"/>
  <c r="J8" i="7"/>
  <c r="E8" i="7"/>
  <c r="J7" i="7"/>
  <c r="E7" i="7"/>
  <c r="J6" i="7"/>
  <c r="E6" i="7"/>
  <c r="J5" i="7"/>
  <c r="E5" i="7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O31" i="6"/>
  <c r="N31" i="6"/>
  <c r="L31" i="6"/>
  <c r="K31" i="6"/>
  <c r="M31" i="6"/>
  <c r="I31" i="6"/>
  <c r="H31" i="6"/>
  <c r="J31" i="6"/>
  <c r="F31" i="6"/>
  <c r="E31" i="6"/>
  <c r="G31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8" i="6"/>
  <c r="C31" i="6"/>
  <c r="B31" i="6"/>
  <c r="D31" i="6"/>
  <c r="M28" i="6"/>
  <c r="J28" i="6"/>
  <c r="G28" i="6"/>
  <c r="B28" i="6"/>
  <c r="D28" i="6"/>
  <c r="M27" i="6"/>
  <c r="J27" i="6"/>
  <c r="G27" i="6"/>
  <c r="B27" i="6"/>
  <c r="D27" i="6"/>
  <c r="M26" i="6"/>
  <c r="J26" i="6"/>
  <c r="G26" i="6"/>
  <c r="B26" i="6"/>
  <c r="D26" i="6"/>
  <c r="M25" i="6"/>
  <c r="J25" i="6"/>
  <c r="G25" i="6"/>
  <c r="B25" i="6"/>
  <c r="D25" i="6"/>
  <c r="M24" i="6"/>
  <c r="J24" i="6"/>
  <c r="G24" i="6"/>
  <c r="B24" i="6"/>
  <c r="D24" i="6"/>
  <c r="M23" i="6"/>
  <c r="J23" i="6"/>
  <c r="G23" i="6"/>
  <c r="B23" i="6"/>
  <c r="D23" i="6"/>
  <c r="M22" i="6"/>
  <c r="J22" i="6"/>
  <c r="G22" i="6"/>
  <c r="B22" i="6"/>
  <c r="D22" i="6"/>
  <c r="M21" i="6"/>
  <c r="J21" i="6"/>
  <c r="G21" i="6"/>
  <c r="B21" i="6"/>
  <c r="D21" i="6"/>
  <c r="M20" i="6"/>
  <c r="J20" i="6"/>
  <c r="G20" i="6"/>
  <c r="B20" i="6"/>
  <c r="D20" i="6"/>
  <c r="M19" i="6"/>
  <c r="J19" i="6"/>
  <c r="G19" i="6"/>
  <c r="B19" i="6"/>
  <c r="D19" i="6"/>
  <c r="M18" i="6"/>
  <c r="J18" i="6"/>
  <c r="G18" i="6"/>
  <c r="B18" i="6"/>
  <c r="D18" i="6"/>
  <c r="M17" i="6"/>
  <c r="J17" i="6"/>
  <c r="G17" i="6"/>
  <c r="B17" i="6"/>
  <c r="D17" i="6"/>
  <c r="M16" i="6"/>
  <c r="J16" i="6"/>
  <c r="G16" i="6"/>
  <c r="B16" i="6"/>
  <c r="D16" i="6"/>
  <c r="M15" i="6"/>
  <c r="J15" i="6"/>
  <c r="G15" i="6"/>
  <c r="B15" i="6"/>
  <c r="D15" i="6"/>
  <c r="M14" i="6"/>
  <c r="J14" i="6"/>
  <c r="G14" i="6"/>
  <c r="B14" i="6"/>
  <c r="D14" i="6"/>
  <c r="M13" i="6"/>
  <c r="J13" i="6"/>
  <c r="G13" i="6"/>
  <c r="B13" i="6"/>
  <c r="D13" i="6"/>
  <c r="M12" i="6"/>
  <c r="J12" i="6"/>
  <c r="G12" i="6"/>
  <c r="B12" i="6"/>
  <c r="D12" i="6"/>
  <c r="M11" i="6"/>
  <c r="J11" i="6"/>
  <c r="G11" i="6"/>
  <c r="B11" i="6"/>
  <c r="D11" i="6"/>
  <c r="M10" i="6"/>
  <c r="J10" i="6"/>
  <c r="G10" i="6"/>
  <c r="B10" i="6"/>
  <c r="D10" i="6"/>
  <c r="M9" i="6"/>
  <c r="J9" i="6"/>
  <c r="G9" i="6"/>
  <c r="B9" i="6"/>
  <c r="D9" i="6"/>
  <c r="M8" i="6"/>
  <c r="J8" i="6"/>
  <c r="G8" i="6"/>
  <c r="B8" i="6"/>
  <c r="D8" i="6"/>
  <c r="M7" i="6"/>
  <c r="J7" i="6"/>
  <c r="G7" i="6"/>
  <c r="B7" i="6"/>
  <c r="D7" i="6"/>
  <c r="M6" i="6"/>
  <c r="J6" i="6"/>
  <c r="G6" i="6"/>
  <c r="B6" i="6"/>
  <c r="D6" i="6"/>
  <c r="M5" i="6"/>
  <c r="J5" i="6"/>
  <c r="G5" i="6"/>
  <c r="B5" i="6"/>
  <c r="D5" i="6"/>
  <c r="B30" i="5"/>
  <c r="C30" i="5"/>
  <c r="D30" i="5"/>
  <c r="G30" i="5"/>
  <c r="H30" i="5"/>
  <c r="I30" i="5"/>
  <c r="J30" i="5"/>
  <c r="L29" i="5"/>
  <c r="L30" i="5"/>
  <c r="M30" i="5"/>
  <c r="N30" i="5"/>
  <c r="O30" i="5"/>
  <c r="K30" i="5"/>
  <c r="F30" i="5"/>
  <c r="E30" i="5"/>
  <c r="J29" i="5"/>
  <c r="N29" i="5"/>
  <c r="O29" i="5"/>
  <c r="J28" i="5"/>
  <c r="N28" i="5"/>
  <c r="O28" i="5"/>
  <c r="J27" i="5"/>
  <c r="N27" i="5"/>
  <c r="O27" i="5"/>
  <c r="J26" i="5"/>
  <c r="N26" i="5"/>
  <c r="O26" i="5"/>
  <c r="J25" i="5"/>
  <c r="N25" i="5"/>
  <c r="J24" i="5"/>
  <c r="N24" i="5"/>
  <c r="O24" i="5"/>
  <c r="J23" i="5"/>
  <c r="N23" i="5"/>
  <c r="O23" i="5"/>
  <c r="J22" i="5"/>
  <c r="N22" i="5"/>
  <c r="O22" i="5"/>
  <c r="J21" i="5"/>
  <c r="N21" i="5"/>
  <c r="O21" i="5"/>
  <c r="J20" i="5"/>
  <c r="N20" i="5"/>
  <c r="O20" i="5"/>
  <c r="J19" i="5"/>
  <c r="N19" i="5"/>
  <c r="O19" i="5"/>
  <c r="J18" i="5"/>
  <c r="N18" i="5"/>
  <c r="O18" i="5"/>
  <c r="J17" i="5"/>
  <c r="N17" i="5"/>
  <c r="O17" i="5"/>
  <c r="J16" i="5"/>
  <c r="N16" i="5"/>
  <c r="O16" i="5"/>
  <c r="J15" i="5"/>
  <c r="N15" i="5"/>
  <c r="O15" i="5"/>
  <c r="J14" i="5"/>
  <c r="N14" i="5"/>
  <c r="O14" i="5"/>
  <c r="J13" i="5"/>
  <c r="N13" i="5"/>
  <c r="O13" i="5"/>
  <c r="J12" i="5"/>
  <c r="N12" i="5"/>
  <c r="O12" i="5"/>
  <c r="J11" i="5"/>
  <c r="N11" i="5"/>
  <c r="O11" i="5"/>
  <c r="J10" i="5"/>
  <c r="N10" i="5"/>
  <c r="O10" i="5"/>
  <c r="J9" i="5"/>
  <c r="N9" i="5"/>
  <c r="O9" i="5"/>
  <c r="J8" i="5"/>
  <c r="N8" i="5"/>
  <c r="O8" i="5"/>
  <c r="J7" i="5"/>
  <c r="N7" i="5"/>
  <c r="O7" i="5"/>
  <c r="G138" i="4"/>
  <c r="G146" i="4"/>
  <c r="D138" i="4"/>
  <c r="D146" i="4"/>
  <c r="I146" i="4"/>
  <c r="C138" i="4"/>
  <c r="C146" i="4"/>
  <c r="H146" i="4"/>
  <c r="F146" i="4"/>
  <c r="E138" i="4"/>
  <c r="E146" i="4"/>
  <c r="G91" i="4"/>
  <c r="G145" i="4"/>
  <c r="D91" i="4"/>
  <c r="D145" i="4"/>
  <c r="I145" i="4"/>
  <c r="C91" i="4"/>
  <c r="C145" i="4"/>
  <c r="H145" i="4"/>
  <c r="F145" i="4"/>
  <c r="E91" i="4"/>
  <c r="E145" i="4"/>
  <c r="G137" i="4"/>
  <c r="G89" i="4"/>
  <c r="G144" i="4"/>
  <c r="D137" i="4"/>
  <c r="D89" i="4"/>
  <c r="D144" i="4"/>
  <c r="I144" i="4"/>
  <c r="C137" i="4"/>
  <c r="C89" i="4"/>
  <c r="C144" i="4"/>
  <c r="H144" i="4"/>
  <c r="F144" i="4"/>
  <c r="E137" i="4"/>
  <c r="E89" i="4"/>
  <c r="E144" i="4"/>
  <c r="G90" i="4"/>
  <c r="G143" i="4"/>
  <c r="D90" i="4"/>
  <c r="D143" i="4"/>
  <c r="I143" i="4"/>
  <c r="C90" i="4"/>
  <c r="C143" i="4"/>
  <c r="H143" i="4"/>
  <c r="F143" i="4"/>
  <c r="E90" i="4"/>
  <c r="E143" i="4"/>
  <c r="G88" i="4"/>
  <c r="G136" i="4"/>
  <c r="G142" i="4"/>
  <c r="D88" i="4"/>
  <c r="D136" i="4"/>
  <c r="D142" i="4"/>
  <c r="I142" i="4"/>
  <c r="C88" i="4"/>
  <c r="C136" i="4"/>
  <c r="C142" i="4"/>
  <c r="H142" i="4"/>
  <c r="F142" i="4"/>
  <c r="E88" i="4"/>
  <c r="E136" i="4"/>
  <c r="E142" i="4"/>
  <c r="G87" i="4"/>
  <c r="G141" i="4"/>
  <c r="D87" i="4"/>
  <c r="D141" i="4"/>
  <c r="I141" i="4"/>
  <c r="C87" i="4"/>
  <c r="C141" i="4"/>
  <c r="H141" i="4"/>
  <c r="F141" i="4"/>
  <c r="E87" i="4"/>
  <c r="E141" i="4"/>
  <c r="G85" i="4"/>
  <c r="G86" i="4"/>
  <c r="G135" i="4"/>
  <c r="G140" i="4"/>
  <c r="D85" i="4"/>
  <c r="D86" i="4"/>
  <c r="D135" i="4"/>
  <c r="D140" i="4"/>
  <c r="I140" i="4"/>
  <c r="C85" i="4"/>
  <c r="C86" i="4"/>
  <c r="C135" i="4"/>
  <c r="C140" i="4"/>
  <c r="H140" i="4"/>
  <c r="F140" i="4"/>
  <c r="E85" i="4"/>
  <c r="E86" i="4"/>
  <c r="E135" i="4"/>
  <c r="E140" i="4"/>
  <c r="G139" i="4"/>
  <c r="D139" i="4"/>
  <c r="I139" i="4"/>
  <c r="C139" i="4"/>
  <c r="H139" i="4"/>
  <c r="F139" i="4"/>
  <c r="E139" i="4"/>
  <c r="I138" i="4"/>
  <c r="H138" i="4"/>
  <c r="F138" i="4"/>
  <c r="I137" i="4"/>
  <c r="H137" i="4"/>
  <c r="F137" i="4"/>
  <c r="I136" i="4"/>
  <c r="H136" i="4"/>
  <c r="F136" i="4"/>
  <c r="I135" i="4"/>
  <c r="H135" i="4"/>
  <c r="F135" i="4"/>
  <c r="G134" i="4"/>
  <c r="D134" i="4"/>
  <c r="I134" i="4"/>
  <c r="C134" i="4"/>
  <c r="H134" i="4"/>
  <c r="F134" i="4"/>
  <c r="E134" i="4"/>
  <c r="F133" i="4"/>
  <c r="F132" i="4"/>
  <c r="D131" i="4"/>
  <c r="I131" i="4"/>
  <c r="C131" i="4"/>
  <c r="H131" i="4"/>
  <c r="F131" i="4"/>
  <c r="I130" i="4"/>
  <c r="H130" i="4"/>
  <c r="F130" i="4"/>
  <c r="I129" i="4"/>
  <c r="H129" i="4"/>
  <c r="F129" i="4"/>
  <c r="I128" i="4"/>
  <c r="H128" i="4"/>
  <c r="F128" i="4"/>
  <c r="I125" i="4"/>
  <c r="H125" i="4"/>
  <c r="F125" i="4"/>
  <c r="I124" i="4"/>
  <c r="H124" i="4"/>
  <c r="F124" i="4"/>
  <c r="G123" i="4"/>
  <c r="D123" i="4"/>
  <c r="I123" i="4"/>
  <c r="C123" i="4"/>
  <c r="H123" i="4"/>
  <c r="F123" i="4"/>
  <c r="E123" i="4"/>
  <c r="I122" i="4"/>
  <c r="H122" i="4"/>
  <c r="I121" i="4"/>
  <c r="H121" i="4"/>
  <c r="F121" i="4"/>
  <c r="G120" i="4"/>
  <c r="D120" i="4"/>
  <c r="I120" i="4"/>
  <c r="C120" i="4"/>
  <c r="H120" i="4"/>
  <c r="F120" i="4"/>
  <c r="E120" i="4"/>
  <c r="I119" i="4"/>
  <c r="H119" i="4"/>
  <c r="F119" i="4"/>
  <c r="I118" i="4"/>
  <c r="H118" i="4"/>
  <c r="F118" i="4"/>
  <c r="G117" i="4"/>
  <c r="D117" i="4"/>
  <c r="I117" i="4"/>
  <c r="C117" i="4"/>
  <c r="H117" i="4"/>
  <c r="F117" i="4"/>
  <c r="E117" i="4"/>
  <c r="I116" i="4"/>
  <c r="H116" i="4"/>
  <c r="F116" i="4"/>
  <c r="I115" i="4"/>
  <c r="H115" i="4"/>
  <c r="F115" i="4"/>
  <c r="I114" i="4"/>
  <c r="H114" i="4"/>
  <c r="F114" i="4"/>
  <c r="G113" i="4"/>
  <c r="D113" i="4"/>
  <c r="I113" i="4"/>
  <c r="C113" i="4"/>
  <c r="H113" i="4"/>
  <c r="F113" i="4"/>
  <c r="E113" i="4"/>
  <c r="F112" i="4"/>
  <c r="F111" i="4"/>
  <c r="F110" i="4"/>
  <c r="I109" i="4"/>
  <c r="H109" i="4"/>
  <c r="F109" i="4"/>
  <c r="G108" i="4"/>
  <c r="D108" i="4"/>
  <c r="I108" i="4"/>
  <c r="C108" i="4"/>
  <c r="H108" i="4"/>
  <c r="F108" i="4"/>
  <c r="E108" i="4"/>
  <c r="F107" i="4"/>
  <c r="F106" i="4"/>
  <c r="F105" i="4"/>
  <c r="F104" i="4"/>
  <c r="G103" i="4"/>
  <c r="D103" i="4"/>
  <c r="I103" i="4"/>
  <c r="C103" i="4"/>
  <c r="H103" i="4"/>
  <c r="F103" i="4"/>
  <c r="E103" i="4"/>
  <c r="I102" i="4"/>
  <c r="H102" i="4"/>
  <c r="F102" i="4"/>
  <c r="I101" i="4"/>
  <c r="H101" i="4"/>
  <c r="F101" i="4"/>
  <c r="I100" i="4"/>
  <c r="H100" i="4"/>
  <c r="F100" i="4"/>
  <c r="G99" i="4"/>
  <c r="D99" i="4"/>
  <c r="I99" i="4"/>
  <c r="C99" i="4"/>
  <c r="H99" i="4"/>
  <c r="F99" i="4"/>
  <c r="E99" i="4"/>
  <c r="I98" i="4"/>
  <c r="H98" i="4"/>
  <c r="F98" i="4"/>
  <c r="I97" i="4"/>
  <c r="H97" i="4"/>
  <c r="F97" i="4"/>
  <c r="I96" i="4"/>
  <c r="H96" i="4"/>
  <c r="F96" i="4"/>
  <c r="I95" i="4"/>
  <c r="H95" i="4"/>
  <c r="F95" i="4"/>
  <c r="G94" i="4"/>
  <c r="D94" i="4"/>
  <c r="I94" i="4"/>
  <c r="C94" i="4"/>
  <c r="H94" i="4"/>
  <c r="F94" i="4"/>
  <c r="E94" i="4"/>
  <c r="I93" i="4"/>
  <c r="H93" i="4"/>
  <c r="F93" i="4"/>
  <c r="G92" i="4"/>
  <c r="D92" i="4"/>
  <c r="I92" i="4"/>
  <c r="C92" i="4"/>
  <c r="H92" i="4"/>
  <c r="F92" i="4"/>
  <c r="E92" i="4"/>
  <c r="I91" i="4"/>
  <c r="H91" i="4"/>
  <c r="F91" i="4"/>
  <c r="I90" i="4"/>
  <c r="H90" i="4"/>
  <c r="F90" i="4"/>
  <c r="I89" i="4"/>
  <c r="H89" i="4"/>
  <c r="F89" i="4"/>
  <c r="I88" i="4"/>
  <c r="H88" i="4"/>
  <c r="F88" i="4"/>
  <c r="I87" i="4"/>
  <c r="H87" i="4"/>
  <c r="F87" i="4"/>
  <c r="I86" i="4"/>
  <c r="H86" i="4"/>
  <c r="F86" i="4"/>
  <c r="I85" i="4"/>
  <c r="H85" i="4"/>
  <c r="F9" i="4"/>
  <c r="F14" i="4"/>
  <c r="F20" i="4"/>
  <c r="F25" i="4"/>
  <c r="F28" i="4"/>
  <c r="F31" i="4"/>
  <c r="F34" i="4"/>
  <c r="F37" i="4"/>
  <c r="F40" i="4"/>
  <c r="F43" i="4"/>
  <c r="F46" i="4"/>
  <c r="F49" i="4"/>
  <c r="F52" i="4"/>
  <c r="F55" i="4"/>
  <c r="F59" i="4"/>
  <c r="F66" i="4"/>
  <c r="F85" i="4"/>
  <c r="G84" i="4"/>
  <c r="D84" i="4"/>
  <c r="I84" i="4"/>
  <c r="C84" i="4"/>
  <c r="H84" i="4"/>
  <c r="F84" i="4"/>
  <c r="E84" i="4"/>
  <c r="I83" i="4"/>
  <c r="H83" i="4"/>
  <c r="F83" i="4"/>
  <c r="I82" i="4"/>
  <c r="H82" i="4"/>
  <c r="F82" i="4"/>
  <c r="I81" i="4"/>
  <c r="H81" i="4"/>
  <c r="F81" i="4"/>
  <c r="G80" i="4"/>
  <c r="D80" i="4"/>
  <c r="I80" i="4"/>
  <c r="C80" i="4"/>
  <c r="H80" i="4"/>
  <c r="F80" i="4"/>
  <c r="E80" i="4"/>
  <c r="I79" i="4"/>
  <c r="H79" i="4"/>
  <c r="F79" i="4"/>
  <c r="I78" i="4"/>
  <c r="H78" i="4"/>
  <c r="F78" i="4"/>
  <c r="I77" i="4"/>
  <c r="H77" i="4"/>
  <c r="F77" i="4"/>
  <c r="G76" i="4"/>
  <c r="D76" i="4"/>
  <c r="I76" i="4"/>
  <c r="C76" i="4"/>
  <c r="H76" i="4"/>
  <c r="F76" i="4"/>
  <c r="E76" i="4"/>
  <c r="I75" i="4"/>
  <c r="H75" i="4"/>
  <c r="F75" i="4"/>
  <c r="I74" i="4"/>
  <c r="H74" i="4"/>
  <c r="F74" i="4"/>
  <c r="G71" i="4"/>
  <c r="D71" i="4"/>
  <c r="I71" i="4"/>
  <c r="C71" i="4"/>
  <c r="H71" i="4"/>
  <c r="F71" i="4"/>
  <c r="E71" i="4"/>
  <c r="I70" i="4"/>
  <c r="H70" i="4"/>
  <c r="F70" i="4"/>
  <c r="I69" i="4"/>
  <c r="H69" i="4"/>
  <c r="F69" i="4"/>
  <c r="G68" i="4"/>
  <c r="D68" i="4"/>
  <c r="I68" i="4"/>
  <c r="C68" i="4"/>
  <c r="H68" i="4"/>
  <c r="F68" i="4"/>
  <c r="E68" i="4"/>
  <c r="G67" i="4"/>
  <c r="D67" i="4"/>
  <c r="I67" i="4"/>
  <c r="C67" i="4"/>
  <c r="H67" i="4"/>
  <c r="F67" i="4"/>
  <c r="E67" i="4"/>
  <c r="F65" i="4"/>
  <c r="G64" i="4"/>
  <c r="D64" i="4"/>
  <c r="I64" i="4"/>
  <c r="C64" i="4"/>
  <c r="H64" i="4"/>
  <c r="F64" i="4"/>
  <c r="E64" i="4"/>
  <c r="G60" i="4"/>
  <c r="D60" i="4"/>
  <c r="I60" i="4"/>
  <c r="C60" i="4"/>
  <c r="H60" i="4"/>
  <c r="F60" i="4"/>
  <c r="E60" i="4"/>
  <c r="I59" i="4"/>
  <c r="H59" i="4"/>
  <c r="I58" i="4"/>
  <c r="H58" i="4"/>
  <c r="F58" i="4"/>
  <c r="I57" i="4"/>
  <c r="H57" i="4"/>
  <c r="F57" i="4"/>
  <c r="G56" i="4"/>
  <c r="D56" i="4"/>
  <c r="I56" i="4"/>
  <c r="C56" i="4"/>
  <c r="H56" i="4"/>
  <c r="F56" i="4"/>
  <c r="E56" i="4"/>
  <c r="I55" i="4"/>
  <c r="H55" i="4"/>
  <c r="I54" i="4"/>
  <c r="H54" i="4"/>
  <c r="F54" i="4"/>
  <c r="G53" i="4"/>
  <c r="D53" i="4"/>
  <c r="I53" i="4"/>
  <c r="C53" i="4"/>
  <c r="H53" i="4"/>
  <c r="F53" i="4"/>
  <c r="E53" i="4"/>
  <c r="I52" i="4"/>
  <c r="H52" i="4"/>
  <c r="I51" i="4"/>
  <c r="H51" i="4"/>
  <c r="F51" i="4"/>
  <c r="G50" i="4"/>
  <c r="D50" i="4"/>
  <c r="I50" i="4"/>
  <c r="C50" i="4"/>
  <c r="H50" i="4"/>
  <c r="F50" i="4"/>
  <c r="E50" i="4"/>
  <c r="I49" i="4"/>
  <c r="H49" i="4"/>
  <c r="I48" i="4"/>
  <c r="H48" i="4"/>
  <c r="F48" i="4"/>
  <c r="G47" i="4"/>
  <c r="D47" i="4"/>
  <c r="I47" i="4"/>
  <c r="C47" i="4"/>
  <c r="H47" i="4"/>
  <c r="F47" i="4"/>
  <c r="E47" i="4"/>
  <c r="I46" i="4"/>
  <c r="H46" i="4"/>
  <c r="I45" i="4"/>
  <c r="H45" i="4"/>
  <c r="F45" i="4"/>
  <c r="G44" i="4"/>
  <c r="D44" i="4"/>
  <c r="I44" i="4"/>
  <c r="C44" i="4"/>
  <c r="H44" i="4"/>
  <c r="F44" i="4"/>
  <c r="E44" i="4"/>
  <c r="I43" i="4"/>
  <c r="H43" i="4"/>
  <c r="I42" i="4"/>
  <c r="H42" i="4"/>
  <c r="F42" i="4"/>
  <c r="G41" i="4"/>
  <c r="D41" i="4"/>
  <c r="I41" i="4"/>
  <c r="C41" i="4"/>
  <c r="H41" i="4"/>
  <c r="F41" i="4"/>
  <c r="E41" i="4"/>
  <c r="I40" i="4"/>
  <c r="H40" i="4"/>
  <c r="I39" i="4"/>
  <c r="H39" i="4"/>
  <c r="F39" i="4"/>
  <c r="G38" i="4"/>
  <c r="D38" i="4"/>
  <c r="I38" i="4"/>
  <c r="C38" i="4"/>
  <c r="H38" i="4"/>
  <c r="F38" i="4"/>
  <c r="E38" i="4"/>
  <c r="I37" i="4"/>
  <c r="H37" i="4"/>
  <c r="I36" i="4"/>
  <c r="H36" i="4"/>
  <c r="F36" i="4"/>
  <c r="G35" i="4"/>
  <c r="D35" i="4"/>
  <c r="I35" i="4"/>
  <c r="C35" i="4"/>
  <c r="H35" i="4"/>
  <c r="F35" i="4"/>
  <c r="E35" i="4"/>
  <c r="I34" i="4"/>
  <c r="H34" i="4"/>
  <c r="I33" i="4"/>
  <c r="H33" i="4"/>
  <c r="F33" i="4"/>
  <c r="G32" i="4"/>
  <c r="D32" i="4"/>
  <c r="I32" i="4"/>
  <c r="C32" i="4"/>
  <c r="H32" i="4"/>
  <c r="F32" i="4"/>
  <c r="E32" i="4"/>
  <c r="I31" i="4"/>
  <c r="H31" i="4"/>
  <c r="I30" i="4"/>
  <c r="H30" i="4"/>
  <c r="F30" i="4"/>
  <c r="G29" i="4"/>
  <c r="D29" i="4"/>
  <c r="I29" i="4"/>
  <c r="C29" i="4"/>
  <c r="H29" i="4"/>
  <c r="F29" i="4"/>
  <c r="E29" i="4"/>
  <c r="I28" i="4"/>
  <c r="H28" i="4"/>
  <c r="I27" i="4"/>
  <c r="H27" i="4"/>
  <c r="F27" i="4"/>
  <c r="G26" i="4"/>
  <c r="D26" i="4"/>
  <c r="I26" i="4"/>
  <c r="C26" i="4"/>
  <c r="H26" i="4"/>
  <c r="F26" i="4"/>
  <c r="E26" i="4"/>
  <c r="I25" i="4"/>
  <c r="H25" i="4"/>
  <c r="I24" i="4"/>
  <c r="H24" i="4"/>
  <c r="F24" i="4"/>
  <c r="I23" i="4"/>
  <c r="H23" i="4"/>
  <c r="F23" i="4"/>
  <c r="I22" i="4"/>
  <c r="H22" i="4"/>
  <c r="F22" i="4"/>
  <c r="G21" i="4"/>
  <c r="D21" i="4"/>
  <c r="I21" i="4"/>
  <c r="C21" i="4"/>
  <c r="H21" i="4"/>
  <c r="F21" i="4"/>
  <c r="E21" i="4"/>
  <c r="I20" i="4"/>
  <c r="H20" i="4"/>
  <c r="I19" i="4"/>
  <c r="H19" i="4"/>
  <c r="F19" i="4"/>
  <c r="I18" i="4"/>
  <c r="H18" i="4"/>
  <c r="F18" i="4"/>
  <c r="I17" i="4"/>
  <c r="H17" i="4"/>
  <c r="F17" i="4"/>
  <c r="G16" i="4"/>
  <c r="D16" i="4"/>
  <c r="I16" i="4"/>
  <c r="C16" i="4"/>
  <c r="H16" i="4"/>
  <c r="F16" i="4"/>
  <c r="E16" i="4"/>
  <c r="I15" i="4"/>
  <c r="H15" i="4"/>
  <c r="F15" i="4"/>
  <c r="I14" i="4"/>
  <c r="H14" i="4"/>
  <c r="I13" i="4"/>
  <c r="H13" i="4"/>
  <c r="F13" i="4"/>
  <c r="I12" i="4"/>
  <c r="H12" i="4"/>
  <c r="F12" i="4"/>
  <c r="I11" i="4"/>
  <c r="H11" i="4"/>
  <c r="F11" i="4"/>
  <c r="G10" i="4"/>
  <c r="D10" i="4"/>
  <c r="I10" i="4"/>
  <c r="C10" i="4"/>
  <c r="H10" i="4"/>
  <c r="F10" i="4"/>
  <c r="E10" i="4"/>
  <c r="I9" i="4"/>
  <c r="H9" i="4"/>
  <c r="I8" i="4"/>
  <c r="H8" i="4"/>
  <c r="F8" i="4"/>
  <c r="I7" i="4"/>
  <c r="H7" i="4"/>
  <c r="F7" i="4"/>
  <c r="G6" i="4"/>
  <c r="D6" i="4"/>
  <c r="I6" i="4"/>
  <c r="C6" i="4"/>
  <c r="H6" i="4"/>
  <c r="F6" i="4"/>
  <c r="E6" i="4"/>
  <c r="G5" i="4"/>
  <c r="D5" i="4"/>
  <c r="I5" i="4"/>
  <c r="C5" i="4"/>
  <c r="H5" i="4"/>
  <c r="F5" i="4"/>
  <c r="E5" i="4"/>
  <c r="G32" i="3"/>
  <c r="F32" i="3"/>
  <c r="H32" i="3"/>
  <c r="G35" i="3"/>
  <c r="G34" i="3"/>
  <c r="F35" i="3"/>
  <c r="F38" i="3"/>
  <c r="F34" i="3"/>
  <c r="H34" i="3"/>
  <c r="H69" i="3"/>
  <c r="H71" i="3"/>
  <c r="H74" i="3"/>
  <c r="H75" i="3"/>
  <c r="H77" i="3"/>
  <c r="G77" i="3"/>
  <c r="F77" i="3"/>
  <c r="C35" i="3"/>
  <c r="C40" i="3"/>
  <c r="C66" i="3"/>
  <c r="C69" i="3"/>
  <c r="C34" i="3"/>
  <c r="C23" i="3"/>
  <c r="C5" i="3"/>
  <c r="C32" i="3"/>
  <c r="C77" i="3"/>
  <c r="B35" i="3"/>
  <c r="B40" i="3"/>
  <c r="B66" i="3"/>
  <c r="B69" i="3"/>
  <c r="B72" i="3"/>
  <c r="B34" i="3"/>
  <c r="B23" i="3"/>
  <c r="B5" i="3"/>
  <c r="B32" i="3"/>
  <c r="B77" i="3"/>
  <c r="D77" i="3"/>
  <c r="H76" i="3"/>
  <c r="D76" i="3"/>
  <c r="D75" i="3"/>
  <c r="D74" i="3"/>
  <c r="D73" i="3"/>
  <c r="D72" i="3"/>
  <c r="D71" i="3"/>
  <c r="H70" i="3"/>
  <c r="D70" i="3"/>
  <c r="D69" i="3"/>
  <c r="H68" i="3"/>
  <c r="D68" i="3"/>
  <c r="H67" i="3"/>
  <c r="D67" i="3"/>
  <c r="H66" i="3"/>
  <c r="D66" i="3"/>
  <c r="H65" i="3"/>
  <c r="D65" i="3"/>
  <c r="D64" i="3"/>
  <c r="D63" i="3"/>
  <c r="D62" i="3"/>
  <c r="D61" i="3"/>
  <c r="D60" i="3"/>
  <c r="D59" i="3"/>
  <c r="D58" i="3"/>
  <c r="D57" i="3"/>
  <c r="D56" i="3"/>
  <c r="H55" i="3"/>
  <c r="D55" i="3"/>
  <c r="H54" i="3"/>
  <c r="D54" i="3"/>
  <c r="H53" i="3"/>
  <c r="D53" i="3"/>
  <c r="H52" i="3"/>
  <c r="D52" i="3"/>
  <c r="H51" i="3"/>
  <c r="D51" i="3"/>
  <c r="H50" i="3"/>
  <c r="D50" i="3"/>
  <c r="H49" i="3"/>
  <c r="D49" i="3"/>
  <c r="H48" i="3"/>
  <c r="D48" i="3"/>
  <c r="H47" i="3"/>
  <c r="D47" i="3"/>
  <c r="H46" i="3"/>
  <c r="D46" i="3"/>
  <c r="H45" i="3"/>
  <c r="D45" i="3"/>
  <c r="H44" i="3"/>
  <c r="D44" i="3"/>
  <c r="H43" i="3"/>
  <c r="D43" i="3"/>
  <c r="H42" i="3"/>
  <c r="D42" i="3"/>
  <c r="H41" i="3"/>
  <c r="D41" i="3"/>
  <c r="H40" i="3"/>
  <c r="D40" i="3"/>
  <c r="H39" i="3"/>
  <c r="D39" i="3"/>
  <c r="G38" i="3"/>
  <c r="H38" i="3"/>
  <c r="D38" i="3"/>
  <c r="H36" i="3"/>
  <c r="D36" i="3"/>
  <c r="H35" i="3"/>
  <c r="D35" i="3"/>
  <c r="D34" i="3"/>
  <c r="H33" i="3"/>
  <c r="D33" i="3"/>
  <c r="D32" i="3"/>
  <c r="H31" i="3"/>
  <c r="D31" i="3"/>
  <c r="H30" i="3"/>
  <c r="D30" i="3"/>
  <c r="H29" i="3"/>
  <c r="D29" i="3"/>
  <c r="H28" i="3"/>
  <c r="D28" i="3"/>
  <c r="H27" i="3"/>
  <c r="D27" i="3"/>
  <c r="H26" i="3"/>
  <c r="D26" i="3"/>
  <c r="H25" i="3"/>
  <c r="D25" i="3"/>
  <c r="H24" i="3"/>
  <c r="D24" i="3"/>
  <c r="H23" i="3"/>
  <c r="D23" i="3"/>
  <c r="H21" i="3"/>
  <c r="D21" i="3"/>
  <c r="H20" i="3"/>
  <c r="D20" i="3"/>
  <c r="H19" i="3"/>
  <c r="D19" i="3"/>
  <c r="H18" i="3"/>
  <c r="D18" i="3"/>
  <c r="H17" i="3"/>
  <c r="D17" i="3"/>
  <c r="H16" i="3"/>
  <c r="D16" i="3"/>
  <c r="H15" i="3"/>
  <c r="D15" i="3"/>
  <c r="H14" i="3"/>
  <c r="D14" i="3"/>
  <c r="H13" i="3"/>
  <c r="D13" i="3"/>
  <c r="H12" i="3"/>
  <c r="D12" i="3"/>
  <c r="H11" i="3"/>
  <c r="D11" i="3"/>
  <c r="H10" i="3"/>
  <c r="D10" i="3"/>
  <c r="H9" i="3"/>
  <c r="D9" i="3"/>
  <c r="H8" i="3"/>
  <c r="D8" i="3"/>
  <c r="H7" i="3"/>
  <c r="D7" i="3"/>
  <c r="H6" i="3"/>
  <c r="D6" i="3"/>
  <c r="H5" i="3"/>
  <c r="D5" i="3"/>
</calcChain>
</file>

<file path=xl/comments1.xml><?xml version="1.0" encoding="utf-8"?>
<comments xmlns="http://schemas.openxmlformats.org/spreadsheetml/2006/main">
  <authors>
    <author>李国青</author>
  </authors>
  <commentList>
    <comment ref="B3" authorId="0">
      <text>
        <r>
          <rPr>
            <b/>
            <sz val="9"/>
            <rFont val="宋体"/>
            <family val="3"/>
            <charset val="134"/>
          </rPr>
          <t>李国青:</t>
        </r>
        <r>
          <rPr>
            <sz val="9"/>
            <rFont val="宋体"/>
            <family val="3"/>
            <charset val="134"/>
          </rPr>
          <t xml:space="preserve">
</t>
        </r>
        <r>
          <rPr>
            <sz val="9"/>
            <rFont val="宋体"/>
            <family val="3"/>
            <charset val="134"/>
          </rPr>
          <t xml:space="preserve">请输入报告年度。
</t>
        </r>
        <r>
          <rPr>
            <sz val="9"/>
            <rFont val="宋体"/>
            <family val="3"/>
            <charset val="134"/>
          </rPr>
          <t>××××</t>
        </r>
      </text>
    </comment>
  </commentList>
</comments>
</file>

<file path=xl/comments2.xml><?xml version="1.0" encoding="utf-8"?>
<comments xmlns="http://schemas.openxmlformats.org/spreadsheetml/2006/main">
  <authors>
    <author>hp</author>
  </authors>
  <commentList>
    <comment ref="D21" author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</t>
        </r>
        <r>
          <rPr>
            <sz val="9"/>
            <rFont val="宋体"/>
            <family val="3"/>
            <charset val="134"/>
          </rPr>
          <t xml:space="preserve">包括陇川上划133万
</t>
        </r>
      </text>
    </comment>
  </commentList>
</comments>
</file>

<file path=xl/sharedStrings.xml><?xml version="1.0" encoding="utf-8"?>
<sst xmlns="http://schemas.openxmlformats.org/spreadsheetml/2006/main" count="603" uniqueCount="405">
  <si>
    <t>盈  江  县</t>
  </si>
  <si>
    <t xml:space="preserve">2019年度县财政预算调整方案                        </t>
  </si>
  <si>
    <t>盈  江  县  财  政  局</t>
  </si>
  <si>
    <t>二  O 一 九年  十  二月</t>
  </si>
  <si>
    <t>目      录</t>
  </si>
  <si>
    <t>表一</t>
  </si>
  <si>
    <t xml:space="preserve">2019年度盈江县一般公共预算收支安排调整表　　　　　　　　　　　　　　　　     　　　   </t>
  </si>
  <si>
    <t>1-3</t>
  </si>
  <si>
    <t>表一附1表</t>
  </si>
  <si>
    <t>2019年盈江县财税三局财政收入明细表</t>
  </si>
  <si>
    <t>4-10</t>
  </si>
  <si>
    <t>表二</t>
  </si>
  <si>
    <t>2019年度盈江县一般公共预算支出调整变动情况表　　　　　　　　　　　　　　　　　</t>
  </si>
  <si>
    <t>表三</t>
  </si>
  <si>
    <t>2019年度盈江县一般公共预算基本支出经济分类调整表（表一）</t>
  </si>
  <si>
    <t>表四</t>
  </si>
  <si>
    <t>2019年度盈江县政府性基金预算收支安排调整表　　　　　　　　　　　　　　　</t>
  </si>
  <si>
    <t>表五</t>
  </si>
  <si>
    <t>2019年度盈江县政府性基金预算支出调整变动情况表</t>
  </si>
  <si>
    <t>表六</t>
  </si>
  <si>
    <t>2019年度盈江县社会保险基金预算收支安排调整表</t>
  </si>
  <si>
    <t>表七</t>
  </si>
  <si>
    <t>2019年度盈江县国有资本经营预算收支安排调整表</t>
  </si>
  <si>
    <t>2019年度盈江县一般公共预算收支安排调整表</t>
  </si>
  <si>
    <t>单位：万元</t>
  </si>
  <si>
    <t>收  入</t>
  </si>
  <si>
    <t>年初预算数</t>
  </si>
  <si>
    <t>调整预算数</t>
  </si>
  <si>
    <t>调整预算数较年初预算数±</t>
  </si>
  <si>
    <t>支   出</t>
  </si>
  <si>
    <t>101 税收收入</t>
  </si>
  <si>
    <t>201 一般公共服务支出</t>
  </si>
  <si>
    <t>10101 增值税</t>
  </si>
  <si>
    <t>203 国防支出</t>
  </si>
  <si>
    <t>10103 营业税</t>
  </si>
  <si>
    <t>204 公共安全支出</t>
  </si>
  <si>
    <t>10104 企业所得税</t>
  </si>
  <si>
    <t>205 教育支出</t>
  </si>
  <si>
    <t>10105 企业所得税退税</t>
  </si>
  <si>
    <t>206 科学技术支出</t>
  </si>
  <si>
    <t>10106 个人所得税</t>
  </si>
  <si>
    <t>207 文化体育与传媒支出</t>
  </si>
  <si>
    <t>10107 资源税</t>
  </si>
  <si>
    <t>208 社会保障和就业支出</t>
  </si>
  <si>
    <t>10109 城市维护建设税</t>
  </si>
  <si>
    <t>210 医疗卫生与计划生育支出</t>
  </si>
  <si>
    <t>10110 房产税</t>
  </si>
  <si>
    <t>211 节能环保支出</t>
  </si>
  <si>
    <t>10111 印花税</t>
  </si>
  <si>
    <t>212 城乡社区支出</t>
  </si>
  <si>
    <t>10112 城镇土地使用税</t>
  </si>
  <si>
    <t>213 农林水支出</t>
  </si>
  <si>
    <t>10113 土地增值税</t>
  </si>
  <si>
    <t>214 交通运输支出</t>
  </si>
  <si>
    <t>10114 车船税</t>
  </si>
  <si>
    <t>215 资源勘探信息等支出</t>
  </si>
  <si>
    <t>10118 耕地占用税</t>
  </si>
  <si>
    <t>216 商业服务业等支出</t>
  </si>
  <si>
    <t>10119 契税</t>
  </si>
  <si>
    <t>217 金融支出</t>
  </si>
  <si>
    <t>10120 烟叶税</t>
  </si>
  <si>
    <t>220 自然资源海洋气象等支出</t>
  </si>
  <si>
    <t>1021 环境保护税</t>
  </si>
  <si>
    <t>221 住房保障支出</t>
  </si>
  <si>
    <t>10199 其他税收收入</t>
  </si>
  <si>
    <t>222 粮油物资储备支出</t>
  </si>
  <si>
    <t>103 非税收入</t>
  </si>
  <si>
    <t>224 灾害防治及应急管理支出</t>
  </si>
  <si>
    <t>10302 专项收入</t>
  </si>
  <si>
    <t>227 预备费</t>
  </si>
  <si>
    <t>10304 行政事业性收费收入</t>
  </si>
  <si>
    <t>229 其他支出</t>
  </si>
  <si>
    <t>10305 罚没收入</t>
  </si>
  <si>
    <t>232 债务付息支出</t>
  </si>
  <si>
    <t>10306 国有资本经营收入</t>
  </si>
  <si>
    <t>233 债务发行费支出</t>
  </si>
  <si>
    <t>10307 国有资源（资产）有偿使用收入</t>
  </si>
  <si>
    <t>10308 捐赠收入</t>
  </si>
  <si>
    <r>
      <t>10309</t>
    </r>
    <r>
      <rPr>
        <sz val="12"/>
        <rFont val="宋体"/>
        <family val="3"/>
        <charset val="134"/>
      </rPr>
      <t xml:space="preserve"> 政府住房基金收入</t>
    </r>
  </si>
  <si>
    <t>10399 其他收入</t>
  </si>
  <si>
    <t xml:space="preserve"> </t>
  </si>
  <si>
    <t>本年收入小计</t>
  </si>
  <si>
    <t>本年支出小计</t>
  </si>
  <si>
    <t>110 转移性收入</t>
  </si>
  <si>
    <t>230 转移性支出</t>
  </si>
  <si>
    <r>
      <t xml:space="preserve">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11001 返还性收入</t>
    </r>
  </si>
  <si>
    <t xml:space="preserve">  23003 专项转移支付</t>
  </si>
  <si>
    <r>
      <t xml:space="preserve">    1100102  </t>
    </r>
    <r>
      <rPr>
        <sz val="12"/>
        <rFont val="宋体"/>
        <family val="3"/>
        <charset val="134"/>
      </rPr>
      <t>所得税基数返还收入</t>
    </r>
  </si>
  <si>
    <t xml:space="preserve">           补助下级支出</t>
  </si>
  <si>
    <t xml:space="preserve">    110105   消费税税收返还收入</t>
  </si>
  <si>
    <t xml:space="preserve">    110104   增值税返还收入</t>
  </si>
  <si>
    <t xml:space="preserve">  23006 上解支出</t>
  </si>
  <si>
    <t xml:space="preserve">    1100106  增值税“五五分享”税返还收入</t>
  </si>
  <si>
    <t xml:space="preserve">    230601 体制上解支出</t>
  </si>
  <si>
    <r>
      <t xml:space="preserve">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11002 一般性转移支付收入</t>
    </r>
  </si>
  <si>
    <t xml:space="preserve">    230602 专项上解支出</t>
  </si>
  <si>
    <r>
      <t xml:space="preserve">  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1100201　体制补助收入　</t>
    </r>
  </si>
  <si>
    <t xml:space="preserve">           出口退税专项上解支出</t>
  </si>
  <si>
    <r>
      <t xml:space="preserve">  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1100202　均衡性转移支付收入</t>
    </r>
  </si>
  <si>
    <t xml:space="preserve">           其他专项上解支出</t>
  </si>
  <si>
    <t xml:space="preserve">    1100207 县级基本财力保障机制奖补资金收入</t>
  </si>
  <si>
    <t xml:space="preserve">    1100208  结算补助收入</t>
  </si>
  <si>
    <t xml:space="preserve">    1100214  企业事业单位划转补助收入</t>
  </si>
  <si>
    <t xml:space="preserve">    1100220  基层公检法司转移支付收入</t>
  </si>
  <si>
    <t xml:space="preserve">    1100221  城乡义务教育转移支付收入</t>
  </si>
  <si>
    <t xml:space="preserve">    1100222  基本养老金转移支付收入</t>
  </si>
  <si>
    <t xml:space="preserve">    1100223  城乡居民医疗保险转移支付收入</t>
  </si>
  <si>
    <t xml:space="preserve">    1100225  产粮（油）大县奖励资金收入</t>
  </si>
  <si>
    <t xml:space="preserve">    1100226  重点生态功能区转移支付收入</t>
  </si>
  <si>
    <t xml:space="preserve">    1100227  固定数额补助收入</t>
  </si>
  <si>
    <t xml:space="preserve">    1100229  民族地区转移支付收入</t>
  </si>
  <si>
    <t xml:space="preserve">    1100230  边境地区转移支付收入</t>
  </si>
  <si>
    <t xml:space="preserve">    1100231  贫困地区转移支付收入</t>
  </si>
  <si>
    <r>
      <t xml:space="preserve"> 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 xml:space="preserve"> 1100244  公共安全共同财政事权转移支付收入</t>
    </r>
  </si>
  <si>
    <r>
      <t xml:space="preserve">  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1100245  教育共同财政事权转移支付收入</t>
    </r>
  </si>
  <si>
    <r>
      <t xml:space="preserve">  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1100248  社会保障和就业共同财政事权转移支付收入</t>
    </r>
  </si>
  <si>
    <r>
      <t xml:space="preserve">  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1100249  卫生健康共同财政事权转移支付收入</t>
    </r>
  </si>
  <si>
    <r>
      <t xml:space="preserve">  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1100250  节能环保共同财政事权转移支付收入</t>
    </r>
  </si>
  <si>
    <r>
      <t xml:space="preserve">  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1100252  农林水共同财政事权转移支付收入</t>
    </r>
  </si>
  <si>
    <r>
      <t xml:space="preserve">  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1100253  交通运输共同财政事权转移支付收入</t>
    </r>
  </si>
  <si>
    <r>
      <t xml:space="preserve"> 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 xml:space="preserve"> 1100258  住房保障共同财政事权转移支付收入</t>
    </r>
  </si>
  <si>
    <r>
      <t xml:space="preserve">  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1100260  其他共同财政事权转移支付收入</t>
    </r>
  </si>
  <si>
    <r>
      <t xml:space="preserve">  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1100299　其他一般性转移支付收入</t>
    </r>
  </si>
  <si>
    <r>
      <t xml:space="preserve">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11003 专项转移支付收入</t>
    </r>
  </si>
  <si>
    <t xml:space="preserve">        上级专项补助收入</t>
  </si>
  <si>
    <t xml:space="preserve">        专项上解收入</t>
  </si>
  <si>
    <r>
      <t xml:space="preserve">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11008 上年结余收入</t>
    </r>
  </si>
  <si>
    <t xml:space="preserve">  23008 调出资金</t>
  </si>
  <si>
    <r>
      <t xml:space="preserve"> </t>
    </r>
    <r>
      <rPr>
        <sz val="12"/>
        <rFont val="宋体"/>
        <family val="3"/>
        <charset val="134"/>
      </rPr>
      <t xml:space="preserve">       </t>
    </r>
    <r>
      <rPr>
        <sz val="12"/>
        <rFont val="宋体"/>
        <family val="3"/>
        <charset val="134"/>
      </rPr>
      <t>专款结转</t>
    </r>
  </si>
  <si>
    <t xml:space="preserve">  2300801 补充预算稳定调节基金</t>
  </si>
  <si>
    <t xml:space="preserve">        净结余</t>
  </si>
  <si>
    <t xml:space="preserve">  23009 年终结余</t>
  </si>
  <si>
    <r>
      <t xml:space="preserve">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11009 调入资金</t>
    </r>
  </si>
  <si>
    <t xml:space="preserve">  110090101 调入预算稳定调节基金</t>
  </si>
  <si>
    <t xml:space="preserve">        </t>
  </si>
  <si>
    <t xml:space="preserve">  110090102 从政府性基金调入一般公共预算</t>
  </si>
  <si>
    <r>
      <t xml:space="preserve">  230</t>
    </r>
    <r>
      <rPr>
        <sz val="12"/>
        <rFont val="宋体"/>
        <family val="3"/>
        <charset val="134"/>
      </rPr>
      <t>11</t>
    </r>
    <r>
      <rPr>
        <sz val="12"/>
        <rFont val="宋体"/>
        <family val="3"/>
        <charset val="134"/>
      </rPr>
      <t xml:space="preserve">  债务转贷支出</t>
    </r>
  </si>
  <si>
    <r>
      <t xml:space="preserve">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11011 债务转贷收入</t>
    </r>
  </si>
  <si>
    <r>
      <t xml:space="preserve">  231  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债务还本支出</t>
    </r>
  </si>
  <si>
    <t>收入合计</t>
  </si>
  <si>
    <t>支出合计</t>
  </si>
  <si>
    <t>表一附1</t>
  </si>
  <si>
    <t>收入项目</t>
  </si>
  <si>
    <t>2018年决算数</t>
  </si>
  <si>
    <t>2019年预算数</t>
  </si>
  <si>
    <t>2019年1－10月完成数</t>
  </si>
  <si>
    <t>调整额</t>
  </si>
  <si>
    <t>2019年调整预算数</t>
  </si>
  <si>
    <t>比2018年决算数增长%</t>
  </si>
  <si>
    <t>比2019年预算数增长%</t>
  </si>
  <si>
    <t>税务系统</t>
  </si>
  <si>
    <t>一、增值税收入</t>
  </si>
  <si>
    <t xml:space="preserve">  （一）国内增值税</t>
  </si>
  <si>
    <t xml:space="preserve">    上划中央</t>
  </si>
  <si>
    <t xml:space="preserve">    上划州级</t>
  </si>
  <si>
    <t xml:space="preserve">    县级收入</t>
  </si>
  <si>
    <t xml:space="preserve">  （二）改征增值税</t>
  </si>
  <si>
    <t xml:space="preserve">    上划省级</t>
  </si>
  <si>
    <t>二、上划中央100%消费税收入</t>
  </si>
  <si>
    <t>三、企业所得税收入</t>
  </si>
  <si>
    <t>四、个人所得税</t>
  </si>
  <si>
    <t xml:space="preserve">  个人所得税（中央）</t>
  </si>
  <si>
    <t xml:space="preserve">  个人所得税（省级）</t>
  </si>
  <si>
    <t xml:space="preserve">  个人所得税（州级）</t>
  </si>
  <si>
    <t xml:space="preserve">  个人所得税（县级）</t>
  </si>
  <si>
    <t>五、资源税</t>
  </si>
  <si>
    <t xml:space="preserve">    资源税(州级)</t>
  </si>
  <si>
    <t xml:space="preserve">    资源税(县级)</t>
  </si>
  <si>
    <t>六、城市维护建设税</t>
  </si>
  <si>
    <t xml:space="preserve">  城市维护建设税(州级)</t>
  </si>
  <si>
    <t xml:space="preserve">  城市维护建设税(县级)</t>
  </si>
  <si>
    <t>七、房产税</t>
  </si>
  <si>
    <t xml:space="preserve">  房产税上解州级(州级)</t>
  </si>
  <si>
    <t xml:space="preserve">  房产税县级收入(县级)</t>
  </si>
  <si>
    <t>八、印花税</t>
  </si>
  <si>
    <t xml:space="preserve">  印花税上解州级(州级)</t>
  </si>
  <si>
    <t xml:space="preserve">  印花税县级收入(县级)</t>
  </si>
  <si>
    <t>九、城镇土地使用税</t>
  </si>
  <si>
    <t xml:space="preserve">  城镇土地使用税(州级)</t>
  </si>
  <si>
    <t xml:space="preserve">  城镇土地使用税县级收入(县级)</t>
  </si>
  <si>
    <t>十、土地增值税</t>
  </si>
  <si>
    <t xml:space="preserve">  土地增值税(州级)</t>
  </si>
  <si>
    <t xml:space="preserve">  土地增值税县级收入(县级)</t>
  </si>
  <si>
    <t>十一、车船税</t>
  </si>
  <si>
    <t xml:space="preserve">  车船税(州级)</t>
  </si>
  <si>
    <t xml:space="preserve">  车船税县级收入(县级)</t>
  </si>
  <si>
    <t>十二、烟叶税</t>
  </si>
  <si>
    <t xml:space="preserve">  烟叶税(州级)</t>
  </si>
  <si>
    <t xml:space="preserve">  烟叶税县级收入(县级)</t>
  </si>
  <si>
    <t>十三、契税</t>
  </si>
  <si>
    <t xml:space="preserve">  契税(州级)</t>
  </si>
  <si>
    <t xml:space="preserve">  契税(县级)</t>
  </si>
  <si>
    <t>十四、环境保护税</t>
  </si>
  <si>
    <t xml:space="preserve">  环境保护税(州级)</t>
  </si>
  <si>
    <t xml:space="preserve">  环境保护税(县级)</t>
  </si>
  <si>
    <t>十五、耕地占用税</t>
  </si>
  <si>
    <t xml:space="preserve">  耕地占用税（省级）</t>
  </si>
  <si>
    <t xml:space="preserve">  耕地占用税（州级）</t>
  </si>
  <si>
    <t xml:space="preserve">  耕地占用税（县级）</t>
  </si>
  <si>
    <t>十六、 营业税收入</t>
  </si>
  <si>
    <t xml:space="preserve">    营业税中央</t>
  </si>
  <si>
    <t xml:space="preserve">    营业税州级</t>
  </si>
  <si>
    <t xml:space="preserve">    营业税县级</t>
  </si>
  <si>
    <t>十七、其他税收收入</t>
  </si>
  <si>
    <r>
      <t xml:space="preserve">    </t>
    </r>
    <r>
      <rPr>
        <sz val="10"/>
        <rFont val="宋体"/>
        <family val="3"/>
        <charset val="134"/>
      </rPr>
      <t>上划州级</t>
    </r>
  </si>
  <si>
    <r>
      <t xml:space="preserve">    </t>
    </r>
    <r>
      <rPr>
        <sz val="10"/>
        <rFont val="宋体"/>
        <family val="3"/>
        <charset val="134"/>
      </rPr>
      <t>县级收入</t>
    </r>
  </si>
  <si>
    <t>十八、  税务部征收非税收入</t>
  </si>
  <si>
    <t>（一）  教育费附加收入</t>
  </si>
  <si>
    <t xml:space="preserve">  1、  教育费附加收入（州级）</t>
  </si>
  <si>
    <t xml:space="preserve">  2、  教育费附加收入（县级）</t>
  </si>
  <si>
    <t>（二）  罚没收入</t>
  </si>
  <si>
    <t xml:space="preserve">  1、省级罚没收入</t>
  </si>
  <si>
    <t xml:space="preserve">  2、州级行罚没收入</t>
  </si>
  <si>
    <t xml:space="preserve">  3、县级罚没收入</t>
  </si>
  <si>
    <t>（四）  残疾人就业保障金收入</t>
  </si>
  <si>
    <t>（五） 行政性收费收入</t>
  </si>
  <si>
    <t xml:space="preserve">  1、上划省级行政性收费收入</t>
  </si>
  <si>
    <t xml:space="preserve">  2、州级行政性收费收入（防空地下室易地建设费）</t>
  </si>
  <si>
    <t xml:space="preserve">  3、县级行政性收费收入（防空地下室易地建设费）</t>
  </si>
  <si>
    <t>（六）国有资源(资产)有偿使用收入</t>
  </si>
  <si>
    <t xml:space="preserve">  1、利息收入(县级）</t>
  </si>
  <si>
    <t xml:space="preserve">  2、非经营性国有资产收入(县级）</t>
  </si>
  <si>
    <t>（七）其他上缴省级非税收入</t>
  </si>
  <si>
    <t>税务部门收入合计</t>
  </si>
  <si>
    <t xml:space="preserve">  县级一般公共预算税收收入小计</t>
  </si>
  <si>
    <t xml:space="preserve">  县级一般公共预算非税收入小计</t>
  </si>
  <si>
    <t xml:space="preserve">  上划州级税收收入小计</t>
  </si>
  <si>
    <t xml:space="preserve">  上划州级非税收收入小计</t>
  </si>
  <si>
    <t xml:space="preserve">  上划省级非税收入小计</t>
  </si>
  <si>
    <t xml:space="preserve">  上划省级税收收入小计</t>
  </si>
  <si>
    <t xml:space="preserve">  上划中央税收收入小计</t>
  </si>
  <si>
    <t xml:space="preserve">
财政系统</t>
  </si>
  <si>
    <t>一、专项收入</t>
  </si>
  <si>
    <t xml:space="preserve">   （一）教育资金收入</t>
  </si>
  <si>
    <t xml:space="preserve">   （二）农田水利建设资金收入</t>
  </si>
  <si>
    <t xml:space="preserve">      县级</t>
  </si>
  <si>
    <t xml:space="preserve">      州级</t>
  </si>
  <si>
    <t xml:space="preserve">      中央</t>
  </si>
  <si>
    <t xml:space="preserve">   （三）森林植被恢复费（县级）</t>
  </si>
  <si>
    <t xml:space="preserve">  （四）水利建设专项收入</t>
  </si>
  <si>
    <t xml:space="preserve">      省级</t>
  </si>
  <si>
    <t xml:space="preserve">   （五）其他专项收入</t>
  </si>
  <si>
    <t>二、行政事业性收费收入</t>
  </si>
  <si>
    <t xml:space="preserve">    县级</t>
  </si>
  <si>
    <t xml:space="preserve">    州级</t>
  </si>
  <si>
    <t xml:space="preserve">    省级</t>
  </si>
  <si>
    <t xml:space="preserve">    中央</t>
  </si>
  <si>
    <t>三、罚没收入</t>
  </si>
  <si>
    <t>四、国有资源(资产)有偿使用收入</t>
  </si>
  <si>
    <t xml:space="preserve">  （一）利息收入（县级）</t>
  </si>
  <si>
    <t xml:space="preserve">  （二）非经营性国有资产收入（县级）</t>
  </si>
  <si>
    <t xml:space="preserve">  （三）矿产资源专项收入</t>
  </si>
  <si>
    <t xml:space="preserve">      县级24%</t>
  </si>
  <si>
    <t xml:space="preserve">      州级6%</t>
  </si>
  <si>
    <t xml:space="preserve">  （四）水资源费收入</t>
  </si>
  <si>
    <t xml:space="preserve">      县级40%</t>
  </si>
  <si>
    <t xml:space="preserve">      州级20%</t>
  </si>
  <si>
    <t xml:space="preserve">      省级30%</t>
  </si>
  <si>
    <t xml:space="preserve">      中央10%</t>
  </si>
  <si>
    <t xml:space="preserve">  （五）其他国有资源有偿使用收入</t>
  </si>
  <si>
    <t>五、捐赠收入(县级)</t>
  </si>
  <si>
    <t>六、其他收入(县级)</t>
  </si>
  <si>
    <t>七、政府住房基金收入</t>
  </si>
  <si>
    <t>财政收入合计</t>
  </si>
  <si>
    <t xml:space="preserve">  县级公共财政预算收入小计</t>
  </si>
  <si>
    <t xml:space="preserve">  上划州级非税收入小计</t>
  </si>
  <si>
    <t xml:space="preserve">  上划中央非税收入</t>
  </si>
  <si>
    <t xml:space="preserve">财政收入合计                                                        </t>
  </si>
  <si>
    <t>全县地方财政总收入合计</t>
  </si>
  <si>
    <t xml:space="preserve">  县级一般公共财政预算收入合计</t>
  </si>
  <si>
    <t xml:space="preserve">  上划州级税收收入合计</t>
  </si>
  <si>
    <t xml:space="preserve">  上划州级非税收入合计</t>
  </si>
  <si>
    <t xml:space="preserve">  上划省级税收收入合计</t>
  </si>
  <si>
    <t xml:space="preserve">  上划省级非税收入合计</t>
  </si>
  <si>
    <t xml:space="preserve">  上划中央税收收入合计</t>
  </si>
  <si>
    <t xml:space="preserve">  上划中央非税收入合计</t>
  </si>
  <si>
    <t>2019年度盈江县一般公共预算支出调整变动情况表</t>
  </si>
  <si>
    <t xml:space="preserve">        单位：万元</t>
  </si>
  <si>
    <t>预算支出科目</t>
  </si>
  <si>
    <t>本级支出</t>
  </si>
  <si>
    <t>一般性转移支付支出±</t>
  </si>
  <si>
    <t>上级专款支出</t>
  </si>
  <si>
    <t>动支预备费</t>
  </si>
  <si>
    <t>增加预算支出</t>
  </si>
  <si>
    <t>建议调整支出</t>
  </si>
  <si>
    <t>其中：暂付转支出</t>
  </si>
  <si>
    <t>其中：划债指标指标调减</t>
  </si>
  <si>
    <t>1-10月实际下达+预测数</t>
  </si>
  <si>
    <t>年初预算安排数</t>
  </si>
  <si>
    <t>1-10月实际下达数与年初预算数差额±</t>
  </si>
  <si>
    <t>建议调减数</t>
  </si>
  <si>
    <t>金额</t>
  </si>
  <si>
    <t>210 卫生健康支出</t>
  </si>
  <si>
    <t>233 债务发行费用支出</t>
  </si>
  <si>
    <t xml:space="preserve">    本级支出小计</t>
  </si>
  <si>
    <t>2019年度盈江县一般公共预算基本支出经济分类调整表</t>
  </si>
  <si>
    <t>项目</t>
  </si>
  <si>
    <t>总计</t>
  </si>
  <si>
    <t>工资福利支出</t>
  </si>
  <si>
    <t>商品和服务支出</t>
  </si>
  <si>
    <t>对个人和家庭的补助</t>
  </si>
  <si>
    <t>对社会保险基金补助</t>
  </si>
  <si>
    <t>备注</t>
  </si>
  <si>
    <t>年初数</t>
  </si>
  <si>
    <t>较年初数增减</t>
  </si>
  <si>
    <t>支出总计</t>
  </si>
  <si>
    <t>2019年度盈江县政府性基金预算收支安排调整表</t>
  </si>
  <si>
    <t>收      入</t>
  </si>
  <si>
    <t>第十七届人大常委会第十九次会议调整预算数</t>
  </si>
  <si>
    <t>本次调整预算数</t>
  </si>
  <si>
    <t>本次调整数较上次调整数±</t>
  </si>
  <si>
    <t>支      出</t>
  </si>
  <si>
    <r>
      <t>103014</t>
    </r>
    <r>
      <rPr>
        <sz val="12"/>
        <rFont val="宋体"/>
        <family val="3"/>
        <charset val="134"/>
      </rPr>
      <t>6</t>
    </r>
    <r>
      <rPr>
        <sz val="12"/>
        <rFont val="宋体"/>
        <family val="3"/>
        <charset val="134"/>
      </rPr>
      <t xml:space="preserve"> 国有土地收益基金收入</t>
    </r>
  </si>
  <si>
    <r>
      <t>20</t>
    </r>
    <r>
      <rPr>
        <sz val="12"/>
        <rFont val="宋体"/>
        <family val="3"/>
        <charset val="134"/>
      </rPr>
      <t>6</t>
    </r>
    <r>
      <rPr>
        <sz val="12"/>
        <rFont val="宋体"/>
        <family val="3"/>
        <charset val="134"/>
      </rPr>
      <t xml:space="preserve">  科学技术支出</t>
    </r>
  </si>
  <si>
    <r>
      <t>103014</t>
    </r>
    <r>
      <rPr>
        <sz val="12"/>
        <rFont val="宋体"/>
        <family val="3"/>
        <charset val="134"/>
      </rPr>
      <t>7</t>
    </r>
    <r>
      <rPr>
        <sz val="12"/>
        <rFont val="宋体"/>
        <family val="3"/>
        <charset val="134"/>
      </rPr>
      <t xml:space="preserve"> 农业土地开发资金收入</t>
    </r>
  </si>
  <si>
    <t>207  文化体育与传媒支出</t>
  </si>
  <si>
    <t>1030148 国有土地使用权出让收入</t>
  </si>
  <si>
    <t>208  社会保障和就业支出</t>
  </si>
  <si>
    <t>1030155 彩票公益金收入</t>
  </si>
  <si>
    <r>
      <t>2</t>
    </r>
    <r>
      <rPr>
        <sz val="12"/>
        <rFont val="宋体"/>
        <family val="3"/>
        <charset val="134"/>
      </rPr>
      <t>11  节能环保支出</t>
    </r>
  </si>
  <si>
    <r>
      <t>10301</t>
    </r>
    <r>
      <rPr>
        <sz val="12"/>
        <rFont val="宋体"/>
        <family val="3"/>
        <charset val="134"/>
      </rPr>
      <t>56</t>
    </r>
    <r>
      <rPr>
        <sz val="12"/>
        <rFont val="宋体"/>
        <family val="3"/>
        <charset val="134"/>
      </rPr>
      <t xml:space="preserve"> 城市基础设施配套费收入</t>
    </r>
  </si>
  <si>
    <t>212  城乡社区支出</t>
  </si>
  <si>
    <r>
      <t>103015</t>
    </r>
    <r>
      <rPr>
        <sz val="12"/>
        <rFont val="宋体"/>
        <family val="3"/>
        <charset val="134"/>
      </rPr>
      <t>7</t>
    </r>
    <r>
      <rPr>
        <sz val="12"/>
        <rFont val="宋体"/>
        <family val="3"/>
        <charset val="134"/>
      </rPr>
      <t xml:space="preserve"> 小型水库移民扶助基金收入</t>
    </r>
  </si>
  <si>
    <t>213  农林水支出</t>
  </si>
  <si>
    <t>1030178 污水处理费收入</t>
  </si>
  <si>
    <t>214  交通运输支出</t>
  </si>
  <si>
    <t>1030180 彩票发行机构和彩票销售机构的业务费用</t>
  </si>
  <si>
    <t>215  资源勘探信息等支出</t>
  </si>
  <si>
    <t>1030199 其他政府性基金收入</t>
  </si>
  <si>
    <t>216  商业服务业等支出</t>
  </si>
  <si>
    <t>217  金融支出</t>
  </si>
  <si>
    <t>229  其他支出</t>
  </si>
  <si>
    <t>232  债务付息支出</t>
  </si>
  <si>
    <t>233  债务发行费用支出</t>
  </si>
  <si>
    <t>11004 政府性基金转移收入</t>
  </si>
  <si>
    <t>23004 政府性基金转移支付</t>
  </si>
  <si>
    <t>11008 上年结余收入</t>
  </si>
  <si>
    <t>23008 调出资金</t>
  </si>
  <si>
    <t>11009 调入资金</t>
  </si>
  <si>
    <t>23009 年终结余</t>
  </si>
  <si>
    <t>11011 债务转贷收入</t>
  </si>
  <si>
    <t>231   债务还本支出</t>
  </si>
  <si>
    <t>206  科学技术支出</t>
  </si>
  <si>
    <t>211  节能环保支出</t>
  </si>
  <si>
    <t xml:space="preserve">     本级支出小计</t>
  </si>
  <si>
    <t>较年初预算数±</t>
  </si>
  <si>
    <t>10201 企业职工基本养老保险基金收入</t>
  </si>
  <si>
    <t>20901 企业职工基本养老保险基金支出</t>
  </si>
  <si>
    <t>10202 失业保险基金收入</t>
  </si>
  <si>
    <t>20902 失业保险基金支出</t>
  </si>
  <si>
    <t>10203 职工基本医疗保险基金收入</t>
  </si>
  <si>
    <t>20903 职工基本医疗保险基金支出</t>
  </si>
  <si>
    <t>10204 工伤保险基金收入</t>
  </si>
  <si>
    <t>20904 工伤保险基金支出</t>
  </si>
  <si>
    <t>10205 生育保险基金收入</t>
  </si>
  <si>
    <t>20905 生育保险基金支出</t>
  </si>
  <si>
    <t>10206 新型农村合作医疗基金收入</t>
  </si>
  <si>
    <t>20906 新型农村合作医疗基金支出</t>
  </si>
  <si>
    <t>10207 城镇居民基本医疗保险基金收入</t>
  </si>
  <si>
    <t>20907 城镇居民基本医疗保险基金支出</t>
  </si>
  <si>
    <t>10210 城乡居民基本养老保险基金收入</t>
  </si>
  <si>
    <t>20910 城乡居民基本养老保险基金支出</t>
  </si>
  <si>
    <t>10211 机关事业单位基本养老保险基金收入</t>
  </si>
  <si>
    <t>20911 机关事业单位基本养老保险基金支出</t>
  </si>
  <si>
    <t>10212 城乡居民基本医疗保险基金收入</t>
  </si>
  <si>
    <t>20912 城乡居民基本医疗保险基金支出</t>
  </si>
  <si>
    <t>10299 其他社会保险基金收入</t>
  </si>
  <si>
    <t>20999 其他社会保险基金支出</t>
  </si>
  <si>
    <t xml:space="preserve">  1100803 社会保险基金预算上年结余收入</t>
  </si>
  <si>
    <t xml:space="preserve">  2300903 社会保险基金预算年终结余</t>
  </si>
  <si>
    <t>11014 社会保险基金上解下拨收入</t>
  </si>
  <si>
    <t>23014 社会保险基金上解下拨支出</t>
  </si>
  <si>
    <t xml:space="preserve">  1101401 社会保险基金上级补助收入</t>
  </si>
  <si>
    <t xml:space="preserve">  2301401 社会保险基金补助下级支出</t>
  </si>
  <si>
    <t xml:space="preserve">  1101402 社会保险基金下级上解收入</t>
  </si>
  <si>
    <t xml:space="preserve">  2301402 社会保险基金上解上级支出</t>
  </si>
  <si>
    <t>收 入 合 计</t>
  </si>
  <si>
    <t>支 出 合 计</t>
  </si>
  <si>
    <t>1030601 利润收入</t>
  </si>
  <si>
    <t>22301　解决历史遗留问题及改革成本支出</t>
  </si>
  <si>
    <t>1030602 股利、股息收入</t>
  </si>
  <si>
    <t>22302　国有企业资本金注入</t>
  </si>
  <si>
    <t>1030603 产权转让收入</t>
  </si>
  <si>
    <t>22303　国有企业政策性补贴</t>
  </si>
  <si>
    <t>1030604 清算收入</t>
  </si>
  <si>
    <t>22304　金融国有资本经营预算支出</t>
  </si>
  <si>
    <t>1030698 其他国有资本经营预算收入</t>
  </si>
  <si>
    <t>22399　其他国有资本经营预算支出</t>
  </si>
  <si>
    <t>国有资本经营收入</t>
  </si>
  <si>
    <t>国有资本经营支出</t>
  </si>
  <si>
    <t>110　转移支付收入</t>
  </si>
  <si>
    <t>230　转移性支出</t>
  </si>
  <si>
    <t xml:space="preserve">  11005　国有资本经营预算转移支付收入</t>
  </si>
  <si>
    <t xml:space="preserve">  23005　国有资本经营预算转移支付</t>
  </si>
  <si>
    <t xml:space="preserve">  23008　调出资金</t>
  </si>
  <si>
    <t xml:space="preserve">    2300803　国有资本经营预算调出资金</t>
  </si>
  <si>
    <t xml:space="preserve">   单位：万元</t>
  </si>
  <si>
    <t>501 机关工资福利支出</t>
  </si>
  <si>
    <t>502 机关商品和服务支出</t>
  </si>
  <si>
    <r>
      <t>503</t>
    </r>
    <r>
      <rPr>
        <b/>
        <sz val="11"/>
        <rFont val="宋体"/>
        <family val="3"/>
        <charset val="134"/>
      </rPr>
      <t xml:space="preserve"> 机关资本性支出（一）</t>
    </r>
  </si>
  <si>
    <t>505 对事业单位经常性补助</t>
  </si>
  <si>
    <r>
      <t xml:space="preserve">506 </t>
    </r>
    <r>
      <rPr>
        <b/>
        <sz val="11"/>
        <rFont val="宋体"/>
        <family val="3"/>
        <charset val="134"/>
      </rPr>
      <t>对事业单位资本性补助</t>
    </r>
    <r>
      <rPr>
        <b/>
        <sz val="11"/>
        <rFont val="宋体"/>
        <family val="3"/>
        <charset val="134"/>
      </rPr>
      <t xml:space="preserve"> 资本性支出（一）</t>
    </r>
  </si>
  <si>
    <t>509 对个人和家庭的补助</t>
  </si>
  <si>
    <t>220 自然资源气象等支出</t>
  </si>
  <si>
    <t>支 出 总 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</si>
</sst>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 * #,##0_ ;_ * \-#,##0_ ;_ * &quot;-&quot;_ ;_ @_ "/>
    <numFmt numFmtId="178" formatCode="#,##0_);[Red]\(#,##0\)"/>
    <numFmt numFmtId="179" formatCode="#,##0_ "/>
    <numFmt numFmtId="180" formatCode="#,##0_ ;[Red]\-#,##0\ "/>
    <numFmt numFmtId="181" formatCode="0_ "/>
    <numFmt numFmtId="182" formatCode="0.00_ ;[Red]\-0.00\ "/>
    <numFmt numFmtId="183" formatCode="0.0_ "/>
    <numFmt numFmtId="184" formatCode="#,##0.00_ "/>
    <numFmt numFmtId="185" formatCode="yyyy&quot;年&quot;m&quot;月&quot;;@"/>
  </numFmts>
  <fonts count="62">
    <font>
      <sz val="12"/>
      <name val="宋体"/>
      <charset val="134"/>
    </font>
    <font>
      <sz val="20"/>
      <name val="宋体"/>
      <family val="3"/>
      <charset val="134"/>
    </font>
    <font>
      <b/>
      <sz val="12"/>
      <name val="宋体"/>
      <family val="3"/>
      <charset val="134"/>
    </font>
    <font>
      <sz val="22"/>
      <name val="方正小标宋简体"/>
      <charset val="134"/>
    </font>
    <font>
      <b/>
      <sz val="11"/>
      <name val="宋体"/>
      <family val="3"/>
      <charset val="134"/>
    </font>
    <font>
      <b/>
      <sz val="12"/>
      <name val="Times New Roman"/>
      <family val="1"/>
    </font>
    <font>
      <b/>
      <sz val="11"/>
      <name val="Times New Roman"/>
      <family val="1"/>
    </font>
    <font>
      <sz val="12"/>
      <color indexed="8"/>
      <name val="宋体"/>
      <family val="3"/>
      <charset val="134"/>
    </font>
    <font>
      <sz val="11"/>
      <name val="Times New Roman"/>
      <family val="1"/>
    </font>
    <font>
      <b/>
      <sz val="12"/>
      <name val="黑体"/>
      <family val="3"/>
      <charset val="134"/>
    </font>
    <font>
      <sz val="10"/>
      <name val="宋体"/>
      <family val="3"/>
      <charset val="134"/>
    </font>
    <font>
      <sz val="14"/>
      <name val="仿宋_GB2312"/>
      <family val="3"/>
      <charset val="134"/>
    </font>
    <font>
      <sz val="12"/>
      <name val="仿宋_GB2312"/>
      <family val="3"/>
      <charset val="134"/>
    </font>
    <font>
      <sz val="22"/>
      <name val="华文中宋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30"/>
      <name val="方正小标宋简体"/>
      <charset val="134"/>
    </font>
    <font>
      <b/>
      <sz val="22"/>
      <name val="宋体"/>
      <family val="3"/>
      <charset val="134"/>
    </font>
    <font>
      <b/>
      <sz val="11"/>
      <name val="黑体"/>
      <family val="3"/>
      <charset val="134"/>
    </font>
    <font>
      <sz val="12"/>
      <color indexed="10"/>
      <name val="宋体"/>
      <family val="3"/>
      <charset val="134"/>
    </font>
    <font>
      <sz val="11"/>
      <name val="仿宋"/>
      <family val="3"/>
      <charset val="134"/>
    </font>
    <font>
      <sz val="11"/>
      <color indexed="8"/>
      <name val="仿宋"/>
      <family val="3"/>
      <charset val="134"/>
    </font>
    <font>
      <b/>
      <sz val="11"/>
      <name val="仿宋"/>
      <family val="3"/>
      <charset val="134"/>
    </font>
    <font>
      <b/>
      <sz val="16"/>
      <name val="宋体"/>
      <family val="3"/>
      <charset val="134"/>
    </font>
    <font>
      <b/>
      <sz val="10"/>
      <name val="宋体"/>
      <family val="3"/>
      <charset val="134"/>
    </font>
    <font>
      <b/>
      <i/>
      <sz val="10"/>
      <name val="方正仿宋_GBK"/>
      <family val="4"/>
      <charset val="134"/>
    </font>
    <font>
      <b/>
      <i/>
      <sz val="10"/>
      <name val="宋体"/>
      <family val="3"/>
      <charset val="134"/>
    </font>
    <font>
      <sz val="14"/>
      <color indexed="8"/>
      <name val="Times New Roman"/>
      <family val="1"/>
    </font>
    <font>
      <b/>
      <sz val="12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4"/>
      <name val="Times New Roman"/>
      <family val="1"/>
    </font>
    <font>
      <sz val="22"/>
      <color indexed="8"/>
      <name val="华文中宋"/>
      <family val="3"/>
      <charset val="134"/>
    </font>
    <font>
      <b/>
      <sz val="22"/>
      <name val="华文中宋"/>
      <family val="3"/>
      <charset val="134"/>
    </font>
    <font>
      <sz val="15"/>
      <name val="宋体"/>
      <family val="3"/>
      <charset val="134"/>
    </font>
    <font>
      <sz val="20"/>
      <name val="华文中宋"/>
      <family val="3"/>
      <charset val="134"/>
    </font>
    <font>
      <sz val="11"/>
      <name val="华文中宋"/>
      <family val="3"/>
      <charset val="134"/>
    </font>
    <font>
      <b/>
      <sz val="18"/>
      <name val="宋体"/>
      <family val="3"/>
      <charset val="134"/>
    </font>
    <font>
      <sz val="12"/>
      <name val="黑体"/>
      <family val="3"/>
      <charset val="134"/>
    </font>
    <font>
      <sz val="14"/>
      <name val="方正小标宋简体"/>
      <charset val="134"/>
    </font>
    <font>
      <b/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3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10"/>
      <name val="宋体"/>
      <family val="3"/>
      <charset val="134"/>
    </font>
    <font>
      <sz val="7"/>
      <name val="Small Fonts"/>
      <family val="2"/>
    </font>
    <font>
      <sz val="10"/>
      <name val="MS Sans Serif"/>
      <family val="2"/>
    </font>
    <font>
      <sz val="12"/>
      <name val="Times New Roman"/>
      <family val="1"/>
    </font>
    <font>
      <sz val="12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630">
    <xf numFmtId="0" fontId="0" fillId="0" borderId="0"/>
    <xf numFmtId="0" fontId="47" fillId="0" borderId="0" applyNumberFormat="0" applyFill="0" applyBorder="0" applyAlignment="0" applyProtection="0">
      <alignment vertical="center"/>
    </xf>
    <xf numFmtId="0" fontId="59" fillId="0" borderId="0">
      <alignment vertical="center"/>
    </xf>
    <xf numFmtId="0" fontId="44" fillId="10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41" fillId="5" borderId="13" applyNumberFormat="0" applyAlignment="0" applyProtection="0">
      <alignment vertical="center"/>
    </xf>
    <xf numFmtId="0" fontId="59" fillId="0" borderId="0"/>
    <xf numFmtId="0" fontId="51" fillId="0" borderId="20" applyNumberFormat="0" applyFill="0" applyAlignment="0" applyProtection="0">
      <alignment vertical="center"/>
    </xf>
    <xf numFmtId="9" fontId="59" fillId="0" borderId="0" applyFont="0" applyFill="0" applyBorder="0" applyAlignment="0" applyProtection="0"/>
    <xf numFmtId="0" fontId="59" fillId="0" borderId="0"/>
    <xf numFmtId="0" fontId="42" fillId="0" borderId="0" applyNumberFormat="0" applyFill="0" applyBorder="0" applyAlignment="0" applyProtection="0">
      <alignment vertical="center"/>
    </xf>
    <xf numFmtId="0" fontId="59" fillId="0" borderId="0"/>
    <xf numFmtId="0" fontId="47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9" fillId="0" borderId="0"/>
    <xf numFmtId="0" fontId="50" fillId="0" borderId="18" applyNumberFormat="0" applyFill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9" fontId="59" fillId="0" borderId="0" applyFont="0" applyFill="0" applyBorder="0" applyAlignment="0" applyProtection="0"/>
    <xf numFmtId="0" fontId="59" fillId="0" borderId="0"/>
    <xf numFmtId="0" fontId="48" fillId="1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9" fontId="59" fillId="0" borderId="0" applyFont="0" applyFill="0" applyBorder="0" applyAlignment="0" applyProtection="0"/>
    <xf numFmtId="0" fontId="59" fillId="0" borderId="0"/>
    <xf numFmtId="0" fontId="41" fillId="5" borderId="13" applyNumberFormat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49" fillId="15" borderId="17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9" fillId="0" borderId="0"/>
    <xf numFmtId="0" fontId="48" fillId="14" borderId="0" applyNumberFormat="0" applyBorder="0" applyAlignment="0" applyProtection="0">
      <alignment vertical="center"/>
    </xf>
    <xf numFmtId="0" fontId="59" fillId="0" borderId="0"/>
    <xf numFmtId="0" fontId="49" fillId="15" borderId="17" applyNumberFormat="0" applyAlignment="0" applyProtection="0">
      <alignment vertical="center"/>
    </xf>
    <xf numFmtId="0" fontId="59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49" fillId="15" borderId="17" applyNumberFormat="0" applyAlignment="0" applyProtection="0">
      <alignment vertical="center"/>
    </xf>
    <xf numFmtId="0" fontId="59" fillId="0" borderId="0">
      <alignment vertical="center"/>
    </xf>
    <xf numFmtId="0" fontId="53" fillId="5" borderId="19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1" fillId="5" borderId="13" applyNumberFormat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41" fillId="5" borderId="13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1" fillId="5" borderId="13" applyNumberFormat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1" fillId="5" borderId="13" applyNumberFormat="0" applyAlignment="0" applyProtection="0">
      <alignment vertical="center"/>
    </xf>
    <xf numFmtId="0" fontId="59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59" fillId="0" borderId="0"/>
    <xf numFmtId="0" fontId="50" fillId="0" borderId="18" applyNumberFormat="0" applyFill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59" fillId="0" borderId="0">
      <alignment vertical="center"/>
    </xf>
    <xf numFmtId="0" fontId="44" fillId="21" borderId="0" applyNumberFormat="0" applyBorder="0" applyAlignment="0" applyProtection="0">
      <alignment vertical="center"/>
    </xf>
    <xf numFmtId="0" fontId="59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41" fillId="5" borderId="13" applyNumberFormat="0" applyAlignment="0" applyProtection="0">
      <alignment vertical="center"/>
    </xf>
    <xf numFmtId="0" fontId="59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49" fillId="15" borderId="17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49" fillId="15" borderId="17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37" fontId="56" fillId="0" borderId="0"/>
    <xf numFmtId="0" fontId="48" fillId="14" borderId="0" applyNumberFormat="0" applyBorder="0" applyAlignment="0" applyProtection="0">
      <alignment vertical="center"/>
    </xf>
    <xf numFmtId="9" fontId="59" fillId="0" borderId="0" applyFont="0" applyFill="0" applyBorder="0" applyAlignment="0" applyProtection="0"/>
    <xf numFmtId="0" fontId="57" fillId="0" borderId="0"/>
    <xf numFmtId="0" fontId="48" fillId="1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9" fontId="59" fillId="0" borderId="0" applyFont="0" applyFill="0" applyBorder="0" applyAlignment="0" applyProtection="0"/>
    <xf numFmtId="0" fontId="48" fillId="1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59" fillId="0" borderId="0" applyFon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9" fontId="59" fillId="0" borderId="0" applyFont="0" applyFill="0" applyBorder="0" applyAlignment="0" applyProtection="0">
      <alignment vertical="center"/>
    </xf>
    <xf numFmtId="9" fontId="59" fillId="0" borderId="0" applyFont="0" applyFill="0" applyBorder="0" applyAlignment="0" applyProtection="0">
      <alignment vertical="center"/>
    </xf>
    <xf numFmtId="9" fontId="59" fillId="0" borderId="0" applyFont="0" applyFill="0" applyBorder="0" applyAlignment="0" applyProtection="0">
      <alignment vertical="center"/>
    </xf>
    <xf numFmtId="0" fontId="59" fillId="0" borderId="0" applyFont="0" applyFill="0" applyBorder="0" applyAlignment="0" applyProtection="0"/>
    <xf numFmtId="0" fontId="59" fillId="0" borderId="0"/>
    <xf numFmtId="9" fontId="59" fillId="0" borderId="0" applyFont="0" applyFill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9" fontId="59" fillId="0" borderId="0" applyFont="0" applyFill="0" applyBorder="0" applyAlignment="0" applyProtection="0">
      <alignment vertical="center"/>
    </xf>
    <xf numFmtId="9" fontId="59" fillId="0" borderId="0" applyFont="0" applyFill="0" applyBorder="0" applyAlignment="0" applyProtection="0">
      <alignment vertical="center"/>
    </xf>
    <xf numFmtId="9" fontId="59" fillId="0" borderId="0" applyFont="0" applyFill="0" applyBorder="0" applyAlignment="0" applyProtection="0">
      <alignment vertical="center"/>
    </xf>
    <xf numFmtId="9" fontId="59" fillId="0" borderId="0" applyFont="0" applyFill="0" applyBorder="0" applyAlignment="0" applyProtection="0">
      <alignment vertical="center"/>
    </xf>
    <xf numFmtId="9" fontId="59" fillId="0" borderId="0" applyFont="0" applyFill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52" fillId="6" borderId="0" applyNumberFormat="0" applyBorder="0" applyAlignment="0" applyProtection="0">
      <alignment vertical="center"/>
    </xf>
    <xf numFmtId="9" fontId="59" fillId="0" borderId="0" applyFont="0" applyFill="0" applyBorder="0" applyAlignment="0" applyProtection="0"/>
    <xf numFmtId="0" fontId="16" fillId="0" borderId="15" applyNumberFormat="0" applyFill="0" applyAlignment="0" applyProtection="0">
      <alignment vertical="center"/>
    </xf>
    <xf numFmtId="9" fontId="59" fillId="0" borderId="0" applyFont="0" applyFill="0" applyBorder="0" applyAlignment="0" applyProtection="0"/>
    <xf numFmtId="0" fontId="48" fillId="14" borderId="0" applyNumberFormat="0" applyBorder="0" applyAlignment="0" applyProtection="0">
      <alignment vertical="center"/>
    </xf>
    <xf numFmtId="9" fontId="59" fillId="0" borderId="0" applyFont="0" applyFill="0" applyBorder="0" applyAlignment="0" applyProtection="0"/>
    <xf numFmtId="0" fontId="48" fillId="14" borderId="0" applyNumberFormat="0" applyBorder="0" applyAlignment="0" applyProtection="0">
      <alignment vertical="center"/>
    </xf>
    <xf numFmtId="9" fontId="59" fillId="0" borderId="0" applyFont="0" applyFill="0" applyBorder="0" applyAlignment="0" applyProtection="0"/>
    <xf numFmtId="0" fontId="59" fillId="0" borderId="0"/>
    <xf numFmtId="0" fontId="50" fillId="0" borderId="18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9" fillId="0" borderId="0">
      <alignment vertical="center"/>
    </xf>
    <xf numFmtId="0" fontId="59" fillId="0" borderId="0"/>
    <xf numFmtId="0" fontId="50" fillId="0" borderId="18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1" fillId="5" borderId="13" applyNumberFormat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59" fillId="0" borderId="0"/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59" fillId="0" borderId="0"/>
    <xf numFmtId="0" fontId="52" fillId="6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9" fillId="0" borderId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1" fillId="5" borderId="13" applyNumberFormat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1" fillId="5" borderId="13" applyNumberFormat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59" fillId="0" borderId="0"/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9" fillId="0" borderId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49" fillId="15" borderId="17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9" fillId="0" borderId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9" fillId="0" borderId="0"/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9" fillId="0" borderId="0"/>
    <xf numFmtId="0" fontId="55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9" fillId="11" borderId="14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59" fillId="0" borderId="0"/>
    <xf numFmtId="0" fontId="51" fillId="0" borderId="0" applyNumberFormat="0" applyFill="0" applyBorder="0" applyAlignment="0" applyProtection="0">
      <alignment vertical="center"/>
    </xf>
    <xf numFmtId="0" fontId="49" fillId="15" borderId="17" applyNumberFormat="0" applyAlignment="0" applyProtection="0">
      <alignment vertical="center"/>
    </xf>
    <xf numFmtId="0" fontId="41" fillId="5" borderId="13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9" fillId="15" borderId="17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9" fillId="15" borderId="17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9" fillId="15" borderId="17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9" fillId="15" borderId="17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9" fillId="15" borderId="17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9" fillId="15" borderId="17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9" fillId="15" borderId="17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9" fillId="15" borderId="17" applyNumberFormat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9" fillId="15" borderId="17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0" borderId="0"/>
    <xf numFmtId="0" fontId="59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9" fillId="0" borderId="0"/>
    <xf numFmtId="0" fontId="45" fillId="9" borderId="13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9" fillId="0" borderId="0"/>
    <xf numFmtId="0" fontId="42" fillId="0" borderId="0" applyNumberFormat="0" applyFill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17" applyNumberFormat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59" fillId="0" borderId="0"/>
    <xf numFmtId="0" fontId="59" fillId="0" borderId="0">
      <alignment vertical="center"/>
    </xf>
    <xf numFmtId="0" fontId="59" fillId="0" borderId="0">
      <alignment vertical="center"/>
    </xf>
    <xf numFmtId="0" fontId="41" fillId="5" borderId="13" applyNumberFormat="0" applyAlignment="0" applyProtection="0">
      <alignment vertical="center"/>
    </xf>
    <xf numFmtId="0" fontId="59" fillId="0" borderId="0">
      <alignment vertical="center"/>
    </xf>
    <xf numFmtId="0" fontId="41" fillId="5" borderId="13" applyNumberFormat="0" applyAlignment="0" applyProtection="0">
      <alignment vertical="center"/>
    </xf>
    <xf numFmtId="0" fontId="15" fillId="0" borderId="0">
      <alignment vertical="center"/>
    </xf>
    <xf numFmtId="0" fontId="59" fillId="0" borderId="0"/>
    <xf numFmtId="0" fontId="59" fillId="0" borderId="0">
      <alignment vertical="center"/>
    </xf>
    <xf numFmtId="0" fontId="53" fillId="5" borderId="19" applyNumberFormat="0" applyAlignment="0" applyProtection="0">
      <alignment vertical="center"/>
    </xf>
    <xf numFmtId="0" fontId="49" fillId="15" borderId="17" applyNumberFormat="0" applyAlignment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45" fillId="9" borderId="13" applyNumberFormat="0" applyAlignment="0" applyProtection="0">
      <alignment vertical="center"/>
    </xf>
    <xf numFmtId="0" fontId="58" fillId="0" borderId="0"/>
    <xf numFmtId="0" fontId="59" fillId="0" borderId="0">
      <alignment vertical="center"/>
    </xf>
    <xf numFmtId="0" fontId="41" fillId="5" borderId="13" applyNumberFormat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/>
    <xf numFmtId="0" fontId="59" fillId="0" borderId="0"/>
    <xf numFmtId="0" fontId="59" fillId="0" borderId="0"/>
    <xf numFmtId="0" fontId="43" fillId="7" borderId="0" applyNumberFormat="0" applyBorder="0" applyAlignment="0" applyProtection="0">
      <alignment vertical="center"/>
    </xf>
    <xf numFmtId="0" fontId="59" fillId="0" borderId="0"/>
    <xf numFmtId="0" fontId="59" fillId="0" borderId="0"/>
    <xf numFmtId="0" fontId="59" fillId="0" borderId="0"/>
    <xf numFmtId="0" fontId="53" fillId="5" borderId="19" applyNumberFormat="0" applyAlignment="0" applyProtection="0">
      <alignment vertical="center"/>
    </xf>
    <xf numFmtId="0" fontId="59" fillId="0" borderId="0"/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59" fillId="0" borderId="0">
      <alignment vertical="center"/>
    </xf>
    <xf numFmtId="0" fontId="49" fillId="15" borderId="17" applyNumberFormat="0" applyAlignment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41" fillId="5" borderId="13" applyNumberFormat="0" applyAlignment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16" fillId="0" borderId="15" applyNumberFormat="0" applyFill="0" applyAlignment="0" applyProtection="0">
      <alignment vertical="center"/>
    </xf>
    <xf numFmtId="0" fontId="59" fillId="0" borderId="0">
      <alignment vertical="center"/>
    </xf>
    <xf numFmtId="0" fontId="49" fillId="15" borderId="17" applyNumberFormat="0" applyAlignment="0" applyProtection="0">
      <alignment vertical="center"/>
    </xf>
    <xf numFmtId="0" fontId="59" fillId="0" borderId="0">
      <alignment vertical="center"/>
    </xf>
    <xf numFmtId="0" fontId="59" fillId="0" borderId="0"/>
    <xf numFmtId="0" fontId="59" fillId="0" borderId="0"/>
    <xf numFmtId="0" fontId="45" fillId="9" borderId="13" applyNumberFormat="0" applyAlignment="0" applyProtection="0">
      <alignment vertical="center"/>
    </xf>
    <xf numFmtId="0" fontId="59" fillId="0" borderId="0"/>
    <xf numFmtId="0" fontId="53" fillId="5" borderId="19" applyNumberFormat="0" applyAlignment="0" applyProtection="0">
      <alignment vertical="center"/>
    </xf>
    <xf numFmtId="0" fontId="59" fillId="0" borderId="0"/>
    <xf numFmtId="0" fontId="53" fillId="5" borderId="19" applyNumberFormat="0" applyAlignment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/>
    <xf numFmtId="0" fontId="59" fillId="0" borderId="0"/>
    <xf numFmtId="0" fontId="59" fillId="0" borderId="0"/>
    <xf numFmtId="0" fontId="45" fillId="9" borderId="13" applyNumberFormat="0" applyAlignment="0" applyProtection="0">
      <alignment vertical="center"/>
    </xf>
    <xf numFmtId="0" fontId="59" fillId="0" borderId="0"/>
    <xf numFmtId="0" fontId="59" fillId="0" borderId="0"/>
    <xf numFmtId="0" fontId="53" fillId="5" borderId="19" applyNumberFormat="0" applyAlignment="0" applyProtection="0">
      <alignment vertical="center"/>
    </xf>
    <xf numFmtId="0" fontId="15" fillId="0" borderId="0">
      <alignment vertical="center"/>
    </xf>
    <xf numFmtId="0" fontId="59" fillId="0" borderId="0"/>
    <xf numFmtId="0" fontId="59" fillId="0" borderId="0"/>
    <xf numFmtId="0" fontId="15" fillId="0" borderId="0">
      <alignment vertical="center"/>
    </xf>
    <xf numFmtId="0" fontId="59" fillId="0" borderId="0"/>
    <xf numFmtId="0" fontId="59" fillId="0" borderId="0"/>
    <xf numFmtId="0" fontId="59" fillId="0" borderId="0"/>
    <xf numFmtId="0" fontId="15" fillId="0" borderId="0">
      <alignment vertical="center"/>
    </xf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47" fillId="0" borderId="0" applyNumberFormat="0" applyFill="0" applyBorder="0" applyAlignment="0" applyProtection="0">
      <alignment vertical="center"/>
    </xf>
    <xf numFmtId="0" fontId="53" fillId="5" borderId="19" applyNumberFormat="0" applyAlignment="0" applyProtection="0">
      <alignment vertical="center"/>
    </xf>
    <xf numFmtId="0" fontId="59" fillId="0" borderId="0"/>
    <xf numFmtId="0" fontId="59" fillId="0" borderId="0"/>
    <xf numFmtId="0" fontId="59" fillId="0" borderId="0"/>
    <xf numFmtId="0" fontId="59" fillId="0" borderId="0"/>
    <xf numFmtId="0" fontId="16" fillId="0" borderId="15" applyNumberFormat="0" applyFill="0" applyAlignment="0" applyProtection="0">
      <alignment vertical="center"/>
    </xf>
    <xf numFmtId="0" fontId="59" fillId="0" borderId="0"/>
    <xf numFmtId="0" fontId="41" fillId="5" borderId="13" applyNumberFormat="0" applyAlignment="0" applyProtection="0">
      <alignment vertical="center"/>
    </xf>
    <xf numFmtId="0" fontId="59" fillId="0" borderId="0"/>
    <xf numFmtId="0" fontId="41" fillId="5" borderId="13" applyNumberFormat="0" applyAlignment="0" applyProtection="0">
      <alignment vertical="center"/>
    </xf>
    <xf numFmtId="0" fontId="59" fillId="0" borderId="0"/>
    <xf numFmtId="0" fontId="15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/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41" fillId="5" borderId="13" applyNumberFormat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41" fillId="5" borderId="13" applyNumberFormat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41" fillId="5" borderId="13" applyNumberFormat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41" fillId="5" borderId="13" applyNumberFormat="0" applyAlignment="0" applyProtection="0">
      <alignment vertical="center"/>
    </xf>
    <xf numFmtId="0" fontId="41" fillId="5" borderId="13" applyNumberFormat="0" applyAlignment="0" applyProtection="0">
      <alignment vertical="center"/>
    </xf>
    <xf numFmtId="0" fontId="41" fillId="5" borderId="13" applyNumberFormat="0" applyAlignment="0" applyProtection="0">
      <alignment vertical="center"/>
    </xf>
    <xf numFmtId="0" fontId="53" fillId="5" borderId="19" applyNumberFormat="0" applyAlignment="0" applyProtection="0">
      <alignment vertical="center"/>
    </xf>
    <xf numFmtId="0" fontId="41" fillId="5" borderId="13" applyNumberFormat="0" applyAlignment="0" applyProtection="0">
      <alignment vertical="center"/>
    </xf>
    <xf numFmtId="0" fontId="41" fillId="5" borderId="13" applyNumberFormat="0" applyAlignment="0" applyProtection="0">
      <alignment vertical="center"/>
    </xf>
    <xf numFmtId="0" fontId="41" fillId="5" borderId="13" applyNumberFormat="0" applyAlignment="0" applyProtection="0">
      <alignment vertical="center"/>
    </xf>
    <xf numFmtId="0" fontId="41" fillId="5" borderId="13" applyNumberFormat="0" applyAlignment="0" applyProtection="0">
      <alignment vertical="center"/>
    </xf>
    <xf numFmtId="0" fontId="49" fillId="15" borderId="17" applyNumberFormat="0" applyAlignment="0" applyProtection="0">
      <alignment vertical="center"/>
    </xf>
    <xf numFmtId="0" fontId="49" fillId="15" borderId="17" applyNumberFormat="0" applyAlignment="0" applyProtection="0">
      <alignment vertical="center"/>
    </xf>
    <xf numFmtId="0" fontId="49" fillId="15" borderId="17" applyNumberFormat="0" applyAlignment="0" applyProtection="0">
      <alignment vertical="center"/>
    </xf>
    <xf numFmtId="0" fontId="49" fillId="15" borderId="17" applyNumberFormat="0" applyAlignment="0" applyProtection="0">
      <alignment vertical="center"/>
    </xf>
    <xf numFmtId="0" fontId="59" fillId="11" borderId="14" applyNumberFormat="0" applyFont="0" applyAlignment="0" applyProtection="0">
      <alignment vertical="center"/>
    </xf>
    <xf numFmtId="0" fontId="49" fillId="15" borderId="17" applyNumberFormat="0" applyAlignment="0" applyProtection="0">
      <alignment vertical="center"/>
    </xf>
    <xf numFmtId="0" fontId="49" fillId="15" borderId="17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9" fillId="15" borderId="17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53" fillId="5" borderId="19" applyNumberFormat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57" fillId="0" borderId="0"/>
    <xf numFmtId="41" fontId="59" fillId="0" borderId="0" applyFont="0" applyFill="0" applyBorder="0" applyAlignment="0" applyProtection="0"/>
    <xf numFmtId="4" fontId="57" fillId="0" borderId="0" applyFont="0" applyFill="0" applyBorder="0" applyAlignment="0" applyProtection="0"/>
    <xf numFmtId="0" fontId="43" fillId="7" borderId="0" applyNumberFormat="0" applyBorder="0" applyAlignment="0" applyProtection="0">
      <alignment vertical="center"/>
    </xf>
    <xf numFmtId="0" fontId="59" fillId="0" borderId="0" applyFont="0" applyFill="0" applyBorder="0" applyAlignment="0" applyProtection="0"/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53" fillId="5" borderId="19" applyNumberFormat="0" applyAlignment="0" applyProtection="0">
      <alignment vertical="center"/>
    </xf>
    <xf numFmtId="0" fontId="53" fillId="5" borderId="19" applyNumberFormat="0" applyAlignment="0" applyProtection="0">
      <alignment vertical="center"/>
    </xf>
    <xf numFmtId="0" fontId="53" fillId="5" borderId="19" applyNumberFormat="0" applyAlignment="0" applyProtection="0">
      <alignment vertical="center"/>
    </xf>
    <xf numFmtId="0" fontId="53" fillId="5" borderId="19" applyNumberFormat="0" applyAlignment="0" applyProtection="0">
      <alignment vertical="center"/>
    </xf>
    <xf numFmtId="0" fontId="53" fillId="5" borderId="19" applyNumberFormat="0" applyAlignment="0" applyProtection="0">
      <alignment vertical="center"/>
    </xf>
    <xf numFmtId="0" fontId="53" fillId="5" borderId="19" applyNumberFormat="0" applyAlignment="0" applyProtection="0">
      <alignment vertical="center"/>
    </xf>
    <xf numFmtId="0" fontId="53" fillId="5" borderId="19" applyNumberFormat="0" applyAlignment="0" applyProtection="0">
      <alignment vertical="center"/>
    </xf>
    <xf numFmtId="0" fontId="53" fillId="5" borderId="19" applyNumberFormat="0" applyAlignment="0" applyProtection="0">
      <alignment vertical="center"/>
    </xf>
    <xf numFmtId="0" fontId="53" fillId="5" borderId="19" applyNumberFormat="0" applyAlignment="0" applyProtection="0">
      <alignment vertical="center"/>
    </xf>
    <xf numFmtId="0" fontId="53" fillId="5" borderId="19" applyNumberFormat="0" applyAlignment="0" applyProtection="0">
      <alignment vertical="center"/>
    </xf>
    <xf numFmtId="0" fontId="53" fillId="5" borderId="19" applyNumberFormat="0" applyAlignment="0" applyProtection="0">
      <alignment vertical="center"/>
    </xf>
    <xf numFmtId="0" fontId="53" fillId="5" borderId="19" applyNumberFormat="0" applyAlignment="0" applyProtection="0">
      <alignment vertical="center"/>
    </xf>
    <xf numFmtId="0" fontId="53" fillId="5" borderId="19" applyNumberFormat="0" applyAlignment="0" applyProtection="0">
      <alignment vertical="center"/>
    </xf>
    <xf numFmtId="0" fontId="53" fillId="5" borderId="19" applyNumberFormat="0" applyAlignment="0" applyProtection="0">
      <alignment vertical="center"/>
    </xf>
    <xf numFmtId="0" fontId="53" fillId="5" borderId="19" applyNumberFormat="0" applyAlignment="0" applyProtection="0">
      <alignment vertical="center"/>
    </xf>
    <xf numFmtId="0" fontId="53" fillId="5" borderId="19" applyNumberFormat="0" applyAlignment="0" applyProtection="0">
      <alignment vertical="center"/>
    </xf>
    <xf numFmtId="0" fontId="53" fillId="5" borderId="19" applyNumberFormat="0" applyAlignment="0" applyProtection="0">
      <alignment vertical="center"/>
    </xf>
    <xf numFmtId="0" fontId="53" fillId="5" borderId="19" applyNumberFormat="0" applyAlignment="0" applyProtection="0">
      <alignment vertical="center"/>
    </xf>
    <xf numFmtId="0" fontId="45" fillId="9" borderId="13" applyNumberFormat="0" applyAlignment="0" applyProtection="0">
      <alignment vertical="center"/>
    </xf>
    <xf numFmtId="0" fontId="45" fillId="9" borderId="13" applyNumberFormat="0" applyAlignment="0" applyProtection="0">
      <alignment vertical="center"/>
    </xf>
    <xf numFmtId="0" fontId="45" fillId="9" borderId="13" applyNumberFormat="0" applyAlignment="0" applyProtection="0">
      <alignment vertical="center"/>
    </xf>
    <xf numFmtId="0" fontId="45" fillId="9" borderId="13" applyNumberFormat="0" applyAlignment="0" applyProtection="0">
      <alignment vertical="center"/>
    </xf>
    <xf numFmtId="0" fontId="45" fillId="9" borderId="13" applyNumberFormat="0" applyAlignment="0" applyProtection="0">
      <alignment vertical="center"/>
    </xf>
    <xf numFmtId="0" fontId="45" fillId="9" borderId="13" applyNumberFormat="0" applyAlignment="0" applyProtection="0">
      <alignment vertical="center"/>
    </xf>
    <xf numFmtId="0" fontId="45" fillId="9" borderId="13" applyNumberFormat="0" applyAlignment="0" applyProtection="0">
      <alignment vertical="center"/>
    </xf>
    <xf numFmtId="0" fontId="45" fillId="9" borderId="13" applyNumberFormat="0" applyAlignment="0" applyProtection="0">
      <alignment vertical="center"/>
    </xf>
    <xf numFmtId="0" fontId="45" fillId="9" borderId="13" applyNumberFormat="0" applyAlignment="0" applyProtection="0">
      <alignment vertical="center"/>
    </xf>
    <xf numFmtId="0" fontId="45" fillId="9" borderId="13" applyNumberFormat="0" applyAlignment="0" applyProtection="0">
      <alignment vertical="center"/>
    </xf>
    <xf numFmtId="0" fontId="45" fillId="9" borderId="13" applyNumberFormat="0" applyAlignment="0" applyProtection="0">
      <alignment vertical="center"/>
    </xf>
    <xf numFmtId="0" fontId="45" fillId="9" borderId="13" applyNumberFormat="0" applyAlignment="0" applyProtection="0">
      <alignment vertical="center"/>
    </xf>
    <xf numFmtId="0" fontId="45" fillId="9" borderId="13" applyNumberFormat="0" applyAlignment="0" applyProtection="0">
      <alignment vertical="center"/>
    </xf>
    <xf numFmtId="0" fontId="45" fillId="9" borderId="13" applyNumberFormat="0" applyAlignment="0" applyProtection="0">
      <alignment vertical="center"/>
    </xf>
    <xf numFmtId="0" fontId="45" fillId="9" borderId="13" applyNumberFormat="0" applyAlignment="0" applyProtection="0">
      <alignment vertical="center"/>
    </xf>
    <xf numFmtId="0" fontId="45" fillId="9" borderId="13" applyNumberFormat="0" applyAlignment="0" applyProtection="0">
      <alignment vertical="center"/>
    </xf>
    <xf numFmtId="0" fontId="45" fillId="9" borderId="13" applyNumberFormat="0" applyAlignment="0" applyProtection="0">
      <alignment vertical="center"/>
    </xf>
    <xf numFmtId="0" fontId="45" fillId="9" borderId="13" applyNumberFormat="0" applyAlignment="0" applyProtection="0">
      <alignment vertical="center"/>
    </xf>
    <xf numFmtId="0" fontId="45" fillId="9" borderId="13" applyNumberFormat="0" applyAlignment="0" applyProtection="0">
      <alignment vertical="center"/>
    </xf>
    <xf numFmtId="0" fontId="45" fillId="9" borderId="13" applyNumberFormat="0" applyAlignment="0" applyProtection="0">
      <alignment vertical="center"/>
    </xf>
    <xf numFmtId="0" fontId="45" fillId="9" borderId="13" applyNumberFormat="0" applyAlignment="0" applyProtection="0">
      <alignment vertical="center"/>
    </xf>
    <xf numFmtId="0" fontId="45" fillId="9" borderId="13" applyNumberFormat="0" applyAlignment="0" applyProtection="0">
      <alignment vertical="center"/>
    </xf>
    <xf numFmtId="0" fontId="45" fillId="9" borderId="13" applyNumberFormat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59" fillId="11" borderId="14" applyNumberFormat="0" applyFont="0" applyAlignment="0" applyProtection="0">
      <alignment vertical="center"/>
    </xf>
    <xf numFmtId="0" fontId="59" fillId="11" borderId="14" applyNumberFormat="0" applyFont="0" applyAlignment="0" applyProtection="0">
      <alignment vertical="center"/>
    </xf>
    <xf numFmtId="0" fontId="59" fillId="11" borderId="14" applyNumberFormat="0" applyFont="0" applyAlignment="0" applyProtection="0">
      <alignment vertical="center"/>
    </xf>
    <xf numFmtId="0" fontId="59" fillId="11" borderId="14" applyNumberFormat="0" applyFont="0" applyAlignment="0" applyProtection="0">
      <alignment vertical="center"/>
    </xf>
    <xf numFmtId="0" fontId="59" fillId="11" borderId="14" applyNumberFormat="0" applyFont="0" applyAlignment="0" applyProtection="0">
      <alignment vertical="center"/>
    </xf>
    <xf numFmtId="0" fontId="59" fillId="11" borderId="14" applyNumberFormat="0" applyFont="0" applyAlignment="0" applyProtection="0">
      <alignment vertical="center"/>
    </xf>
    <xf numFmtId="0" fontId="59" fillId="11" borderId="14" applyNumberFormat="0" applyFont="0" applyAlignment="0" applyProtection="0">
      <alignment vertical="center"/>
    </xf>
    <xf numFmtId="0" fontId="59" fillId="11" borderId="14" applyNumberFormat="0" applyFont="0" applyAlignment="0" applyProtection="0">
      <alignment vertical="center"/>
    </xf>
    <xf numFmtId="0" fontId="59" fillId="11" borderId="14" applyNumberFormat="0" applyFont="0" applyAlignment="0" applyProtection="0">
      <alignment vertical="center"/>
    </xf>
    <xf numFmtId="0" fontId="59" fillId="11" borderId="14" applyNumberFormat="0" applyFont="0" applyAlignment="0" applyProtection="0">
      <alignment vertical="center"/>
    </xf>
    <xf numFmtId="0" fontId="59" fillId="11" borderId="14" applyNumberFormat="0" applyFont="0" applyAlignment="0" applyProtection="0">
      <alignment vertical="center"/>
    </xf>
    <xf numFmtId="0" fontId="59" fillId="11" borderId="14" applyNumberFormat="0" applyFont="0" applyAlignment="0" applyProtection="0">
      <alignment vertical="center"/>
    </xf>
    <xf numFmtId="0" fontId="59" fillId="11" borderId="14" applyNumberFormat="0" applyFont="0" applyAlignment="0" applyProtection="0">
      <alignment vertical="center"/>
    </xf>
    <xf numFmtId="0" fontId="59" fillId="11" borderId="14" applyNumberFormat="0" applyFont="0" applyAlignment="0" applyProtection="0">
      <alignment vertical="center"/>
    </xf>
    <xf numFmtId="0" fontId="59" fillId="11" borderId="14" applyNumberFormat="0" applyFont="0" applyAlignment="0" applyProtection="0">
      <alignment vertical="center"/>
    </xf>
    <xf numFmtId="0" fontId="59" fillId="11" borderId="14" applyNumberFormat="0" applyFont="0" applyAlignment="0" applyProtection="0">
      <alignment vertical="center"/>
    </xf>
    <xf numFmtId="0" fontId="59" fillId="11" borderId="14" applyNumberFormat="0" applyFont="0" applyAlignment="0" applyProtection="0">
      <alignment vertical="center"/>
    </xf>
    <xf numFmtId="0" fontId="59" fillId="11" borderId="14" applyNumberFormat="0" applyFont="0" applyAlignment="0" applyProtection="0">
      <alignment vertical="center"/>
    </xf>
  </cellStyleXfs>
  <cellXfs count="276">
    <xf numFmtId="0" fontId="0" fillId="0" borderId="0" xfId="0"/>
    <xf numFmtId="0" fontId="1" fillId="0" borderId="0" xfId="166" applyFont="1" applyFill="1" applyAlignment="1" applyProtection="1">
      <alignment vertical="center"/>
    </xf>
    <xf numFmtId="0" fontId="2" fillId="0" borderId="0" xfId="166" applyFont="1" applyFill="1" applyAlignment="1" applyProtection="1">
      <alignment vertical="center"/>
    </xf>
    <xf numFmtId="0" fontId="0" fillId="0" borderId="0" xfId="166" applyFont="1" applyFill="1" applyAlignment="1" applyProtection="1">
      <alignment vertical="center"/>
    </xf>
    <xf numFmtId="0" fontId="0" fillId="0" borderId="0" xfId="437" applyFont="1" applyFill="1">
      <alignment vertical="center"/>
    </xf>
    <xf numFmtId="0" fontId="0" fillId="0" borderId="0" xfId="166" applyFont="1" applyFill="1" applyBorder="1" applyAlignment="1" applyProtection="1">
      <alignment vertical="center"/>
    </xf>
    <xf numFmtId="0" fontId="2" fillId="0" borderId="1" xfId="166" applyFont="1" applyFill="1" applyBorder="1" applyAlignment="1" applyProtection="1">
      <alignment horizontal="center" vertical="center" wrapText="1"/>
    </xf>
    <xf numFmtId="0" fontId="2" fillId="2" borderId="1" xfId="166" applyFont="1" applyFill="1" applyBorder="1" applyAlignment="1" applyProtection="1">
      <alignment horizontal="center" vertical="center" wrapText="1"/>
    </xf>
    <xf numFmtId="0" fontId="2" fillId="2" borderId="1" xfId="437" applyFont="1" applyFill="1" applyBorder="1">
      <alignment vertical="center"/>
    </xf>
    <xf numFmtId="178" fontId="5" fillId="2" borderId="1" xfId="437" applyNumberFormat="1" applyFont="1" applyFill="1" applyBorder="1">
      <alignment vertical="center"/>
    </xf>
    <xf numFmtId="179" fontId="6" fillId="0" borderId="1" xfId="166" applyNumberFormat="1" applyFont="1" applyFill="1" applyBorder="1" applyAlignment="1" applyProtection="1">
      <alignment vertical="center" shrinkToFit="1"/>
    </xf>
    <xf numFmtId="3" fontId="7" fillId="0" borderId="2" xfId="0" applyNumberFormat="1" applyFont="1" applyFill="1" applyBorder="1" applyAlignment="1" applyProtection="1">
      <alignment vertical="center"/>
      <protection locked="0"/>
    </xf>
    <xf numFmtId="179" fontId="8" fillId="0" borderId="1" xfId="166" applyNumberFormat="1" applyFont="1" applyFill="1" applyBorder="1" applyAlignment="1" applyProtection="1">
      <alignment vertical="center" shrinkToFit="1"/>
    </xf>
    <xf numFmtId="0" fontId="2" fillId="2" borderId="1" xfId="437" applyFont="1" applyFill="1" applyBorder="1" applyAlignment="1">
      <alignment horizontal="left" vertical="center"/>
    </xf>
    <xf numFmtId="179" fontId="8" fillId="0" borderId="1" xfId="166" applyNumberFormat="1" applyFont="1" applyFill="1" applyBorder="1" applyAlignment="1" applyProtection="1">
      <alignment vertical="center" shrinkToFit="1"/>
      <protection hidden="1"/>
    </xf>
    <xf numFmtId="0" fontId="2" fillId="2" borderId="1" xfId="437" applyFont="1" applyFill="1" applyBorder="1" applyAlignment="1">
      <alignment horizontal="left" vertical="center" wrapText="1"/>
    </xf>
    <xf numFmtId="0" fontId="9" fillId="0" borderId="1" xfId="166" applyFont="1" applyFill="1" applyBorder="1" applyAlignment="1" applyProtection="1">
      <alignment horizontal="center" vertical="center"/>
    </xf>
    <xf numFmtId="179" fontId="5" fillId="0" borderId="1" xfId="166" applyNumberFormat="1" applyFont="1" applyFill="1" applyBorder="1" applyAlignment="1" applyProtection="1">
      <alignment vertical="center" shrinkToFit="1"/>
      <protection hidden="1"/>
    </xf>
    <xf numFmtId="0" fontId="10" fillId="0" borderId="0" xfId="166" applyFont="1" applyFill="1" applyBorder="1" applyAlignment="1" applyProtection="1">
      <alignment vertical="center"/>
    </xf>
    <xf numFmtId="0" fontId="11" fillId="0" borderId="0" xfId="436" applyFont="1" applyFill="1">
      <alignment vertical="center"/>
    </xf>
    <xf numFmtId="0" fontId="0" fillId="0" borderId="0" xfId="397" applyFont="1" applyFill="1">
      <alignment vertical="center"/>
    </xf>
    <xf numFmtId="0" fontId="12" fillId="0" borderId="0" xfId="436" applyFont="1" applyFill="1">
      <alignment vertical="center"/>
    </xf>
    <xf numFmtId="180" fontId="0" fillId="0" borderId="0" xfId="436" applyNumberFormat="1" applyFont="1" applyFill="1" applyAlignment="1">
      <alignment vertical="center"/>
    </xf>
    <xf numFmtId="180" fontId="0" fillId="0" borderId="6" xfId="436" applyNumberFormat="1" applyFont="1" applyFill="1" applyBorder="1" applyAlignment="1">
      <alignment horizontal="center" vertical="center"/>
    </xf>
    <xf numFmtId="180" fontId="2" fillId="0" borderId="1" xfId="436" applyNumberFormat="1" applyFont="1" applyFill="1" applyBorder="1" applyAlignment="1">
      <alignment horizontal="center" vertical="center" wrapText="1"/>
    </xf>
    <xf numFmtId="180" fontId="2" fillId="0" borderId="5" xfId="397" applyNumberFormat="1" applyFont="1" applyFill="1" applyBorder="1" applyAlignment="1">
      <alignment horizontal="center" vertical="center" wrapText="1"/>
    </xf>
    <xf numFmtId="180" fontId="2" fillId="0" borderId="1" xfId="397" applyNumberFormat="1" applyFont="1" applyFill="1" applyBorder="1" applyAlignment="1">
      <alignment horizontal="center" vertical="center" wrapText="1"/>
    </xf>
    <xf numFmtId="180" fontId="4" fillId="0" borderId="1" xfId="397" applyNumberFormat="1" applyFont="1" applyFill="1" applyBorder="1" applyAlignment="1">
      <alignment horizontal="center" vertical="center" wrapText="1"/>
    </xf>
    <xf numFmtId="180" fontId="2" fillId="0" borderId="7" xfId="436" applyNumberFormat="1" applyFont="1" applyFill="1" applyBorder="1" applyAlignment="1">
      <alignment horizontal="center" vertical="center" wrapText="1"/>
    </xf>
    <xf numFmtId="49" fontId="14" fillId="2" borderId="1" xfId="438" applyNumberFormat="1" applyFont="1" applyFill="1" applyBorder="1" applyAlignment="1" applyProtection="1">
      <alignment horizontal="left" vertical="center"/>
    </xf>
    <xf numFmtId="180" fontId="0" fillId="0" borderId="5" xfId="397" applyNumberFormat="1" applyFont="1" applyFill="1" applyBorder="1">
      <alignment vertical="center"/>
    </xf>
    <xf numFmtId="180" fontId="0" fillId="0" borderId="1" xfId="397" applyNumberFormat="1" applyFont="1" applyFill="1" applyBorder="1">
      <alignment vertical="center"/>
    </xf>
    <xf numFmtId="0" fontId="15" fillId="0" borderId="1" xfId="0" applyFont="1" applyFill="1" applyBorder="1" applyAlignment="1">
      <alignment vertical="center"/>
    </xf>
    <xf numFmtId="0" fontId="0" fillId="0" borderId="1" xfId="397" applyFont="1" applyFill="1" applyBorder="1" applyAlignment="1">
      <alignment horizontal="right" vertical="center"/>
    </xf>
    <xf numFmtId="0" fontId="0" fillId="0" borderId="1" xfId="397" applyFont="1" applyFill="1" applyBorder="1" applyAlignment="1">
      <alignment horizontal="left" vertical="center"/>
    </xf>
    <xf numFmtId="3" fontId="14" fillId="2" borderId="1" xfId="438" applyNumberFormat="1" applyFont="1" applyFill="1" applyBorder="1" applyAlignment="1" applyProtection="1">
      <alignment horizontal="left" vertical="center"/>
    </xf>
    <xf numFmtId="180" fontId="0" fillId="0" borderId="1" xfId="397" applyNumberFormat="1" applyFont="1" applyFill="1" applyBorder="1" applyAlignment="1">
      <alignment horizontal="right" vertical="center"/>
    </xf>
    <xf numFmtId="0" fontId="0" fillId="0" borderId="1" xfId="397" applyFont="1" applyFill="1" applyBorder="1" applyAlignment="1">
      <alignment horizontal="left" vertical="center" wrapText="1"/>
    </xf>
    <xf numFmtId="0" fontId="0" fillId="0" borderId="1" xfId="397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180" fontId="2" fillId="0" borderId="5" xfId="397" applyNumberFormat="1" applyFont="1" applyFill="1" applyBorder="1" applyAlignment="1">
      <alignment horizontal="right" vertical="center"/>
    </xf>
    <xf numFmtId="180" fontId="2" fillId="0" borderId="1" xfId="397" applyNumberFormat="1" applyFont="1" applyFill="1" applyBorder="1">
      <alignment vertical="center"/>
    </xf>
    <xf numFmtId="0" fontId="15" fillId="0" borderId="1" xfId="0" applyFont="1" applyFill="1" applyBorder="1" applyAlignment="1">
      <alignment horizontal="left" vertical="center"/>
    </xf>
    <xf numFmtId="180" fontId="2" fillId="0" borderId="5" xfId="397" applyNumberFormat="1" applyFont="1" applyFill="1" applyBorder="1">
      <alignment vertical="center"/>
    </xf>
    <xf numFmtId="178" fontId="0" fillId="0" borderId="3" xfId="290" applyNumberFormat="1" applyFont="1" applyFill="1" applyBorder="1" applyAlignment="1" applyProtection="1">
      <alignment horizontal="right" vertical="center"/>
      <protection locked="0"/>
    </xf>
    <xf numFmtId="180" fontId="0" fillId="0" borderId="3" xfId="290" applyNumberFormat="1" applyFont="1" applyFill="1" applyBorder="1" applyAlignment="1" applyProtection="1">
      <alignment horizontal="right" vertical="center"/>
      <protection locked="0"/>
    </xf>
    <xf numFmtId="0" fontId="2" fillId="0" borderId="1" xfId="397" applyFont="1" applyFill="1" applyBorder="1" applyAlignment="1">
      <alignment vertical="center"/>
    </xf>
    <xf numFmtId="0" fontId="2" fillId="0" borderId="1" xfId="397" applyFont="1" applyFill="1" applyBorder="1" applyAlignment="1">
      <alignment horizontal="center" vertical="center"/>
    </xf>
    <xf numFmtId="180" fontId="2" fillId="0" borderId="1" xfId="397" applyNumberFormat="1" applyFont="1" applyFill="1" applyBorder="1" applyAlignment="1">
      <alignment horizontal="center" vertical="center"/>
    </xf>
    <xf numFmtId="180" fontId="2" fillId="0" borderId="1" xfId="397" applyNumberFormat="1" applyFont="1" applyFill="1" applyBorder="1" applyAlignment="1">
      <alignment horizontal="right" vertical="center"/>
    </xf>
    <xf numFmtId="180" fontId="2" fillId="0" borderId="1" xfId="397" applyNumberFormat="1" applyFont="1" applyFill="1" applyBorder="1" applyAlignment="1">
      <alignment vertical="center"/>
    </xf>
    <xf numFmtId="0" fontId="0" fillId="0" borderId="1" xfId="397" applyFont="1" applyBorder="1" applyAlignment="1">
      <alignment horizontal="left" vertical="center"/>
    </xf>
    <xf numFmtId="0" fontId="2" fillId="0" borderId="1" xfId="397" applyNumberFormat="1" applyFont="1" applyFill="1" applyBorder="1">
      <alignment vertical="center"/>
    </xf>
    <xf numFmtId="0" fontId="2" fillId="0" borderId="1" xfId="397" applyFont="1" applyFill="1" applyBorder="1" applyAlignment="1">
      <alignment horizontal="left" vertical="center"/>
    </xf>
    <xf numFmtId="178" fontId="14" fillId="0" borderId="1" xfId="397" applyNumberFormat="1" applyFont="1" applyBorder="1">
      <alignment vertical="center"/>
    </xf>
    <xf numFmtId="0" fontId="7" fillId="0" borderId="1" xfId="397" applyFont="1" applyBorder="1" applyAlignment="1">
      <alignment horizontal="left" vertical="center"/>
    </xf>
    <xf numFmtId="179" fontId="2" fillId="0" borderId="0" xfId="397" applyNumberFormat="1" applyFont="1" applyFill="1" applyAlignment="1">
      <alignment horizontal="center" vertical="center" wrapText="1"/>
    </xf>
    <xf numFmtId="179" fontId="0" fillId="0" borderId="0" xfId="397" applyNumberFormat="1" applyFont="1" applyFill="1">
      <alignment vertical="center"/>
    </xf>
    <xf numFmtId="179" fontId="13" fillId="0" borderId="0" xfId="397" applyNumberFormat="1" applyFont="1" applyFill="1" applyAlignment="1">
      <alignment horizontal="center" vertical="center"/>
    </xf>
    <xf numFmtId="179" fontId="17" fillId="0" borderId="0" xfId="397" applyNumberFormat="1" applyFont="1" applyFill="1">
      <alignment vertical="center"/>
    </xf>
    <xf numFmtId="179" fontId="2" fillId="0" borderId="1" xfId="397" applyNumberFormat="1" applyFont="1" applyFill="1" applyBorder="1" applyAlignment="1">
      <alignment horizontal="center" vertical="center" wrapText="1"/>
    </xf>
    <xf numFmtId="179" fontId="2" fillId="0" borderId="1" xfId="397" applyNumberFormat="1" applyFont="1" applyFill="1" applyBorder="1" applyAlignment="1">
      <alignment horizontal="left" vertical="center"/>
    </xf>
    <xf numFmtId="179" fontId="2" fillId="0" borderId="1" xfId="397" applyNumberFormat="1" applyFont="1" applyFill="1" applyBorder="1">
      <alignment vertical="center"/>
    </xf>
    <xf numFmtId="180" fontId="0" fillId="0" borderId="3" xfId="397" applyNumberFormat="1" applyFont="1" applyFill="1" applyBorder="1">
      <alignment vertical="center"/>
    </xf>
    <xf numFmtId="179" fontId="2" fillId="0" borderId="1" xfId="397" applyNumberFormat="1" applyFont="1" applyFill="1" applyBorder="1" applyAlignment="1">
      <alignment horizontal="left" vertical="center" wrapText="1"/>
    </xf>
    <xf numFmtId="180" fontId="0" fillId="0" borderId="1" xfId="397" applyNumberFormat="1" applyFont="1" applyFill="1" applyBorder="1" applyAlignment="1">
      <alignment horizontal="right" vertical="center" wrapText="1"/>
    </xf>
    <xf numFmtId="180" fontId="2" fillId="0" borderId="3" xfId="397" applyNumberFormat="1" applyFont="1" applyFill="1" applyBorder="1">
      <alignment vertical="center"/>
    </xf>
    <xf numFmtId="0" fontId="0" fillId="0" borderId="0" xfId="397" applyFont="1" applyFill="1" applyAlignment="1">
      <alignment vertical="center" wrapText="1"/>
    </xf>
    <xf numFmtId="0" fontId="12" fillId="0" borderId="0" xfId="436" applyFont="1" applyFill="1" applyAlignment="1">
      <alignment horizontal="right" vertical="center"/>
    </xf>
    <xf numFmtId="180" fontId="0" fillId="0" borderId="0" xfId="436" applyNumberFormat="1" applyFont="1" applyFill="1" applyAlignment="1">
      <alignment horizontal="right" vertical="center"/>
    </xf>
    <xf numFmtId="179" fontId="2" fillId="0" borderId="1" xfId="436" applyNumberFormat="1" applyFont="1" applyFill="1" applyBorder="1" applyAlignment="1">
      <alignment horizontal="center" vertical="center" wrapText="1"/>
    </xf>
    <xf numFmtId="179" fontId="2" fillId="0" borderId="5" xfId="397" applyNumberFormat="1" applyFont="1" applyFill="1" applyBorder="1" applyAlignment="1">
      <alignment horizontal="center" vertical="center" wrapText="1"/>
    </xf>
    <xf numFmtId="179" fontId="4" fillId="2" borderId="1" xfId="397" applyNumberFormat="1" applyFont="1" applyFill="1" applyBorder="1" applyAlignment="1">
      <alignment horizontal="center" vertical="center" wrapText="1"/>
    </xf>
    <xf numFmtId="179" fontId="4" fillId="0" borderId="1" xfId="397" applyNumberFormat="1" applyFont="1" applyFill="1" applyBorder="1" applyAlignment="1">
      <alignment horizontal="center" vertical="center" wrapText="1"/>
    </xf>
    <xf numFmtId="179" fontId="2" fillId="0" borderId="7" xfId="436" applyNumberFormat="1" applyFont="1" applyFill="1" applyBorder="1" applyAlignment="1">
      <alignment horizontal="center" vertical="center" wrapText="1"/>
    </xf>
    <xf numFmtId="179" fontId="0" fillId="0" borderId="1" xfId="397" applyNumberFormat="1" applyFont="1" applyFill="1" applyBorder="1" applyAlignment="1">
      <alignment horizontal="left" vertical="center"/>
    </xf>
    <xf numFmtId="180" fontId="0" fillId="0" borderId="5" xfId="397" applyNumberFormat="1" applyFont="1" applyFill="1" applyBorder="1" applyAlignment="1">
      <alignment horizontal="right" vertical="center"/>
    </xf>
    <xf numFmtId="180" fontId="0" fillId="0" borderId="1" xfId="397" applyNumberFormat="1" applyFont="1" applyFill="1" applyBorder="1" applyAlignment="1">
      <alignment horizontal="left" vertical="center"/>
    </xf>
    <xf numFmtId="179" fontId="59" fillId="0" borderId="1" xfId="322" applyNumberFormat="1" applyFill="1" applyBorder="1" applyAlignment="1" applyProtection="1">
      <alignment vertical="center"/>
    </xf>
    <xf numFmtId="180" fontId="0" fillId="0" borderId="1" xfId="397" applyNumberFormat="1" applyFont="1" applyFill="1" applyBorder="1" applyAlignment="1">
      <alignment horizontal="left" vertical="center" wrapText="1"/>
    </xf>
    <xf numFmtId="179" fontId="0" fillId="0" borderId="1" xfId="397" applyNumberFormat="1" applyFont="1" applyFill="1" applyBorder="1" applyAlignment="1">
      <alignment horizontal="left" vertical="center" wrapText="1"/>
    </xf>
    <xf numFmtId="180" fontId="0" fillId="0" borderId="5" xfId="397" applyNumberFormat="1" applyFont="1" applyFill="1" applyBorder="1" applyAlignment="1">
      <alignment horizontal="right" vertical="center" wrapText="1"/>
    </xf>
    <xf numFmtId="179" fontId="0" fillId="0" borderId="1" xfId="397" applyNumberFormat="1" applyFont="1" applyFill="1" applyBorder="1">
      <alignment vertical="center"/>
    </xf>
    <xf numFmtId="179" fontId="2" fillId="0" borderId="1" xfId="397" applyNumberFormat="1" applyFont="1" applyFill="1" applyBorder="1" applyAlignment="1">
      <alignment horizontal="distributed" vertical="center" indent="1"/>
    </xf>
    <xf numFmtId="180" fontId="2" fillId="0" borderId="1" xfId="397" applyNumberFormat="1" applyFont="1" applyFill="1" applyBorder="1" applyAlignment="1">
      <alignment horizontal="left" vertical="center" indent="1"/>
    </xf>
    <xf numFmtId="180" fontId="2" fillId="0" borderId="1" xfId="397" applyNumberFormat="1" applyFont="1" applyFill="1" applyBorder="1" applyAlignment="1">
      <alignment horizontal="left" vertical="center"/>
    </xf>
    <xf numFmtId="179" fontId="59" fillId="0" borderId="1" xfId="397" applyNumberFormat="1" applyFill="1" applyBorder="1" applyAlignment="1">
      <alignment horizontal="left" vertical="center"/>
    </xf>
    <xf numFmtId="180" fontId="0" fillId="0" borderId="6" xfId="436" applyNumberFormat="1" applyFont="1" applyFill="1" applyBorder="1" applyAlignment="1">
      <alignment horizontal="right" vertical="center"/>
    </xf>
    <xf numFmtId="0" fontId="2" fillId="0" borderId="0" xfId="0" applyFont="1" applyFill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center" wrapText="1"/>
    </xf>
    <xf numFmtId="180" fontId="14" fillId="0" borderId="1" xfId="0" applyNumberFormat="1" applyFont="1" applyFill="1" applyBorder="1" applyAlignment="1" applyProtection="1">
      <alignment vertical="center" shrinkToFit="1"/>
      <protection hidden="1"/>
    </xf>
    <xf numFmtId="180" fontId="14" fillId="0" borderId="1" xfId="0" applyNumberFormat="1" applyFont="1" applyFill="1" applyBorder="1" applyAlignment="1" applyProtection="1">
      <alignment vertical="center" shrinkToFit="1"/>
    </xf>
    <xf numFmtId="180" fontId="0" fillId="0" borderId="1" xfId="0" applyNumberFormat="1" applyFont="1" applyBorder="1"/>
    <xf numFmtId="179" fontId="2" fillId="0" borderId="1" xfId="397" applyNumberFormat="1" applyFont="1" applyBorder="1" applyAlignment="1">
      <alignment horizontal="left" vertical="center"/>
    </xf>
    <xf numFmtId="179" fontId="2" fillId="0" borderId="1" xfId="397" applyNumberFormat="1" applyFont="1" applyBorder="1" applyAlignment="1">
      <alignment horizontal="left" vertical="center" wrapText="1"/>
    </xf>
    <xf numFmtId="181" fontId="4" fillId="0" borderId="1" xfId="0" applyNumberFormat="1" applyFont="1" applyFill="1" applyBorder="1" applyAlignment="1" applyProtection="1">
      <alignment vertical="center"/>
    </xf>
    <xf numFmtId="0" fontId="19" fillId="0" borderId="1" xfId="0" applyFont="1" applyFill="1" applyBorder="1" applyAlignment="1" applyProtection="1">
      <alignment horizontal="distributed" vertical="center"/>
    </xf>
    <xf numFmtId="180" fontId="4" fillId="0" borderId="1" xfId="0" applyNumberFormat="1" applyFont="1" applyFill="1" applyBorder="1" applyAlignment="1" applyProtection="1">
      <alignment vertical="center" shrinkToFit="1"/>
      <protection hidden="1"/>
    </xf>
    <xf numFmtId="180" fontId="19" fillId="0" borderId="1" xfId="0" applyNumberFormat="1" applyFont="1" applyFill="1" applyBorder="1" applyAlignment="1" applyProtection="1">
      <alignment vertical="center" shrinkToFit="1"/>
      <protection hidden="1"/>
    </xf>
    <xf numFmtId="180" fontId="4" fillId="0" borderId="1" xfId="0" applyNumberFormat="1" applyFont="1" applyFill="1" applyBorder="1" applyAlignment="1" applyProtection="1">
      <alignment vertical="center" shrinkToFit="1"/>
    </xf>
    <xf numFmtId="0" fontId="0" fillId="0" borderId="0" xfId="0" applyFont="1" applyFill="1" applyAlignment="1" applyProtection="1">
      <alignment vertical="center"/>
      <protection hidden="1"/>
    </xf>
    <xf numFmtId="179" fontId="2" fillId="0" borderId="0" xfId="397" applyNumberFormat="1" applyFont="1" applyAlignment="1">
      <alignment horizontal="center" vertical="center" wrapText="1"/>
    </xf>
    <xf numFmtId="179" fontId="20" fillId="0" borderId="0" xfId="397" applyNumberFormat="1" applyFont="1">
      <alignment vertical="center"/>
    </xf>
    <xf numFmtId="179" fontId="59" fillId="0" borderId="0" xfId="397" applyNumberFormat="1">
      <alignment vertical="center"/>
    </xf>
    <xf numFmtId="179" fontId="59" fillId="0" borderId="0" xfId="397" applyNumberFormat="1" applyFill="1">
      <alignment vertical="center"/>
    </xf>
    <xf numFmtId="179" fontId="0" fillId="0" borderId="0" xfId="397" applyNumberFormat="1" applyFont="1">
      <alignment vertical="center"/>
    </xf>
    <xf numFmtId="179" fontId="13" fillId="0" borderId="0" xfId="397" applyNumberFormat="1" applyFont="1" applyAlignment="1">
      <alignment horizontal="center" vertical="center"/>
    </xf>
    <xf numFmtId="179" fontId="17" fillId="0" borderId="0" xfId="397" applyNumberFormat="1" applyFont="1">
      <alignment vertical="center"/>
    </xf>
    <xf numFmtId="179" fontId="59" fillId="0" borderId="6" xfId="397" applyNumberFormat="1" applyFill="1" applyBorder="1" applyAlignment="1">
      <alignment horizontal="right" vertical="center"/>
    </xf>
    <xf numFmtId="179" fontId="59" fillId="0" borderId="6" xfId="397" applyNumberFormat="1" applyBorder="1" applyAlignment="1">
      <alignment horizontal="right" vertical="center"/>
    </xf>
    <xf numFmtId="179" fontId="2" fillId="0" borderId="1" xfId="397" applyNumberFormat="1" applyFont="1" applyBorder="1" applyAlignment="1">
      <alignment horizontal="center" vertical="center" wrapText="1"/>
    </xf>
    <xf numFmtId="179" fontId="2" fillId="0" borderId="1" xfId="397" applyNumberFormat="1" applyFont="1" applyBorder="1">
      <alignment vertical="center"/>
    </xf>
    <xf numFmtId="182" fontId="21" fillId="2" borderId="1" xfId="397" applyNumberFormat="1" applyFont="1" applyFill="1" applyBorder="1">
      <alignment vertical="center"/>
    </xf>
    <xf numFmtId="182" fontId="21" fillId="0" borderId="1" xfId="397" applyNumberFormat="1" applyFont="1" applyBorder="1">
      <alignment vertical="center"/>
    </xf>
    <xf numFmtId="182" fontId="21" fillId="0" borderId="1" xfId="0" applyNumberFormat="1" applyFont="1" applyFill="1" applyBorder="1" applyAlignment="1"/>
    <xf numFmtId="182" fontId="21" fillId="0" borderId="3" xfId="397" applyNumberFormat="1" applyFont="1" applyBorder="1">
      <alignment vertical="center"/>
    </xf>
    <xf numFmtId="182" fontId="21" fillId="0" borderId="1" xfId="10" applyNumberFormat="1" applyFont="1" applyFill="1" applyBorder="1" applyAlignment="1">
      <alignment vertical="center"/>
    </xf>
    <xf numFmtId="182" fontId="21" fillId="2" borderId="1" xfId="10" applyNumberFormat="1" applyFont="1" applyFill="1" applyBorder="1" applyAlignment="1">
      <alignment vertical="center"/>
    </xf>
    <xf numFmtId="182" fontId="22" fillId="0" borderId="1" xfId="10" applyNumberFormat="1" applyFont="1" applyFill="1" applyBorder="1" applyAlignment="1">
      <alignment vertical="center"/>
    </xf>
    <xf numFmtId="182" fontId="21" fillId="2" borderId="1" xfId="397" applyNumberFormat="1" applyFont="1" applyFill="1" applyBorder="1" applyAlignment="1">
      <alignment vertical="center"/>
    </xf>
    <xf numFmtId="182" fontId="21" fillId="0" borderId="1" xfId="397" applyNumberFormat="1" applyFont="1" applyBorder="1" applyAlignment="1">
      <alignment vertical="center"/>
    </xf>
    <xf numFmtId="182" fontId="23" fillId="0" borderId="1" xfId="397" applyNumberFormat="1" applyFont="1" applyBorder="1">
      <alignment vertical="center"/>
    </xf>
    <xf numFmtId="182" fontId="21" fillId="0" borderId="3" xfId="397" applyNumberFormat="1" applyFont="1" applyFill="1" applyBorder="1">
      <alignment vertical="center"/>
    </xf>
    <xf numFmtId="182" fontId="23" fillId="0" borderId="3" xfId="397" applyNumberFormat="1" applyFont="1" applyFill="1" applyBorder="1">
      <alignment vertical="center"/>
    </xf>
    <xf numFmtId="182" fontId="23" fillId="2" borderId="1" xfId="397" applyNumberFormat="1" applyFont="1" applyFill="1" applyBorder="1">
      <alignment vertical="center"/>
    </xf>
    <xf numFmtId="0" fontId="0" fillId="0" borderId="0" xfId="0" applyFill="1" applyBorder="1" applyAlignment="1">
      <alignment wrapText="1"/>
    </xf>
    <xf numFmtId="0" fontId="2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ont="1" applyFill="1" applyBorder="1" applyAlignment="1"/>
    <xf numFmtId="0" fontId="0" fillId="0" borderId="0" xfId="0" applyFont="1" applyFill="1" applyAlignment="1"/>
    <xf numFmtId="183" fontId="0" fillId="0" borderId="0" xfId="0" applyNumberFormat="1" applyFont="1" applyFill="1" applyBorder="1" applyAlignment="1"/>
    <xf numFmtId="184" fontId="0" fillId="0" borderId="0" xfId="0" applyNumberFormat="1" applyFont="1" applyFill="1" applyBorder="1" applyAlignment="1"/>
    <xf numFmtId="184" fontId="0" fillId="0" borderId="0" xfId="0" applyNumberFormat="1" applyFont="1" applyFill="1" applyAlignment="1"/>
    <xf numFmtId="184" fontId="0" fillId="0" borderId="0" xfId="0" applyNumberFormat="1" applyFont="1" applyFill="1" applyBorder="1" applyAlignment="1" applyProtection="1">
      <alignment horizontal="center"/>
      <protection locked="0"/>
    </xf>
    <xf numFmtId="184" fontId="4" fillId="0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Border="1" applyAlignment="1" applyProtection="1">
      <alignment horizontal="center" vertical="center" wrapText="1"/>
      <protection locked="0"/>
    </xf>
    <xf numFmtId="179" fontId="4" fillId="0" borderId="1" xfId="0" applyNumberFormat="1" applyFont="1" applyBorder="1" applyAlignment="1">
      <alignment horizontal="center" vertical="center" wrapText="1"/>
    </xf>
    <xf numFmtId="18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84" fontId="25" fillId="2" borderId="1" xfId="0" applyNumberFormat="1" applyFont="1" applyFill="1" applyBorder="1" applyAlignment="1" applyProtection="1">
      <alignment vertical="center"/>
      <protection locked="0"/>
    </xf>
    <xf numFmtId="182" fontId="25" fillId="2" borderId="1" xfId="0" applyNumberFormat="1" applyFont="1" applyFill="1" applyBorder="1" applyAlignment="1" applyProtection="1">
      <alignment vertical="center" shrinkToFit="1"/>
      <protection locked="0"/>
    </xf>
    <xf numFmtId="182" fontId="25" fillId="0" borderId="1" xfId="0" applyNumberFormat="1" applyFont="1" applyFill="1" applyBorder="1" applyAlignment="1" applyProtection="1">
      <alignment vertical="center" shrinkToFit="1"/>
      <protection locked="0"/>
    </xf>
    <xf numFmtId="182" fontId="25" fillId="2" borderId="1" xfId="0" applyNumberFormat="1" applyFont="1" applyFill="1" applyBorder="1" applyAlignment="1" applyProtection="1">
      <alignment vertical="center" shrinkToFit="1"/>
    </xf>
    <xf numFmtId="184" fontId="10" fillId="2" borderId="1" xfId="0" applyNumberFormat="1" applyFont="1" applyFill="1" applyBorder="1" applyAlignment="1" applyProtection="1">
      <alignment vertical="center"/>
      <protection locked="0"/>
    </xf>
    <xf numFmtId="182" fontId="10" fillId="0" borderId="1" xfId="0" applyNumberFormat="1" applyFont="1" applyFill="1" applyBorder="1" applyAlignment="1" applyProtection="1">
      <alignment vertical="center"/>
      <protection locked="0"/>
    </xf>
    <xf numFmtId="182" fontId="10" fillId="2" borderId="1" xfId="0" applyNumberFormat="1" applyFont="1" applyFill="1" applyBorder="1" applyAlignment="1" applyProtection="1">
      <alignment vertical="center" shrinkToFit="1"/>
    </xf>
    <xf numFmtId="182" fontId="25" fillId="0" borderId="1" xfId="0" applyNumberFormat="1" applyFont="1" applyFill="1" applyBorder="1" applyAlignment="1" applyProtection="1">
      <alignment vertical="center"/>
      <protection locked="0"/>
    </xf>
    <xf numFmtId="182" fontId="10" fillId="0" borderId="1" xfId="0" applyNumberFormat="1" applyFont="1" applyFill="1" applyBorder="1" applyAlignment="1" applyProtection="1">
      <alignment vertical="center" shrinkToFit="1"/>
      <protection locked="0"/>
    </xf>
    <xf numFmtId="184" fontId="25" fillId="0" borderId="1" xfId="0" applyNumberFormat="1" applyFont="1" applyFill="1" applyBorder="1" applyAlignment="1" applyProtection="1">
      <alignment vertical="center"/>
      <protection locked="0"/>
    </xf>
    <xf numFmtId="184" fontId="10" fillId="0" borderId="1" xfId="0" applyNumberFormat="1" applyFont="1" applyFill="1" applyBorder="1" applyAlignment="1" applyProtection="1">
      <alignment vertical="center"/>
      <protection locked="0"/>
    </xf>
    <xf numFmtId="184" fontId="10" fillId="0" borderId="1" xfId="0" applyNumberFormat="1" applyFont="1" applyFill="1" applyBorder="1" applyAlignment="1" applyProtection="1">
      <protection locked="0"/>
    </xf>
    <xf numFmtId="184" fontId="25" fillId="0" borderId="1" xfId="0" applyNumberFormat="1" applyFont="1" applyFill="1" applyBorder="1" applyAlignment="1" applyProtection="1">
      <protection locked="0"/>
    </xf>
    <xf numFmtId="182" fontId="2" fillId="0" borderId="1" xfId="0" applyNumberFormat="1" applyFont="1" applyFill="1" applyBorder="1" applyAlignment="1"/>
    <xf numFmtId="182" fontId="0" fillId="0" borderId="1" xfId="0" applyNumberFormat="1" applyFont="1" applyFill="1" applyBorder="1" applyAlignment="1"/>
    <xf numFmtId="182" fontId="10" fillId="0" borderId="5" xfId="0" applyNumberFormat="1" applyFont="1" applyFill="1" applyBorder="1" applyAlignment="1" applyProtection="1">
      <alignment vertical="center"/>
      <protection locked="0"/>
    </xf>
    <xf numFmtId="182" fontId="25" fillId="0" borderId="1" xfId="0" applyNumberFormat="1" applyFont="1" applyFill="1" applyBorder="1" applyAlignment="1" applyProtection="1">
      <alignment vertical="center" shrinkToFit="1"/>
    </xf>
    <xf numFmtId="182" fontId="10" fillId="0" borderId="1" xfId="0" applyNumberFormat="1" applyFont="1" applyFill="1" applyBorder="1" applyAlignment="1" applyProtection="1">
      <alignment vertical="center" shrinkToFit="1"/>
    </xf>
    <xf numFmtId="184" fontId="10" fillId="0" borderId="1" xfId="0" applyNumberFormat="1" applyFont="1" applyFill="1" applyBorder="1" applyAlignment="1" applyProtection="1">
      <alignment vertical="center" wrapText="1" shrinkToFit="1"/>
      <protection locked="0"/>
    </xf>
    <xf numFmtId="184" fontId="25" fillId="0" borderId="1" xfId="0" applyNumberFormat="1" applyFont="1" applyFill="1" applyBorder="1" applyAlignment="1" applyProtection="1">
      <alignment horizontal="center" vertical="center"/>
      <protection locked="0"/>
    </xf>
    <xf numFmtId="184" fontId="25" fillId="0" borderId="1" xfId="0" applyNumberFormat="1" applyFont="1" applyFill="1" applyBorder="1" applyAlignment="1" applyProtection="1">
      <alignment vertical="center" wrapText="1"/>
      <protection locked="0"/>
    </xf>
    <xf numFmtId="182" fontId="25" fillId="0" borderId="1" xfId="0" applyNumberFormat="1" applyFont="1" applyFill="1" applyBorder="1" applyAlignment="1" applyProtection="1">
      <alignment vertical="center" wrapText="1" shrinkToFit="1"/>
      <protection locked="0"/>
    </xf>
    <xf numFmtId="184" fontId="25" fillId="0" borderId="1" xfId="0" applyNumberFormat="1" applyFont="1" applyFill="1" applyBorder="1" applyAlignment="1" applyProtection="1">
      <alignment vertical="center" wrapText="1" shrinkToFit="1"/>
      <protection locked="0"/>
    </xf>
    <xf numFmtId="182" fontId="10" fillId="0" borderId="1" xfId="0" applyNumberFormat="1" applyFont="1" applyFill="1" applyBorder="1" applyAlignment="1" applyProtection="1">
      <alignment vertical="center" wrapText="1" shrinkToFit="1"/>
      <protection locked="0"/>
    </xf>
    <xf numFmtId="182" fontId="25" fillId="0" borderId="1" xfId="0" applyNumberFormat="1" applyFont="1" applyFill="1" applyBorder="1" applyAlignment="1" applyProtection="1">
      <alignment horizontal="right" vertical="center" shrinkToFit="1"/>
      <protection locked="0"/>
    </xf>
    <xf numFmtId="184" fontId="26" fillId="0" borderId="1" xfId="0" applyNumberFormat="1" applyFont="1" applyFill="1" applyBorder="1" applyAlignment="1"/>
    <xf numFmtId="182" fontId="27" fillId="0" borderId="1" xfId="0" applyNumberFormat="1" applyFont="1" applyFill="1" applyBorder="1" applyAlignment="1" applyProtection="1">
      <alignment horizontal="right" vertical="center" shrinkToFit="1"/>
      <protection locked="0"/>
    </xf>
    <xf numFmtId="182" fontId="27" fillId="0" borderId="1" xfId="0" applyNumberFormat="1" applyFont="1" applyFill="1" applyBorder="1" applyAlignment="1" applyProtection="1">
      <alignment vertical="center"/>
      <protection locked="0"/>
    </xf>
    <xf numFmtId="182" fontId="10" fillId="0" borderId="1" xfId="0" applyNumberFormat="1" applyFont="1" applyFill="1" applyBorder="1" applyAlignment="1" applyProtection="1">
      <alignment horizontal="right" vertical="center" shrinkToFit="1"/>
      <protection locked="0"/>
    </xf>
    <xf numFmtId="182" fontId="10" fillId="0" borderId="1" xfId="0" applyNumberFormat="1" applyFont="1" applyFill="1" applyBorder="1" applyAlignment="1" applyProtection="1">
      <alignment horizontal="right" shrinkToFit="1"/>
      <protection locked="0"/>
    </xf>
    <xf numFmtId="0" fontId="28" fillId="2" borderId="0" xfId="341" applyFont="1" applyFill="1"/>
    <xf numFmtId="0" fontId="29" fillId="2" borderId="0" xfId="397" applyFont="1" applyFill="1" applyAlignment="1">
      <alignment horizontal="center" vertical="center" wrapText="1"/>
    </xf>
    <xf numFmtId="0" fontId="7" fillId="2" borderId="0" xfId="397" applyFont="1" applyFill="1" applyAlignment="1">
      <alignment vertical="center" wrapText="1"/>
    </xf>
    <xf numFmtId="0" fontId="7" fillId="2" borderId="0" xfId="397" applyFont="1" applyFill="1" applyAlignment="1">
      <alignment vertical="center" wrapText="1" shrinkToFit="1"/>
    </xf>
    <xf numFmtId="0" fontId="7" fillId="2" borderId="0" xfId="397" applyFont="1" applyFill="1">
      <alignment vertical="center"/>
    </xf>
    <xf numFmtId="180" fontId="7" fillId="2" borderId="0" xfId="397" applyNumberFormat="1" applyFont="1" applyFill="1">
      <alignment vertical="center"/>
    </xf>
    <xf numFmtId="180" fontId="2" fillId="2" borderId="0" xfId="397" applyNumberFormat="1" applyFont="1" applyFill="1">
      <alignment vertical="center"/>
    </xf>
    <xf numFmtId="179" fontId="30" fillId="2" borderId="0" xfId="341" applyNumberFormat="1" applyFont="1" applyFill="1" applyAlignment="1">
      <alignment wrapText="1"/>
    </xf>
    <xf numFmtId="179" fontId="31" fillId="2" borderId="0" xfId="341" applyNumberFormat="1" applyFont="1" applyFill="1" applyAlignment="1">
      <alignment wrapText="1"/>
    </xf>
    <xf numFmtId="179" fontId="28" fillId="2" borderId="0" xfId="341" applyNumberFormat="1" applyFont="1" applyFill="1" applyAlignment="1">
      <alignment wrapText="1"/>
    </xf>
    <xf numFmtId="179" fontId="32" fillId="2" borderId="0" xfId="341" applyNumberFormat="1" applyFont="1" applyFill="1" applyAlignment="1">
      <alignment wrapText="1"/>
    </xf>
    <xf numFmtId="179" fontId="0" fillId="0" borderId="0" xfId="436" applyNumberFormat="1" applyFont="1" applyFill="1" applyAlignment="1">
      <alignment vertical="center" wrapText="1"/>
    </xf>
    <xf numFmtId="179" fontId="7" fillId="2" borderId="0" xfId="397" applyNumberFormat="1" applyFont="1" applyFill="1" applyAlignment="1">
      <alignment vertical="center" wrapText="1"/>
    </xf>
    <xf numFmtId="179" fontId="7" fillId="2" borderId="6" xfId="397" applyNumberFormat="1" applyFont="1" applyFill="1" applyBorder="1" applyAlignment="1">
      <alignment horizontal="right" vertical="center" wrapText="1"/>
    </xf>
    <xf numFmtId="179" fontId="4" fillId="2" borderId="6" xfId="397" applyNumberFormat="1" applyFont="1" applyFill="1" applyBorder="1" applyAlignment="1">
      <alignment horizontal="right" vertical="center" wrapText="1"/>
    </xf>
    <xf numFmtId="179" fontId="2" fillId="2" borderId="1" xfId="397" applyNumberFormat="1" applyFont="1" applyFill="1" applyBorder="1" applyAlignment="1">
      <alignment horizontal="center" vertical="center" wrapText="1"/>
    </xf>
    <xf numFmtId="179" fontId="2" fillId="2" borderId="1" xfId="397" applyNumberFormat="1" applyFont="1" applyFill="1" applyBorder="1" applyAlignment="1">
      <alignment vertical="center" wrapText="1"/>
    </xf>
    <xf numFmtId="182" fontId="2" fillId="2" borderId="1" xfId="397" applyNumberFormat="1" applyFont="1" applyFill="1" applyBorder="1" applyAlignment="1">
      <alignment vertical="center" wrapText="1"/>
    </xf>
    <xf numFmtId="182" fontId="2" fillId="2" borderId="1" xfId="86" applyNumberFormat="1" applyFont="1" applyFill="1" applyBorder="1" applyAlignment="1">
      <alignment vertical="center" wrapText="1"/>
    </xf>
    <xf numFmtId="179" fontId="2" fillId="3" borderId="1" xfId="397" applyNumberFormat="1" applyFont="1" applyFill="1" applyBorder="1" applyAlignment="1">
      <alignment vertical="center" wrapText="1"/>
    </xf>
    <xf numFmtId="180" fontId="2" fillId="2" borderId="1" xfId="397" applyNumberFormat="1" applyFont="1" applyFill="1" applyBorder="1" applyAlignment="1">
      <alignment vertical="center" wrapText="1"/>
    </xf>
    <xf numFmtId="180" fontId="2" fillId="2" borderId="1" xfId="86" applyNumberFormat="1" applyFont="1" applyFill="1" applyBorder="1" applyAlignment="1">
      <alignment vertical="center" wrapText="1"/>
    </xf>
    <xf numFmtId="179" fontId="59" fillId="0" borderId="1" xfId="397" applyNumberFormat="1" applyFill="1" applyBorder="1" applyAlignment="1">
      <alignment horizontal="left" vertical="center" wrapText="1"/>
    </xf>
    <xf numFmtId="182" fontId="0" fillId="0" borderId="1" xfId="397" applyNumberFormat="1" applyFont="1" applyFill="1" applyBorder="1" applyAlignment="1">
      <alignment vertical="center"/>
    </xf>
    <xf numFmtId="182" fontId="0" fillId="2" borderId="1" xfId="397" applyNumberFormat="1" applyFont="1" applyFill="1" applyBorder="1" applyAlignment="1">
      <alignment vertical="center" wrapText="1"/>
    </xf>
    <xf numFmtId="179" fontId="2" fillId="2" borderId="1" xfId="397" applyNumberFormat="1" applyFont="1" applyFill="1" applyBorder="1" applyAlignment="1">
      <alignment horizontal="left" vertical="center" wrapText="1"/>
    </xf>
    <xf numFmtId="179" fontId="0" fillId="2" borderId="1" xfId="397" applyNumberFormat="1" applyFont="1" applyFill="1" applyBorder="1" applyAlignment="1">
      <alignment horizontal="left" vertical="center" wrapText="1"/>
    </xf>
    <xf numFmtId="179" fontId="2" fillId="3" borderId="1" xfId="397" applyNumberFormat="1" applyFont="1" applyFill="1" applyBorder="1" applyAlignment="1">
      <alignment horizontal="left" vertical="center" wrapText="1"/>
    </xf>
    <xf numFmtId="179" fontId="0" fillId="2" borderId="1" xfId="397" applyNumberFormat="1" applyFont="1" applyFill="1" applyBorder="1" applyAlignment="1">
      <alignment vertical="center" wrapText="1"/>
    </xf>
    <xf numFmtId="182" fontId="2" fillId="0" borderId="1" xfId="397" applyNumberFormat="1" applyFont="1" applyFill="1" applyBorder="1" applyAlignment="1">
      <alignment vertical="center" wrapText="1"/>
    </xf>
    <xf numFmtId="182" fontId="0" fillId="0" borderId="1" xfId="397" applyNumberFormat="1" applyFont="1" applyFill="1" applyBorder="1" applyAlignment="1">
      <alignment vertical="center" wrapText="1"/>
    </xf>
    <xf numFmtId="180" fontId="0" fillId="2" borderId="1" xfId="397" applyNumberFormat="1" applyFont="1" applyFill="1" applyBorder="1" applyAlignment="1">
      <alignment vertical="center" wrapText="1"/>
    </xf>
    <xf numFmtId="179" fontId="2" fillId="2" borderId="1" xfId="397" applyNumberFormat="1" applyFont="1" applyFill="1" applyBorder="1" applyAlignment="1">
      <alignment horizontal="distributed" vertical="center" wrapText="1"/>
    </xf>
    <xf numFmtId="179" fontId="0" fillId="2" borderId="1" xfId="140" applyNumberFormat="1" applyFont="1" applyFill="1" applyBorder="1" applyAlignment="1" applyProtection="1">
      <alignment horizontal="left" vertical="center" wrapText="1"/>
    </xf>
    <xf numFmtId="0" fontId="0" fillId="2" borderId="1" xfId="397" applyFont="1" applyFill="1" applyBorder="1" applyAlignment="1">
      <alignment horizontal="left" vertical="center"/>
    </xf>
    <xf numFmtId="179" fontId="0" fillId="2" borderId="1" xfId="140" applyNumberFormat="1" applyFont="1" applyFill="1" applyBorder="1" applyAlignment="1" applyProtection="1">
      <alignment vertical="center" wrapText="1"/>
    </xf>
    <xf numFmtId="3" fontId="0" fillId="0" borderId="1" xfId="140" applyNumberFormat="1" applyFont="1" applyBorder="1" applyAlignment="1">
      <alignment horizontal="left" vertical="center" wrapText="1"/>
    </xf>
    <xf numFmtId="180" fontId="0" fillId="0" borderId="1" xfId="397" applyNumberFormat="1" applyFont="1" applyFill="1" applyBorder="1" applyAlignment="1">
      <alignment vertical="center" wrapText="1"/>
    </xf>
    <xf numFmtId="179" fontId="0" fillId="2" borderId="1" xfId="397" applyNumberFormat="1" applyFont="1" applyFill="1" applyBorder="1" applyAlignment="1">
      <alignment horizontal="left" vertical="center" wrapText="1" shrinkToFit="1"/>
    </xf>
    <xf numFmtId="180" fontId="0" fillId="2" borderId="1" xfId="397" applyNumberFormat="1" applyFont="1" applyFill="1" applyBorder="1" applyAlignment="1">
      <alignment vertical="center" wrapText="1" shrinkToFit="1"/>
    </xf>
    <xf numFmtId="182" fontId="7" fillId="0" borderId="1" xfId="397" applyNumberFormat="1" applyFont="1" applyFill="1" applyBorder="1" applyAlignment="1">
      <alignment vertical="center" wrapText="1"/>
    </xf>
    <xf numFmtId="0" fontId="0" fillId="2" borderId="1" xfId="397" applyFont="1" applyFill="1" applyBorder="1" applyAlignment="1">
      <alignment horizontal="left" vertical="center" wrapText="1"/>
    </xf>
    <xf numFmtId="182" fontId="7" fillId="2" borderId="1" xfId="397" applyNumberFormat="1" applyFont="1" applyFill="1" applyBorder="1" applyAlignment="1">
      <alignment vertical="center" wrapText="1"/>
    </xf>
    <xf numFmtId="182" fontId="0" fillId="2" borderId="1" xfId="358" applyNumberFormat="1" applyFont="1" applyFill="1" applyBorder="1" applyAlignment="1" applyProtection="1">
      <alignment vertical="center" wrapText="1"/>
    </xf>
    <xf numFmtId="182" fontId="2" fillId="2" borderId="1" xfId="397" applyNumberFormat="1" applyFont="1" applyFill="1" applyBorder="1">
      <alignment vertical="center"/>
    </xf>
    <xf numFmtId="179" fontId="2" fillId="2" borderId="1" xfId="397" applyNumberFormat="1" applyFont="1" applyFill="1" applyBorder="1" applyAlignment="1">
      <alignment horizontal="left" vertical="center"/>
    </xf>
    <xf numFmtId="180" fontId="2" fillId="2" borderId="1" xfId="397" applyNumberFormat="1" applyFont="1" applyFill="1" applyBorder="1" applyAlignment="1">
      <alignment vertical="center"/>
    </xf>
    <xf numFmtId="179" fontId="2" fillId="2" borderId="1" xfId="397" applyNumberFormat="1" applyFont="1" applyFill="1" applyBorder="1" applyAlignment="1">
      <alignment horizontal="distributed" vertical="center" indent="2"/>
    </xf>
    <xf numFmtId="180" fontId="2" fillId="2" borderId="1" xfId="397" applyNumberFormat="1" applyFont="1" applyFill="1" applyBorder="1">
      <alignment vertical="center"/>
    </xf>
    <xf numFmtId="0" fontId="35" fillId="0" borderId="0" xfId="0" applyFont="1" applyAlignment="1">
      <alignment vertical="center"/>
    </xf>
    <xf numFmtId="0" fontId="0" fillId="0" borderId="0" xfId="0" applyAlignment="1">
      <alignment vertical="center"/>
    </xf>
    <xf numFmtId="0" fontId="36" fillId="0" borderId="0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distributed" vertical="center"/>
    </xf>
    <xf numFmtId="0" fontId="38" fillId="0" borderId="0" xfId="0" applyFont="1" applyAlignment="1">
      <alignment horizontal="center" vertical="center" wrapText="1"/>
    </xf>
    <xf numFmtId="0" fontId="39" fillId="0" borderId="0" xfId="0" applyFont="1" applyAlignment="1">
      <alignment wrapText="1"/>
    </xf>
    <xf numFmtId="0" fontId="39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/>
    </xf>
    <xf numFmtId="185" fontId="40" fillId="0" borderId="0" xfId="0" applyNumberFormat="1" applyFont="1" applyAlignment="1">
      <alignment horizontal="center"/>
    </xf>
    <xf numFmtId="0" fontId="36" fillId="0" borderId="0" xfId="0" applyFont="1" applyBorder="1" applyAlignment="1">
      <alignment horizontal="center" vertical="center"/>
    </xf>
    <xf numFmtId="179" fontId="33" fillId="2" borderId="0" xfId="397" applyNumberFormat="1" applyFont="1" applyFill="1" applyAlignment="1">
      <alignment horizontal="center" vertical="center" wrapText="1"/>
    </xf>
    <xf numFmtId="179" fontId="34" fillId="2" borderId="0" xfId="397" applyNumberFormat="1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/>
    </xf>
    <xf numFmtId="184" fontId="24" fillId="0" borderId="0" xfId="0" applyNumberFormat="1" applyFont="1" applyFill="1" applyBorder="1" applyAlignment="1" applyProtection="1">
      <alignment horizontal="center"/>
      <protection locked="0"/>
    </xf>
    <xf numFmtId="184" fontId="2" fillId="0" borderId="1" xfId="0" applyNumberFormat="1" applyFont="1" applyFill="1" applyBorder="1" applyAlignment="1">
      <alignment horizontal="center" vertical="center" wrapText="1"/>
    </xf>
    <xf numFmtId="184" fontId="0" fillId="0" borderId="7" xfId="0" applyNumberFormat="1" applyFont="1" applyFill="1" applyBorder="1" applyAlignment="1" applyProtection="1">
      <alignment horizontal="center" vertical="center" wrapText="1"/>
    </xf>
    <xf numFmtId="184" fontId="0" fillId="0" borderId="12" xfId="0" applyNumberFormat="1" applyFont="1" applyFill="1" applyBorder="1" applyAlignment="1" applyProtection="1">
      <alignment horizontal="center" vertical="center" wrapText="1"/>
    </xf>
    <xf numFmtId="184" fontId="0" fillId="0" borderId="11" xfId="0" applyNumberFormat="1" applyFont="1" applyFill="1" applyBorder="1" applyAlignment="1" applyProtection="1">
      <alignment horizontal="center" vertical="center" wrapText="1"/>
    </xf>
    <xf numFmtId="184" fontId="0" fillId="0" borderId="7" xfId="0" applyNumberFormat="1" applyFont="1" applyFill="1" applyBorder="1" applyAlignment="1" applyProtection="1">
      <alignment horizontal="center" vertical="center" wrapText="1"/>
      <protection locked="0"/>
    </xf>
    <xf numFmtId="184" fontId="0" fillId="0" borderId="12" xfId="0" applyNumberFormat="1" applyFont="1" applyFill="1" applyBorder="1" applyAlignment="1" applyProtection="1">
      <alignment horizontal="center" vertical="center" wrapText="1"/>
      <protection locked="0"/>
    </xf>
    <xf numFmtId="184" fontId="0" fillId="0" borderId="11" xfId="0" applyNumberFormat="1" applyFont="1" applyFill="1" applyBorder="1" applyAlignment="1" applyProtection="1">
      <alignment horizontal="center" vertical="center" wrapText="1"/>
      <protection locked="0"/>
    </xf>
    <xf numFmtId="184" fontId="0" fillId="0" borderId="1" xfId="0" applyNumberFormat="1" applyFont="1" applyFill="1" applyBorder="1" applyAlignment="1" applyProtection="1">
      <alignment horizontal="center" vertical="center" wrapText="1"/>
    </xf>
    <xf numFmtId="179" fontId="13" fillId="0" borderId="0" xfId="397" applyNumberFormat="1" applyFont="1" applyAlignment="1">
      <alignment horizontal="center" vertical="center"/>
    </xf>
    <xf numFmtId="179" fontId="0" fillId="0" borderId="6" xfId="397" applyNumberFormat="1" applyFont="1" applyBorder="1" applyAlignment="1">
      <alignment horizontal="center" vertical="center"/>
    </xf>
    <xf numFmtId="179" fontId="2" fillId="0" borderId="1" xfId="397" applyNumberFormat="1" applyFont="1" applyFill="1" applyBorder="1" applyAlignment="1">
      <alignment horizontal="center" vertical="center" wrapText="1"/>
    </xf>
    <xf numFmtId="179" fontId="2" fillId="0" borderId="8" xfId="397" applyNumberFormat="1" applyFont="1" applyBorder="1" applyAlignment="1">
      <alignment horizontal="center" vertical="center" wrapText="1"/>
    </xf>
    <xf numFmtId="179" fontId="2" fillId="0" borderId="9" xfId="397" applyNumberFormat="1" applyFont="1" applyBorder="1" applyAlignment="1">
      <alignment horizontal="center" vertical="center" wrapText="1"/>
    </xf>
    <xf numFmtId="179" fontId="2" fillId="0" borderId="10" xfId="397" applyNumberFormat="1" applyFont="1" applyBorder="1" applyAlignment="1">
      <alignment horizontal="center" vertical="center" wrapText="1"/>
    </xf>
    <xf numFmtId="179" fontId="2" fillId="0" borderId="7" xfId="397" applyNumberFormat="1" applyFont="1" applyBorder="1" applyAlignment="1">
      <alignment horizontal="center" vertical="center" wrapText="1"/>
    </xf>
    <xf numFmtId="179" fontId="2" fillId="0" borderId="11" xfId="397" applyNumberFormat="1" applyFont="1" applyBorder="1" applyAlignment="1">
      <alignment horizontal="center" vertical="center" wrapText="1"/>
    </xf>
    <xf numFmtId="179" fontId="2" fillId="0" borderId="7" xfId="397" applyNumberFormat="1" applyFont="1" applyFill="1" applyBorder="1" applyAlignment="1">
      <alignment horizontal="center" vertical="center" wrapText="1"/>
    </xf>
    <xf numFmtId="179" fontId="2" fillId="0" borderId="11" xfId="397" applyNumberFormat="1" applyFont="1" applyFill="1" applyBorder="1" applyAlignment="1">
      <alignment horizontal="center" vertical="center" wrapText="1"/>
    </xf>
    <xf numFmtId="0" fontId="18" fillId="0" borderId="0" xfId="397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 wrapText="1"/>
    </xf>
    <xf numFmtId="0" fontId="0" fillId="0" borderId="12" xfId="0" applyFont="1" applyFill="1" applyBorder="1" applyAlignment="1" applyProtection="1">
      <alignment horizontal="center" vertical="center" wrapText="1"/>
    </xf>
    <xf numFmtId="0" fontId="0" fillId="0" borderId="11" xfId="0" applyFont="1" applyFill="1" applyBorder="1" applyAlignment="1" applyProtection="1">
      <alignment horizontal="center" vertical="center" wrapText="1"/>
    </xf>
    <xf numFmtId="0" fontId="13" fillId="0" borderId="0" xfId="436" applyFont="1" applyFill="1" applyAlignment="1">
      <alignment horizontal="center" vertical="center"/>
    </xf>
    <xf numFmtId="0" fontId="13" fillId="0" borderId="0" xfId="436" applyFont="1" applyFill="1" applyAlignment="1">
      <alignment horizontal="right" vertical="center"/>
    </xf>
    <xf numFmtId="179" fontId="13" fillId="0" borderId="0" xfId="397" applyNumberFormat="1" applyFont="1" applyFill="1" applyAlignment="1">
      <alignment horizontal="center" vertical="center"/>
    </xf>
    <xf numFmtId="0" fontId="3" fillId="0" borderId="0" xfId="166" applyFont="1" applyFill="1" applyAlignment="1" applyProtection="1">
      <alignment horizontal="center" vertical="center"/>
      <protection hidden="1"/>
    </xf>
    <xf numFmtId="0" fontId="2" fillId="0" borderId="1" xfId="166" applyFont="1" applyFill="1" applyBorder="1" applyAlignment="1" applyProtection="1">
      <alignment horizontal="center" vertical="center"/>
    </xf>
    <xf numFmtId="0" fontId="4" fillId="0" borderId="1" xfId="166" applyFont="1" applyFill="1" applyBorder="1" applyAlignment="1" applyProtection="1">
      <alignment horizontal="center" vertical="center"/>
    </xf>
    <xf numFmtId="0" fontId="4" fillId="0" borderId="3" xfId="166" applyFont="1" applyFill="1" applyBorder="1" applyAlignment="1" applyProtection="1">
      <alignment horizontal="center" vertical="center" wrapText="1"/>
    </xf>
    <xf numFmtId="0" fontId="4" fillId="0" borderId="4" xfId="166" applyFont="1" applyFill="1" applyBorder="1" applyAlignment="1" applyProtection="1">
      <alignment horizontal="center" vertical="center" wrapText="1"/>
    </xf>
    <xf numFmtId="0" fontId="4" fillId="0" borderId="5" xfId="166" applyFont="1" applyFill="1" applyBorder="1" applyAlignment="1" applyProtection="1">
      <alignment horizontal="center" vertical="center" wrapText="1"/>
    </xf>
  </cellXfs>
  <cellStyles count="630">
    <cellStyle name="20% - 着色 1" xfId="44"/>
    <cellStyle name="20% - 着色 2" xfId="47"/>
    <cellStyle name="20% - 着色 3" xfId="51"/>
    <cellStyle name="20% - 着色 4" xfId="66"/>
    <cellStyle name="20% - 着色 5" xfId="54"/>
    <cellStyle name="20% - 着色 6" xfId="69"/>
    <cellStyle name="40% - 着色 1" xfId="71"/>
    <cellStyle name="40% - 着色 2" xfId="73"/>
    <cellStyle name="40% - 着色 3" xfId="15"/>
    <cellStyle name="40% - 着色 4" xfId="57"/>
    <cellStyle name="40% - 着色 5" xfId="58"/>
    <cellStyle name="40% - 着色 6" xfId="74"/>
    <cellStyle name="60% - 着色 1" xfId="63"/>
    <cellStyle name="60% - 着色 2" xfId="3"/>
    <cellStyle name="60% - 着色 3" xfId="65"/>
    <cellStyle name="60% - 着色 4" xfId="61"/>
    <cellStyle name="60% - 着色 5" xfId="76"/>
    <cellStyle name="60% - 着色 6" xfId="78"/>
    <cellStyle name="no dec" xfId="80"/>
    <cellStyle name="Normal_APR" xfId="83"/>
    <cellStyle name="百分比" xfId="10" builtinId="5"/>
    <cellStyle name="百分比 2" xfId="86"/>
    <cellStyle name="百分比 2 2" xfId="89"/>
    <cellStyle name="百分比 2 2 2" xfId="92"/>
    <cellStyle name="百分比 2 2 2 2" xfId="93"/>
    <cellStyle name="百分比 2 2 3" xfId="94"/>
    <cellStyle name="百分比 2 2 4" xfId="97"/>
    <cellStyle name="百分比 2 3" xfId="99"/>
    <cellStyle name="百分比 2 3 2" xfId="100"/>
    <cellStyle name="百分比 2 3 2 2" xfId="101"/>
    <cellStyle name="百分比 2 3 3" xfId="102"/>
    <cellStyle name="百分比 2 3 4" xfId="103"/>
    <cellStyle name="百分比 2 4" xfId="105"/>
    <cellStyle name="百分比 2 4 2" xfId="106"/>
    <cellStyle name="百分比 2 5" xfId="108"/>
    <cellStyle name="百分比 2 6" xfId="110"/>
    <cellStyle name="百分比 3" xfId="82"/>
    <cellStyle name="百分比 3 2" xfId="112"/>
    <cellStyle name="百分比 3 3" xfId="114"/>
    <cellStyle name="百分比 4" xfId="20"/>
    <cellStyle name="百分比 5" xfId="24"/>
    <cellStyle name="标题 1 2" xfId="60"/>
    <cellStyle name="标题 1 2 2" xfId="116"/>
    <cellStyle name="标题 1 2 2 2" xfId="117"/>
    <cellStyle name="标题 1 2 2_州本级" xfId="119"/>
    <cellStyle name="标题 1 2 3" xfId="120"/>
    <cellStyle name="标题 1 2 4" xfId="121"/>
    <cellStyle name="标题 1 2_州本级" xfId="123"/>
    <cellStyle name="标题 1 3" xfId="75"/>
    <cellStyle name="标题 1 3 2" xfId="125"/>
    <cellStyle name="标题 1 3 2 2" xfId="128"/>
    <cellStyle name="标题 1 3 2_州本级" xfId="131"/>
    <cellStyle name="标题 1 3 3" xfId="133"/>
    <cellStyle name="标题 1 3 4" xfId="135"/>
    <cellStyle name="标题 1 3_州本级" xfId="137"/>
    <cellStyle name="标题 1 4" xfId="77"/>
    <cellStyle name="标题 1 4 2" xfId="50"/>
    <cellStyle name="标题 1 4 2 2" xfId="138"/>
    <cellStyle name="标题 1 4 2_州本级" xfId="141"/>
    <cellStyle name="标题 1 4 3" xfId="53"/>
    <cellStyle name="标题 1 4 4" xfId="142"/>
    <cellStyle name="标题 1 4_州本级" xfId="5"/>
    <cellStyle name="标题 1 5" xfId="143"/>
    <cellStyle name="标题 1 5 2" xfId="18"/>
    <cellStyle name="标题 1 5 3" xfId="145"/>
    <cellStyle name="标题 1 5_州本级" xfId="147"/>
    <cellStyle name="标题 1 6" xfId="148"/>
    <cellStyle name="标题 1 7" xfId="150"/>
    <cellStyle name="标题 10" xfId="88"/>
    <cellStyle name="标题 2 2" xfId="152"/>
    <cellStyle name="标题 2 2 2" xfId="153"/>
    <cellStyle name="标题 2 2 2 2" xfId="154"/>
    <cellStyle name="标题 2 2 2_州本级" xfId="155"/>
    <cellStyle name="标题 2 2 3" xfId="157"/>
    <cellStyle name="标题 2 2 4" xfId="160"/>
    <cellStyle name="标题 2 2_州本级" xfId="38"/>
    <cellStyle name="标题 2 3" xfId="161"/>
    <cellStyle name="标题 2 3 2" xfId="163"/>
    <cellStyle name="标题 2 3 2 2" xfId="164"/>
    <cellStyle name="标题 2 3 2_州本级" xfId="165"/>
    <cellStyle name="标题 2 3 3" xfId="168"/>
    <cellStyle name="标题 2 3 4" xfId="170"/>
    <cellStyle name="标题 2 3_州本级" xfId="144"/>
    <cellStyle name="标题 2 4" xfId="171"/>
    <cellStyle name="标题 2 4 2" xfId="149"/>
    <cellStyle name="标题 2 4 2 2" xfId="172"/>
    <cellStyle name="标题 2 4 2_州本级" xfId="46"/>
    <cellStyle name="标题 2 4 3" xfId="175"/>
    <cellStyle name="标题 2 4 4" xfId="178"/>
    <cellStyle name="标题 2 4_州本级" xfId="180"/>
    <cellStyle name="标题 2 5" xfId="182"/>
    <cellStyle name="标题 2 5 2" xfId="185"/>
    <cellStyle name="标题 2 5 3" xfId="179"/>
    <cellStyle name="标题 2 5_州本级" xfId="188"/>
    <cellStyle name="标题 2 6" xfId="189"/>
    <cellStyle name="标题 2 7" xfId="184"/>
    <cellStyle name="标题 3 2" xfId="191"/>
    <cellStyle name="标题 3 2 2" xfId="192"/>
    <cellStyle name="标题 3 2 2 2" xfId="173"/>
    <cellStyle name="标题 3 2 2_州本级" xfId="194"/>
    <cellStyle name="标题 3 2 3" xfId="196"/>
    <cellStyle name="标题 3 2 4" xfId="198"/>
    <cellStyle name="标题 3 2_州本级" xfId="200"/>
    <cellStyle name="标题 3 3" xfId="202"/>
    <cellStyle name="标题 3 3 2" xfId="203"/>
    <cellStyle name="标题 3 3 2 2" xfId="205"/>
    <cellStyle name="标题 3 3 2_州本级" xfId="27"/>
    <cellStyle name="标题 3 3 3" xfId="206"/>
    <cellStyle name="标题 3 3 4" xfId="207"/>
    <cellStyle name="标题 3 3_州本级" xfId="209"/>
    <cellStyle name="标题 3 4" xfId="122"/>
    <cellStyle name="标题 3 4 2" xfId="118"/>
    <cellStyle name="标题 3 4 2 2" xfId="212"/>
    <cellStyle name="标题 3 4 2_州本级" xfId="213"/>
    <cellStyle name="标题 3 4 3" xfId="204"/>
    <cellStyle name="标题 3 4 4" xfId="215"/>
    <cellStyle name="标题 3 4_州本级" xfId="9"/>
    <cellStyle name="标题 3 5" xfId="216"/>
    <cellStyle name="标题 3 5 2" xfId="218"/>
    <cellStyle name="标题 3 5 3" xfId="186"/>
    <cellStyle name="标题 3 5_州本级" xfId="219"/>
    <cellStyle name="标题 3 6" xfId="220"/>
    <cellStyle name="标题 3 7" xfId="221"/>
    <cellStyle name="标题 4 2" xfId="223"/>
    <cellStyle name="标题 4 2 2" xfId="224"/>
    <cellStyle name="标题 4 2 2 2" xfId="227"/>
    <cellStyle name="标题 4 2 2_州本级" xfId="151"/>
    <cellStyle name="标题 4 2 3" xfId="228"/>
    <cellStyle name="标题 4 2 4" xfId="208"/>
    <cellStyle name="标题 4 2_州本级" xfId="23"/>
    <cellStyle name="标题 4 3" xfId="230"/>
    <cellStyle name="标题 4 3 2" xfId="232"/>
    <cellStyle name="标题 4 3 2 2" xfId="234"/>
    <cellStyle name="标题 4 3 2_州本级" xfId="236"/>
    <cellStyle name="标题 4 3 3" xfId="237"/>
    <cellStyle name="标题 4 3 4" xfId="238"/>
    <cellStyle name="标题 4 3_州本级" xfId="241"/>
    <cellStyle name="标题 4 4" xfId="245"/>
    <cellStyle name="标题 4 4 2" xfId="247"/>
    <cellStyle name="标题 4 4 2 2" xfId="250"/>
    <cellStyle name="标题 4 4 2_州本级" xfId="252"/>
    <cellStyle name="标题 4 4 3" xfId="211"/>
    <cellStyle name="标题 4 4 4" xfId="254"/>
    <cellStyle name="标题 4 4_州本级" xfId="256"/>
    <cellStyle name="标题 4 5" xfId="259"/>
    <cellStyle name="标题 4 5 2" xfId="35"/>
    <cellStyle name="标题 4 5 3" xfId="29"/>
    <cellStyle name="标题 4 5_州本级" xfId="261"/>
    <cellStyle name="标题 4 6" xfId="264"/>
    <cellStyle name="标题 4 7" xfId="266"/>
    <cellStyle name="标题 5" xfId="268"/>
    <cellStyle name="标题 5 2" xfId="269"/>
    <cellStyle name="标题 5 2 2" xfId="270"/>
    <cellStyle name="标题 5 2_州本级" xfId="271"/>
    <cellStyle name="标题 5 3" xfId="127"/>
    <cellStyle name="标题 5 4" xfId="37"/>
    <cellStyle name="标题 5_州本级" xfId="272"/>
    <cellStyle name="标题 6" xfId="274"/>
    <cellStyle name="标题 6 2" xfId="275"/>
    <cellStyle name="标题 6 2 2" xfId="276"/>
    <cellStyle name="标题 6 2_州本级" xfId="12"/>
    <cellStyle name="标题 6 3" xfId="278"/>
    <cellStyle name="标题 6 4" xfId="280"/>
    <cellStyle name="标题 6_州本级" xfId="281"/>
    <cellStyle name="标题 7" xfId="282"/>
    <cellStyle name="标题 7 2" xfId="283"/>
    <cellStyle name="标题 7 2 2" xfId="284"/>
    <cellStyle name="标题 7 2_州本级" xfId="49"/>
    <cellStyle name="标题 7 3" xfId="286"/>
    <cellStyle name="标题 7 4" xfId="288"/>
    <cellStyle name="标题 7_州本级" xfId="289"/>
    <cellStyle name="标题 8" xfId="292"/>
    <cellStyle name="标题 8 2" xfId="293"/>
    <cellStyle name="标题 8 3" xfId="296"/>
    <cellStyle name="标题 8_州本级" xfId="298"/>
    <cellStyle name="标题 9" xfId="300"/>
    <cellStyle name="差 2" xfId="301"/>
    <cellStyle name="差 2 2" xfId="303"/>
    <cellStyle name="差 2 2 2" xfId="306"/>
    <cellStyle name="差 2 2_州本级" xfId="307"/>
    <cellStyle name="差 2 3" xfId="308"/>
    <cellStyle name="差 2 4" xfId="305"/>
    <cellStyle name="差 2_州本级" xfId="310"/>
    <cellStyle name="差 3" xfId="312"/>
    <cellStyle name="差 3 2" xfId="314"/>
    <cellStyle name="差 3 2 2" xfId="315"/>
    <cellStyle name="差 3 2_州本级" xfId="316"/>
    <cellStyle name="差 3 3" xfId="318"/>
    <cellStyle name="差 3 4" xfId="31"/>
    <cellStyle name="差 3_州本级" xfId="263"/>
    <cellStyle name="差 4" xfId="84"/>
    <cellStyle name="差 4 2" xfId="87"/>
    <cellStyle name="差 4 2 2" xfId="91"/>
    <cellStyle name="差 4 2_州本级" xfId="319"/>
    <cellStyle name="差 4 3" xfId="98"/>
    <cellStyle name="差 4 4" xfId="104"/>
    <cellStyle name="差 4_州本级" xfId="320"/>
    <cellStyle name="差 5" xfId="81"/>
    <cellStyle name="差 5 2" xfId="111"/>
    <cellStyle name="差 5 3" xfId="113"/>
    <cellStyle name="差 5_州本级" xfId="321"/>
    <cellStyle name="差 6" xfId="19"/>
    <cellStyle name="差 7" xfId="22"/>
    <cellStyle name="常规" xfId="0" builtinId="0"/>
    <cellStyle name="常规 10" xfId="322"/>
    <cellStyle name="常规 11" xfId="162"/>
    <cellStyle name="常规 12" xfId="166"/>
    <cellStyle name="常规 2" xfId="140"/>
    <cellStyle name="常规 2 2" xfId="323"/>
    <cellStyle name="常规 2 2 2" xfId="324"/>
    <cellStyle name="常规 2 2 2 2" xfId="326"/>
    <cellStyle name="常规 2 2 2 2 2" xfId="330"/>
    <cellStyle name="常规 2 2 2 2_州本级" xfId="333"/>
    <cellStyle name="常规 2 2 2 3" xfId="334"/>
    <cellStyle name="常规 2 2 2 4" xfId="34"/>
    <cellStyle name="常规 2 2 2_州本级" xfId="335"/>
    <cellStyle name="常规 2 2 3" xfId="62"/>
    <cellStyle name="常规 2 2 3 2" xfId="336"/>
    <cellStyle name="常规 2 2 3 3" xfId="337"/>
    <cellStyle name="常规 2 2 3_州本级" xfId="338"/>
    <cellStyle name="常规 2 2 4" xfId="2"/>
    <cellStyle name="常规 2 2 5" xfId="64"/>
    <cellStyle name="常规 2 3" xfId="339"/>
    <cellStyle name="常规 2 3 2" xfId="342"/>
    <cellStyle name="常规 2 3 2 2" xfId="345"/>
    <cellStyle name="常规 2 3 2 2 2" xfId="346"/>
    <cellStyle name="常规 2 3 2 2_州本级" xfId="201"/>
    <cellStyle name="常规 2 3 2 3" xfId="347"/>
    <cellStyle name="常规 2 3 2 4" xfId="348"/>
    <cellStyle name="常规 2 3 2_州本级" xfId="349"/>
    <cellStyle name="常规 2 3 3" xfId="350"/>
    <cellStyle name="常规 2 3 3 2" xfId="351"/>
    <cellStyle name="常规 2 3 3 3" xfId="352"/>
    <cellStyle name="常规 2 3 3_州本级" xfId="353"/>
    <cellStyle name="常规 2 3 4" xfId="354"/>
    <cellStyle name="常规 2 3 5" xfId="355"/>
    <cellStyle name="常规 2 4" xfId="356"/>
    <cellStyle name="常规 2 4 2" xfId="357"/>
    <cellStyle name="常规 2 4 2 2" xfId="360"/>
    <cellStyle name="常规 2 4 2_州本级" xfId="96"/>
    <cellStyle name="常规 2 4 3" xfId="361"/>
    <cellStyle name="常规 2 4 4" xfId="329"/>
    <cellStyle name="常规 2 4_州本级" xfId="362"/>
    <cellStyle name="常规 2 5" xfId="365"/>
    <cellStyle name="常规 2 5 2" xfId="367"/>
    <cellStyle name="常规 2 5 2 2" xfId="369"/>
    <cellStyle name="常规 2 5 2_州本级" xfId="372"/>
    <cellStyle name="常规 2 5 3" xfId="291"/>
    <cellStyle name="常规 2 5 4" xfId="374"/>
    <cellStyle name="常规 2 5_州本级" xfId="375"/>
    <cellStyle name="常规 2 6" xfId="376"/>
    <cellStyle name="常规 2 6 2" xfId="377"/>
    <cellStyle name="常规 2 6 2 2" xfId="379"/>
    <cellStyle name="常规 2 6 2_州本级" xfId="380"/>
    <cellStyle name="常规 2 6 3" xfId="382"/>
    <cellStyle name="常规 2 6 4" xfId="384"/>
    <cellStyle name="常规 2 6_州本级" xfId="41"/>
    <cellStyle name="常规 2 7" xfId="294"/>
    <cellStyle name="常规 2 7 2" xfId="385"/>
    <cellStyle name="常规 2 7 3" xfId="11"/>
    <cellStyle name="常规 2 7_州本级" xfId="386"/>
    <cellStyle name="常规 2 8" xfId="297"/>
    <cellStyle name="常规 2 9" xfId="388"/>
    <cellStyle name="常规 3" xfId="390"/>
    <cellStyle name="常规 3 2" xfId="392"/>
    <cellStyle name="常规 3 2 2" xfId="56"/>
    <cellStyle name="常规 3 2 2 2" xfId="177"/>
    <cellStyle name="常规 3 2 2_州本级" xfId="371"/>
    <cellStyle name="常规 3 2 3" xfId="68"/>
    <cellStyle name="常规 3 2 4" xfId="393"/>
    <cellStyle name="常规 3 2_州本级" xfId="366"/>
    <cellStyle name="常规 3 3" xfId="394"/>
    <cellStyle name="常规 3 3 2" xfId="395"/>
    <cellStyle name="常规 3 3 2 2" xfId="214"/>
    <cellStyle name="常规 3 3 2_州本级" xfId="396"/>
    <cellStyle name="常规 3 3 3" xfId="398"/>
    <cellStyle name="常规 3 3 4" xfId="139"/>
    <cellStyle name="常规 3 3_州本级" xfId="399"/>
    <cellStyle name="常规 3 4" xfId="400"/>
    <cellStyle name="常规 3 4 2" xfId="401"/>
    <cellStyle name="常规 3 4_州本级" xfId="402"/>
    <cellStyle name="常规 3 5" xfId="404"/>
    <cellStyle name="常规 3 6" xfId="405"/>
    <cellStyle name="常规 3_州本级" xfId="364"/>
    <cellStyle name="常规 4" xfId="407"/>
    <cellStyle name="常规 4 2" xfId="408"/>
    <cellStyle name="常规 4 2 2" xfId="409"/>
    <cellStyle name="常规 4 2 2 2" xfId="411"/>
    <cellStyle name="常规 4 2 2_州本级" xfId="190"/>
    <cellStyle name="常规 4 2 3" xfId="413"/>
    <cellStyle name="常规 4 2 4" xfId="415"/>
    <cellStyle name="常规 4 2_州本级" xfId="25"/>
    <cellStyle name="常规 4 3" xfId="416"/>
    <cellStyle name="常规 4 3 2" xfId="417"/>
    <cellStyle name="常规 4 3 2 2" xfId="419"/>
    <cellStyle name="常规 4 3 2_州本级" xfId="420"/>
    <cellStyle name="常规 4 3 3" xfId="421"/>
    <cellStyle name="常规 4 3 4" xfId="422"/>
    <cellStyle name="常规 4 3_州本级" xfId="30"/>
    <cellStyle name="常规 4 4" xfId="410"/>
    <cellStyle name="常规 4 5" xfId="414"/>
    <cellStyle name="常规 4_2017年州本级预算调整表2017.10.12（第二稿）" xfId="328"/>
    <cellStyle name="常规 5" xfId="425"/>
    <cellStyle name="常规 5 2" xfId="17"/>
    <cellStyle name="常规 5 2 2" xfId="21"/>
    <cellStyle name="常规 5 2_州本级" xfId="426"/>
    <cellStyle name="常规 5 3" xfId="427"/>
    <cellStyle name="常规 5 4" xfId="418"/>
    <cellStyle name="常规 5_州本级" xfId="428"/>
    <cellStyle name="常规 6" xfId="13"/>
    <cellStyle name="常规 6 2" xfId="430"/>
    <cellStyle name="常规 6 2 2" xfId="240"/>
    <cellStyle name="常规 6 2_州本级" xfId="115"/>
    <cellStyle name="常规 6 3" xfId="225"/>
    <cellStyle name="常规 6 4" xfId="412"/>
    <cellStyle name="常规 6_州本级" xfId="59"/>
    <cellStyle name="常规 7" xfId="432"/>
    <cellStyle name="常规 7 2" xfId="434"/>
    <cellStyle name="常规 7 3" xfId="8"/>
    <cellStyle name="常规 7_州本级" xfId="32"/>
    <cellStyle name="常规 8" xfId="435"/>
    <cellStyle name="常规 9" xfId="217"/>
    <cellStyle name="常规_2004年基金预算(二稿)" xfId="436"/>
    <cellStyle name="常规_2007年省与各地结算单" xfId="358"/>
    <cellStyle name="常规_2007年云南省向人大报送政府收支预算表格式编制过程表" xfId="397"/>
    <cellStyle name="常规_2007年云南省向人大报送政府收支预算表格式编制过程表 3" xfId="437"/>
    <cellStyle name="常规_2017年预算草案附表（20170106定稿） " xfId="438"/>
    <cellStyle name="常规_exceltmp1" xfId="290"/>
    <cellStyle name="常规_德宏州2005年地方预算(代报简表)" xfId="341"/>
    <cellStyle name="好 2" xfId="439"/>
    <cellStyle name="好 2 2" xfId="440"/>
    <cellStyle name="好 2 2 2" xfId="136"/>
    <cellStyle name="好 2 2_州本级" xfId="79"/>
    <cellStyle name="好 2 3" xfId="442"/>
    <cellStyle name="好 2 4" xfId="444"/>
    <cellStyle name="好 2_州本级" xfId="445"/>
    <cellStyle name="好 3" xfId="446"/>
    <cellStyle name="好 3 2" xfId="156"/>
    <cellStyle name="好 3 2 2" xfId="6"/>
    <cellStyle name="好 3 2_州本级" xfId="447"/>
    <cellStyle name="好 3 3" xfId="159"/>
    <cellStyle name="好 3 4" xfId="449"/>
    <cellStyle name="好 3_州本级" xfId="299"/>
    <cellStyle name="好 4" xfId="450"/>
    <cellStyle name="好 4 2" xfId="167"/>
    <cellStyle name="好 4 2 2" xfId="146"/>
    <cellStyle name="好 4 2_州本级" xfId="107"/>
    <cellStyle name="好 4 3" xfId="169"/>
    <cellStyle name="好 4 4" xfId="451"/>
    <cellStyle name="好 4_州本级" xfId="452"/>
    <cellStyle name="好 5" xfId="193"/>
    <cellStyle name="好 5 2" xfId="174"/>
    <cellStyle name="好 5 3" xfId="176"/>
    <cellStyle name="好 5_州本级" xfId="195"/>
    <cellStyle name="好 6" xfId="197"/>
    <cellStyle name="好 7" xfId="199"/>
    <cellStyle name="汇总 2" xfId="453"/>
    <cellStyle name="汇总 2 2" xfId="229"/>
    <cellStyle name="汇总 2 2 2" xfId="231"/>
    <cellStyle name="汇总 2 2_州本级" xfId="239"/>
    <cellStyle name="汇总 2 3" xfId="244"/>
    <cellStyle name="汇总 2 4" xfId="258"/>
    <cellStyle name="汇总 2_州本级" xfId="429"/>
    <cellStyle name="汇总 3" xfId="124"/>
    <cellStyle name="汇总 3 2" xfId="126"/>
    <cellStyle name="汇总 3 2 2" xfId="43"/>
    <cellStyle name="汇总 3 2_州本级" xfId="454"/>
    <cellStyle name="汇总 3 3" xfId="36"/>
    <cellStyle name="汇总 3 4" xfId="39"/>
    <cellStyle name="汇总 3_州本级" xfId="130"/>
    <cellStyle name="汇总 4" xfId="132"/>
    <cellStyle name="汇总 4 2" xfId="277"/>
    <cellStyle name="汇总 4 2 2" xfId="455"/>
    <cellStyle name="汇总 4 2_州本级" xfId="109"/>
    <cellStyle name="汇总 4 3" xfId="279"/>
    <cellStyle name="汇总 4 4" xfId="90"/>
    <cellStyle name="汇总 4_州本级" xfId="456"/>
    <cellStyle name="汇总 5" xfId="134"/>
    <cellStyle name="汇总 5 2" xfId="285"/>
    <cellStyle name="汇总 5 3" xfId="287"/>
    <cellStyle name="汇总 5_州本级" xfId="381"/>
    <cellStyle name="汇总 6" xfId="4"/>
    <cellStyle name="汇总 7" xfId="129"/>
    <cellStyle name="计算 2" xfId="7"/>
    <cellStyle name="计算 2 2" xfId="457"/>
    <cellStyle name="计算 2 2 2" xfId="458"/>
    <cellStyle name="计算 2 2_州本级" xfId="183"/>
    <cellStyle name="计算 2 3" xfId="373"/>
    <cellStyle name="计算 2 4" xfId="459"/>
    <cellStyle name="计算 2_州本级" xfId="181"/>
    <cellStyle name="计算 3" xfId="45"/>
    <cellStyle name="计算 3 2" xfId="26"/>
    <cellStyle name="计算 3 2 2" xfId="243"/>
    <cellStyle name="计算 3 2_州本级" xfId="433"/>
    <cellStyle name="计算 3 3" xfId="461"/>
    <cellStyle name="计算 3 4" xfId="462"/>
    <cellStyle name="计算 3_州本级" xfId="431"/>
    <cellStyle name="计算 4" xfId="48"/>
    <cellStyle name="计算 4 2" xfId="441"/>
    <cellStyle name="计算 4 2 2" xfId="463"/>
    <cellStyle name="计算 4 2_州本级" xfId="327"/>
    <cellStyle name="计算 4 3" xfId="443"/>
    <cellStyle name="计算 4 4" xfId="464"/>
    <cellStyle name="计算 4_州本级" xfId="325"/>
    <cellStyle name="计算 5" xfId="52"/>
    <cellStyle name="计算 5 2" xfId="158"/>
    <cellStyle name="计算 5 3" xfId="448"/>
    <cellStyle name="计算 5_州本级" xfId="343"/>
    <cellStyle name="计算 6" xfId="67"/>
    <cellStyle name="计算 7" xfId="55"/>
    <cellStyle name="检查单元格 2" xfId="242"/>
    <cellStyle name="检查单元格 2 2" xfId="246"/>
    <cellStyle name="检查单元格 2 2 2" xfId="248"/>
    <cellStyle name="检查单元格 2 2_州本级" xfId="251"/>
    <cellStyle name="检查单元格 2 3" xfId="210"/>
    <cellStyle name="检查单元格 2 4" xfId="253"/>
    <cellStyle name="检查单元格 2_州本级" xfId="255"/>
    <cellStyle name="检查单元格 3" xfId="257"/>
    <cellStyle name="检查单元格 3 2" xfId="33"/>
    <cellStyle name="检查单元格 3 2 2" xfId="383"/>
    <cellStyle name="检查单元格 3 2_州本级" xfId="72"/>
    <cellStyle name="检查单元格 3 3" xfId="28"/>
    <cellStyle name="检查单元格 3 4" xfId="40"/>
    <cellStyle name="检查单元格 3_州本级" xfId="260"/>
    <cellStyle name="检查单元格 4" xfId="262"/>
    <cellStyle name="检查单元格 4 2" xfId="317"/>
    <cellStyle name="检查单元格 4 2 2" xfId="465"/>
    <cellStyle name="检查单元格 4 2_州本级" xfId="466"/>
    <cellStyle name="检查单元格 4 3" xfId="467"/>
    <cellStyle name="检查单元格 4 4" xfId="468"/>
    <cellStyle name="检查单元格 4_州本级" xfId="470"/>
    <cellStyle name="检查单元格 5" xfId="265"/>
    <cellStyle name="检查单元格 5 2" xfId="471"/>
    <cellStyle name="检查单元格 5 3" xfId="70"/>
    <cellStyle name="检查单元格 5_州本级" xfId="473"/>
    <cellStyle name="检查单元格 6" xfId="370"/>
    <cellStyle name="检查单元格 7" xfId="332"/>
    <cellStyle name="解释性文本 2" xfId="474"/>
    <cellStyle name="解释性文本 2 2" xfId="14"/>
    <cellStyle name="解释性文本 2 2 2" xfId="222"/>
    <cellStyle name="解释性文本 2 2_州本级" xfId="16"/>
    <cellStyle name="解释性文本 2 3" xfId="267"/>
    <cellStyle name="解释性文本 2 4" xfId="273"/>
    <cellStyle name="解释性文本 2_州本级" xfId="423"/>
    <cellStyle name="解释性文本 3" xfId="475"/>
    <cellStyle name="解释性文本 3 2" xfId="476"/>
    <cellStyle name="解释性文本 3 2 2" xfId="477"/>
    <cellStyle name="解释性文本 3 2_州本级" xfId="1"/>
    <cellStyle name="解释性文本 3 3" xfId="478"/>
    <cellStyle name="解释性文本 3 4" xfId="479"/>
    <cellStyle name="解释性文本 3_州本级" xfId="480"/>
    <cellStyle name="解释性文本 4" xfId="481"/>
    <cellStyle name="解释性文本 4 2" xfId="482"/>
    <cellStyle name="解释性文本 4 2 2" xfId="483"/>
    <cellStyle name="解释性文本 4 2_州本级" xfId="484"/>
    <cellStyle name="解释性文本 4 3" xfId="472"/>
    <cellStyle name="解释性文本 4 4" xfId="485"/>
    <cellStyle name="解释性文本 4_州本级" xfId="486"/>
    <cellStyle name="解释性文本 5" xfId="302"/>
    <cellStyle name="解释性文本 5 2" xfId="304"/>
    <cellStyle name="解释性文本 5 3" xfId="309"/>
    <cellStyle name="解释性文本 5_州本级" xfId="311"/>
    <cellStyle name="解释性文本 6" xfId="313"/>
    <cellStyle name="解释性文本 7" xfId="85"/>
    <cellStyle name="警告文本 2" xfId="487"/>
    <cellStyle name="警告文本 2 2" xfId="488"/>
    <cellStyle name="警告文本 2 2 2" xfId="489"/>
    <cellStyle name="警告文本 2 2_州本级" xfId="490"/>
    <cellStyle name="警告文本 2 3" xfId="491"/>
    <cellStyle name="警告文本 2 4" xfId="492"/>
    <cellStyle name="警告文本 2_州本级" xfId="226"/>
    <cellStyle name="警告文本 3" xfId="493"/>
    <cellStyle name="警告文本 3 2" xfId="494"/>
    <cellStyle name="警告文本 3 2 2" xfId="495"/>
    <cellStyle name="警告文本 3 2_州本级" xfId="496"/>
    <cellStyle name="警告文本 3 3" xfId="497"/>
    <cellStyle name="警告文本 3 4" xfId="187"/>
    <cellStyle name="警告文本 3_州本级" xfId="233"/>
    <cellStyle name="警告文本 4" xfId="498"/>
    <cellStyle name="警告文本 4 2" xfId="499"/>
    <cellStyle name="警告文本 4 2 2" xfId="500"/>
    <cellStyle name="警告文本 4 2_州本级" xfId="501"/>
    <cellStyle name="警告文本 4 3" xfId="502"/>
    <cellStyle name="警告文本 4 4" xfId="503"/>
    <cellStyle name="警告文本 4_州本级" xfId="249"/>
    <cellStyle name="警告文本 5" xfId="504"/>
    <cellStyle name="警告文本 5 2" xfId="505"/>
    <cellStyle name="警告文本 5 3" xfId="506"/>
    <cellStyle name="警告文本 5_州本级" xfId="507"/>
    <cellStyle name="警告文本 6" xfId="508"/>
    <cellStyle name="警告文本 7" xfId="509"/>
    <cellStyle name="链接单元格 2" xfId="510"/>
    <cellStyle name="链接单元格 2 2" xfId="511"/>
    <cellStyle name="链接单元格 2 2 2" xfId="512"/>
    <cellStyle name="链接单元格 2 2_州本级" xfId="513"/>
    <cellStyle name="链接单元格 2 3" xfId="514"/>
    <cellStyle name="链接单元格 2 4" xfId="515"/>
    <cellStyle name="链接单元格 2_州本级" xfId="517"/>
    <cellStyle name="链接单元格 3" xfId="518"/>
    <cellStyle name="链接单元格 3 2" xfId="519"/>
    <cellStyle name="链接单元格 3 2 2" xfId="520"/>
    <cellStyle name="链接单元格 3 2_州本级" xfId="521"/>
    <cellStyle name="链接单元格 3 3" xfId="522"/>
    <cellStyle name="链接单元格 3 4" xfId="523"/>
    <cellStyle name="链接单元格 3_州本级" xfId="524"/>
    <cellStyle name="链接单元格 4" xfId="525"/>
    <cellStyle name="链接单元格 4 2" xfId="526"/>
    <cellStyle name="链接单元格 4 2 2" xfId="527"/>
    <cellStyle name="链接单元格 4 2_州本级" xfId="528"/>
    <cellStyle name="链接单元格 4 3" xfId="529"/>
    <cellStyle name="链接单元格 4 4" xfId="530"/>
    <cellStyle name="链接单元格 4_州本级" xfId="531"/>
    <cellStyle name="链接单元格 5" xfId="532"/>
    <cellStyle name="链接单元格 5 2" xfId="534"/>
    <cellStyle name="链接单元格 5 3" xfId="536"/>
    <cellStyle name="链接单元格 5_州本级" xfId="537"/>
    <cellStyle name="链接单元格 6" xfId="538"/>
    <cellStyle name="链接单元格 7" xfId="539"/>
    <cellStyle name="普通_97-917" xfId="540"/>
    <cellStyle name="千分位[0]_laroux" xfId="541"/>
    <cellStyle name="千分位_97-917" xfId="542"/>
    <cellStyle name="千位[0]_1" xfId="544"/>
    <cellStyle name="千位_1" xfId="95"/>
    <cellStyle name="适中 2" xfId="545"/>
    <cellStyle name="适中 2 2" xfId="546"/>
    <cellStyle name="适中 2 2 2" xfId="547"/>
    <cellStyle name="适中 2 2_州本级" xfId="548"/>
    <cellStyle name="适中 2 3" xfId="549"/>
    <cellStyle name="适中 2 4" xfId="550"/>
    <cellStyle name="适中 2_州本级" xfId="344"/>
    <cellStyle name="适中 3" xfId="551"/>
    <cellStyle name="适中 3 2" xfId="552"/>
    <cellStyle name="适中 3 2 2" xfId="553"/>
    <cellStyle name="适中 3 2_州本级" xfId="543"/>
    <cellStyle name="适中 3 3" xfId="554"/>
    <cellStyle name="适中 3 4" xfId="555"/>
    <cellStyle name="适中 3_州本级" xfId="359"/>
    <cellStyle name="适中 4" xfId="556"/>
    <cellStyle name="适中 4 2" xfId="557"/>
    <cellStyle name="适中 4 2 2" xfId="558"/>
    <cellStyle name="适中 4 2_州本级" xfId="559"/>
    <cellStyle name="适中 4 3" xfId="560"/>
    <cellStyle name="适中 4 4" xfId="561"/>
    <cellStyle name="适中 4_州本级" xfId="368"/>
    <cellStyle name="适中 5" xfId="562"/>
    <cellStyle name="适中 5 2" xfId="563"/>
    <cellStyle name="适中 5 3" xfId="564"/>
    <cellStyle name="适中 5_州本级" xfId="378"/>
    <cellStyle name="适中 6" xfId="565"/>
    <cellStyle name="适中 7" xfId="566"/>
    <cellStyle name="输出 2" xfId="567"/>
    <cellStyle name="输出 2 2" xfId="568"/>
    <cellStyle name="输出 2 2 2" xfId="569"/>
    <cellStyle name="输出 2 2_州本级" xfId="570"/>
    <cellStyle name="输出 2 3" xfId="571"/>
    <cellStyle name="输出 2 4" xfId="572"/>
    <cellStyle name="输出 2_州本级" xfId="573"/>
    <cellStyle name="输出 3" xfId="574"/>
    <cellStyle name="输出 3 2" xfId="575"/>
    <cellStyle name="输出 3 2 2" xfId="331"/>
    <cellStyle name="输出 3 2_州本级" xfId="460"/>
    <cellStyle name="输出 3 3" xfId="576"/>
    <cellStyle name="输出 3 4" xfId="577"/>
    <cellStyle name="输出 3_州本级" xfId="578"/>
    <cellStyle name="输出 4" xfId="516"/>
    <cellStyle name="输出 4 2" xfId="389"/>
    <cellStyle name="输出 4 2 2" xfId="391"/>
    <cellStyle name="输出 4 2_州本级" xfId="363"/>
    <cellStyle name="输出 4 3" xfId="406"/>
    <cellStyle name="输出 4 4" xfId="424"/>
    <cellStyle name="输出 4_州本级" xfId="42"/>
    <cellStyle name="输出 5" xfId="579"/>
    <cellStyle name="输出 5 2" xfId="580"/>
    <cellStyle name="输出 5 3" xfId="581"/>
    <cellStyle name="输出 5_州本级" xfId="582"/>
    <cellStyle name="输出 6" xfId="583"/>
    <cellStyle name="输出 7" xfId="584"/>
    <cellStyle name="输入 2" xfId="295"/>
    <cellStyle name="输入 2 2" xfId="585"/>
    <cellStyle name="输入 2 2 2" xfId="586"/>
    <cellStyle name="输入 2 2_州本级" xfId="587"/>
    <cellStyle name="输入 2 3" xfId="588"/>
    <cellStyle name="输入 2 4" xfId="589"/>
    <cellStyle name="输入 2_州本级" xfId="590"/>
    <cellStyle name="输入 3" xfId="387"/>
    <cellStyle name="输入 3 2" xfId="591"/>
    <cellStyle name="输入 3 2 2" xfId="340"/>
    <cellStyle name="输入 3 2_州本级" xfId="592"/>
    <cellStyle name="输入 3 3" xfId="593"/>
    <cellStyle name="输入 3 4" xfId="594"/>
    <cellStyle name="输入 3_州本级" xfId="595"/>
    <cellStyle name="输入 4" xfId="596"/>
    <cellStyle name="输入 4 2" xfId="597"/>
    <cellStyle name="输入 4 2 2" xfId="598"/>
    <cellStyle name="输入 4 2_州本级" xfId="599"/>
    <cellStyle name="输入 4 3" xfId="600"/>
    <cellStyle name="输入 4 4" xfId="601"/>
    <cellStyle name="输入 4_州本级" xfId="403"/>
    <cellStyle name="输入 5" xfId="602"/>
    <cellStyle name="输入 5 2" xfId="603"/>
    <cellStyle name="输入 5 3" xfId="604"/>
    <cellStyle name="输入 5_州本级" xfId="605"/>
    <cellStyle name="输入 6" xfId="606"/>
    <cellStyle name="输入 7" xfId="607"/>
    <cellStyle name="着色 1" xfId="608"/>
    <cellStyle name="着色 2" xfId="609"/>
    <cellStyle name="着色 3" xfId="610"/>
    <cellStyle name="着色 4" xfId="533"/>
    <cellStyle name="着色 5" xfId="535"/>
    <cellStyle name="着色 6" xfId="611"/>
    <cellStyle name="注释 2" xfId="612"/>
    <cellStyle name="注释 2 2" xfId="613"/>
    <cellStyle name="注释 2 2 2" xfId="235"/>
    <cellStyle name="注释 2 3" xfId="614"/>
    <cellStyle name="注释 2 4" xfId="615"/>
    <cellStyle name="注释 3" xfId="616"/>
    <cellStyle name="注释 3 2" xfId="617"/>
    <cellStyle name="注释 3 2 2" xfId="618"/>
    <cellStyle name="注释 3 3" xfId="619"/>
    <cellStyle name="注释 3 4" xfId="620"/>
    <cellStyle name="注释 4" xfId="621"/>
    <cellStyle name="注释 4 2" xfId="622"/>
    <cellStyle name="注释 4 2 2" xfId="623"/>
    <cellStyle name="注释 4 3" xfId="624"/>
    <cellStyle name="注释 4 4" xfId="625"/>
    <cellStyle name="注释 5" xfId="626"/>
    <cellStyle name="注释 5 2" xfId="627"/>
    <cellStyle name="注释 5 3" xfId="628"/>
    <cellStyle name="注释 6" xfId="629"/>
    <cellStyle name="注释 7" xfId="469"/>
  </cellStyles>
  <dxfs count="3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9"/>
  <colors>
    <mruColors>
      <color rgb="FFFFFF0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lly\cmhk-2000\&#21271;&#20140;&#31227;&#21160;\7.23&#27719;&#24635;&#34920;(&#21331;&#24503;)\&#35780;&#20272;&#22266;&#23450;&#36164;&#2013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ackup\&#22791;&#20221;\&#34945;&#29790;\~~~~~~~~~~~~~~~~~~~~2012&#24180;&#20915;&#31639;&#36164;&#26009;\&#21525;&#26149;&#24311;\&#25191;&#34892;&#32452;\2007&#24180;\&#26376;&#25253;\2006&#24180;10&#26376;\&#19968;&#26376;\&#25903;&#20986;&#26376;&#25253;7&#26376;\Documents%20and%20Settings\administrator\&#26700;&#38754;\Book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3.16.68.75\d$\&#20849;&#20139;\Documents%20and%20Settings\user.SR\&#26700;&#38754;\&#39044;&#31639;&#22788;&#25253;&#34920;\&#39044;&#31639;&#22788;&#34920;&#2667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Financ. Overview"/>
      <sheetName val="Toolbox"/>
      <sheetName val="XL4Poppy"/>
      <sheetName val="农业人口"/>
      <sheetName val="Open"/>
      <sheetName val="事业发展"/>
      <sheetName val="四月份月报"/>
      <sheetName val="DDETABLE "/>
      <sheetName val="#REF"/>
      <sheetName val="2000地方"/>
      <sheetName val="一般预算收入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_ESList"/>
      <sheetName val="表二 汇总表（业务处填）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  <sheetName val="P1012001"/>
      <sheetName val="C01-1"/>
      <sheetName val="#REF!"/>
      <sheetName val="综合影响（中）"/>
      <sheetName val="综合影响（地方）"/>
      <sheetName val="计费单元调整影响(中）"/>
      <sheetName val="计费单元调整影响(地方）"/>
      <sheetName val="营业区域调整影响（中）"/>
      <sheetName val="营业区域调整影响（地方）"/>
      <sheetName val="控制表"/>
      <sheetName val=""/>
      <sheetName val="上海总汇总"/>
      <sheetName val="中央国有汇总"/>
      <sheetName val="数据业务汇总"/>
      <sheetName val="01东区"/>
      <sheetName val="02南区"/>
      <sheetName val="03西区"/>
      <sheetName val="04北区"/>
      <sheetName val="05中区"/>
      <sheetName val="06浦东"/>
      <sheetName val="07莘闵"/>
      <sheetName val="08宝山"/>
      <sheetName val="09南汇"/>
      <sheetName val="10金山"/>
      <sheetName val="11松江"/>
      <sheetName val="12崇明"/>
      <sheetName val="13奉贤"/>
      <sheetName val="14青浦"/>
      <sheetName val="15嘉定"/>
      <sheetName val="16机关财务"/>
      <sheetName val="18卫星公司"/>
      <sheetName val="20研究所"/>
      <sheetName val="21号簿公司"/>
      <sheetName val="22帐务中心"/>
      <sheetName val="23专用局"/>
      <sheetName val="24公司财务部"/>
      <sheetName val="25长信事业部"/>
      <sheetName val="26大客户"/>
      <sheetName val="27工程管理部"/>
      <sheetName val="28海缆公司"/>
      <sheetName val="29运行维护部"/>
      <sheetName val="30信产"/>
      <sheetName val="17数据事业部"/>
      <sheetName val="19信息产业数据"/>
      <sheetName val="10南汇"/>
      <sheetName val="11金山"/>
      <sheetName val="12松江"/>
      <sheetName val="13崇明"/>
      <sheetName val="14奉贤"/>
      <sheetName val="15青浦"/>
      <sheetName val="16嘉定"/>
      <sheetName val="17机关财务"/>
      <sheetName val="19卫星公司"/>
      <sheetName val="21研究所"/>
      <sheetName val="22号簿公司"/>
      <sheetName val="23帐务中心"/>
      <sheetName val="24专用局"/>
      <sheetName val="25公司财务部"/>
      <sheetName val="26长信事业部"/>
      <sheetName val="27大客户"/>
      <sheetName val="28工程管理部"/>
      <sheetName val="29海缆公司"/>
      <sheetName val="30运行维护部"/>
      <sheetName val="31信产"/>
      <sheetName val="18数据事业部"/>
      <sheetName val="20信息产业数据"/>
      <sheetName val="09机动局"/>
      <sheetName val="19卫星"/>
      <sheetName val="22号簿"/>
      <sheetName val="26长信"/>
      <sheetName val="29海底电缆"/>
      <sheetName val="上海长投汇总"/>
      <sheetName val="31信贸"/>
      <sheetName val="32信息世界"/>
      <sheetName val="33大西洋贝尔"/>
      <sheetName val="34上外网校"/>
      <sheetName val="35凯讯"/>
      <sheetName val="36依地埃"/>
      <sheetName val="31信息世界"/>
      <sheetName val="32大西洋贝尔"/>
      <sheetName val="33上外网校"/>
      <sheetName val="34凯讯"/>
      <sheetName val="35依地埃"/>
      <sheetName val="评估固定资产"/>
      <sheetName val="总汇总"/>
      <sheetName val="话音汇总"/>
      <sheetName val="固定资产汇总表"/>
      <sheetName val="房屋建筑物"/>
      <sheetName val="构筑物"/>
      <sheetName val="土建工程"/>
      <sheetName val="租赁外单位"/>
      <sheetName val="批销"/>
      <sheetName val="补机"/>
      <sheetName val="跌价3－1"/>
      <sheetName val="跌价3－2"/>
      <sheetName val="跌价3－3"/>
      <sheetName val="跌价6－1"/>
      <sheetName val="跌价10-1"/>
      <sheetName val="跌价10-2"/>
      <sheetName val="跌价10-3"/>
      <sheetName val="跌价10-4"/>
      <sheetName val="跌价10-5"/>
      <sheetName val="跌价10－6"/>
      <sheetName val="跌价10-7"/>
      <sheetName val="跌价12-1"/>
      <sheetName val="跌价12-2"/>
      <sheetName val="跌价12-3"/>
      <sheetName val="国信01.06"/>
      <sheetName val="国信01.06新"/>
      <sheetName val="Sheet1"/>
      <sheetName val="      "/>
      <sheetName val="基本情况"/>
      <sheetName val="评估结果分类汇总表"/>
      <sheetName val="流动资产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利润"/>
      <sheetName val="流动资产--利息"/>
      <sheetName val="流动资产--应收"/>
      <sheetName val="流动资产--其他应收"/>
      <sheetName val="流动资产--预付"/>
      <sheetName val="流动资产--补贴"/>
      <sheetName val="流动资产--存货"/>
      <sheetName val="流动资产-材料采购"/>
      <sheetName val="流动资产-库存材料"/>
      <sheetName val="流动资产-在库低值"/>
      <sheetName val="流动资产-库存商品"/>
      <sheetName val="流动资产-出租商品"/>
      <sheetName val="流动资产-委托代销商品"/>
      <sheetName val="流动资产-受托代销商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汇总表"/>
      <sheetName val="长期投资--股票"/>
      <sheetName val="长期投资--债券"/>
      <sheetName val="长期投资--其他投资"/>
      <sheetName val="机器设备"/>
      <sheetName val="车辆"/>
      <sheetName val="电子设备"/>
      <sheetName val="工程物资"/>
      <sheetName val="固定_土地"/>
      <sheetName val="设备安装 (已)"/>
      <sheetName val="设备安装（未）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"/>
      <sheetName val="流动负债汇总表"/>
      <sheetName val="短期借款"/>
      <sheetName val="应付票据"/>
      <sheetName val="应付帐款"/>
      <sheetName val="预收帐款"/>
      <sheetName val="代销商品款"/>
      <sheetName val="应付工资"/>
      <sheetName val="应付福利费"/>
      <sheetName val="应付利润"/>
      <sheetName val="应交税金"/>
      <sheetName val="其它应交款"/>
      <sheetName val="其他应付款"/>
      <sheetName val="预提费用"/>
      <sheetName val="一年内到期长期负债"/>
      <sheetName val="其他流动负债"/>
      <sheetName val="长期负债汇总表"/>
      <sheetName val="长期借款"/>
      <sheetName val="应付债券"/>
      <sheetName val="长期应付款"/>
      <sheetName val="其他长期负债"/>
      <sheetName val="递延税款贷款"/>
      <sheetName val="laroux"/>
      <sheetName val="应收股利"/>
      <sheetName val="应收利息"/>
      <sheetName val="流动资产--备用金"/>
      <sheetName val="流动资产-其他存货"/>
      <sheetName val="通信系统设备"/>
      <sheetName val="线路设备"/>
      <sheetName val="运输设备"/>
      <sheetName val="通用设备"/>
      <sheetName val="未付利润"/>
      <sheetName val="未交上级收支差额"/>
      <sheetName val="未交税金"/>
      <sheetName val="其它未交款"/>
      <sheetName val="XL4Poppy"/>
      <sheetName val="______"/>
      <sheetName val="xxxxxx"/>
      <sheetName val="省级固定资产汇总"/>
      <sheetName val="地级固定资产汇总"/>
      <sheetName val="房屋建筑"/>
      <sheetName val="构筑物 "/>
      <sheetName val="在建土建 "/>
      <sheetName val="剥离及调整"/>
      <sheetName val="租赁电信公司"/>
      <sheetName val="租赁移动服务公司"/>
      <sheetName val="zj"/>
      <sheetName val="rate"/>
      <sheetName val="潜江"/>
      <sheetName val="恩施"/>
      <sheetName val="工程公司"/>
      <sheetName val="黄冈"/>
      <sheetName val="黄石"/>
      <sheetName val="荆门"/>
      <sheetName val="科研院"/>
      <sheetName val="器材公司"/>
      <sheetName val="鄂州"/>
      <sheetName val="设备厂"/>
      <sheetName val="十堰"/>
      <sheetName val="随州"/>
      <sheetName val="天门"/>
      <sheetName val="网络部"/>
      <sheetName val="仙桃"/>
      <sheetName val="咸宁"/>
      <sheetName val="襄樊"/>
      <sheetName val="孝感"/>
      <sheetName val="宜昌"/>
      <sheetName val="营销中心"/>
      <sheetName val="荆州"/>
      <sheetName val="省公司"/>
      <sheetName val="Locas"/>
      <sheetName val="在建土建"/>
      <sheetName val="01省机关"/>
      <sheetName val="02营销中心"/>
      <sheetName val="04网络部"/>
      <sheetName val="06科研院"/>
      <sheetName val="07荆州"/>
      <sheetName val="08恩施"/>
      <sheetName val="09黄冈"/>
      <sheetName val="10黄石"/>
      <sheetName val="11荆门"/>
      <sheetName val="12鄂州"/>
      <sheetName val="13潜江"/>
      <sheetName val="14十堰"/>
      <sheetName val="15随州"/>
      <sheetName val="16天门"/>
      <sheetName val="17仙桃"/>
      <sheetName val="18咸宁"/>
      <sheetName val="19襄樊"/>
      <sheetName val="20孝感"/>
      <sheetName val="21宜昌"/>
      <sheetName val="22鸿信工程公司"/>
      <sheetName val="23设备厂"/>
      <sheetName val="24器材公司"/>
      <sheetName val="22红信工程公司"/>
      <sheetName val="25培训中心"/>
      <sheetName val="9.30"/>
      <sheetName val="10月(1)"/>
      <sheetName val="10月(2)"/>
      <sheetName val="10月(3)"/>
      <sheetName val="10月(4)"/>
      <sheetName val="10月(5)"/>
      <sheetName val="10月(6)"/>
      <sheetName val="10月(7)"/>
      <sheetName val="10月(8)"/>
      <sheetName val="10月(9)"/>
      <sheetName val="10月(10)"/>
      <sheetName val="10月(11)"/>
      <sheetName val="10月(12)"/>
      <sheetName val="10月(13)"/>
      <sheetName val="10月(14)"/>
      <sheetName val="10月(15)"/>
      <sheetName val="10月(16)"/>
      <sheetName val="10月(17)"/>
      <sheetName val="10月(18)"/>
      <sheetName val="10月(19)"/>
      <sheetName val="10月(20)"/>
      <sheetName val="10月(21)"/>
      <sheetName val="10月(22)"/>
      <sheetName val="10月(23)"/>
      <sheetName val="10月(24)"/>
      <sheetName val="10月(25)"/>
      <sheetName val="10月(26)"/>
      <sheetName val="10月(27)"/>
      <sheetName val="10月(28)"/>
      <sheetName val="10月(29)"/>
      <sheetName val="10月(30)"/>
      <sheetName val="10月(31)"/>
      <sheetName val="封面"/>
      <sheetName val="目录"/>
      <sheetName val="表1 货币资金"/>
      <sheetName val="表1-1 银行存款明细表"/>
      <sheetName val="表2 短期投资"/>
      <sheetName val="表3 应收帐款"/>
      <sheetName val="表4 应收票据"/>
      <sheetName val="表5 存货"/>
      <sheetName val="表5-1 存货跌价损失准备计算表"/>
      <sheetName val="表5-2 存货倒推表"/>
      <sheetName val="表6 预付帐款"/>
      <sheetName val="表6-1 其他应收款"/>
      <sheetName val="表6-2 待摊费用"/>
      <sheetName val="表6-3 预付及其他流动资产 "/>
      <sheetName val="表7 固定资产变动表"/>
      <sheetName val="表7-1 固定资产折旧表（上市） "/>
      <sheetName val="表7-1-1 固定资产折旧表  (非上市)"/>
      <sheetName val="表7-2 待处理财产损溢"/>
      <sheetName val="表7-3 固定资产有关资料"/>
      <sheetName val="表8-1 移动"/>
      <sheetName val="表8-2-1 数据"/>
      <sheetName val="表8-2-2 互联网"/>
      <sheetName val="表8-3 长途"/>
      <sheetName val="表8-4 寻呼"/>
      <sheetName val="表8-5 市话"/>
      <sheetName val="表8-6 在建工程明细表"/>
      <sheetName val="表8-7 工程合同汇总表(移动) NEW"/>
      <sheetName val="表8-7 工程合同汇总表(移动) (2)"/>
      <sheetName val="表8-8 在建工程有关资料"/>
      <sheetName val="表9 长期待摊费用"/>
      <sheetName val="表9-1 租赁合同汇总表"/>
      <sheetName val="表10 无形资产变动表"/>
      <sheetName val="表11 长期投资"/>
      <sheetName val="表11-1 长期股票投资"/>
      <sheetName val="表11-2 长期股权投资－未合并子公司"/>
      <sheetName val="表11-3 长期股权投资 － 合营公司"/>
      <sheetName val="表11-4 长期股权投资－联营公司"/>
      <sheetName val="表11-5 长期股权投资－参股公司"/>
      <sheetName val="表11-6 长期债权投资"/>
      <sheetName val="表11-7 其他债权投资"/>
      <sheetName val="表12 关联公司交易"/>
      <sheetName val="表12-1 与总部对帐"/>
      <sheetName val="表8-7 工程合同汇总表(移动) (5)"/>
      <sheetName val="公  "/>
      <sheetName val="表7-1固定资产折旧表 "/>
      <sheetName val="表头备用"/>
      <sheetName val="表头"/>
      <sheetName val="0基本情况"/>
      <sheetName val="1评估结果汇总表"/>
      <sheetName val="2评估结果分类汇总表"/>
      <sheetName val="3流动资产汇总表"/>
      <sheetName val="4流动资产--货币"/>
      <sheetName val="5流动资产--货币 (2)"/>
      <sheetName val="6流动资产--货币 (3)"/>
      <sheetName val="7短投汇总表"/>
      <sheetName val="8短投"/>
      <sheetName val="9短投 (2)"/>
      <sheetName val="10流动资产--票据"/>
      <sheetName val="11流动资产--利润"/>
      <sheetName val="12流动资产--利息"/>
      <sheetName val="13流动资产--应收"/>
      <sheetName val="14流动资产--其他应收"/>
      <sheetName val="15流动资产--预付"/>
      <sheetName val="16流动资产--补贴"/>
      <sheetName val="17流动资产--存货"/>
      <sheetName val="18流动资产-库存材料（原材料）"/>
      <sheetName val="19流动资产-在库低值易耗品"/>
      <sheetName val="20流动资产-在用低值易耗品"/>
      <sheetName val="21流动资产-库存商品"/>
      <sheetName val="22流动资产-出租商品"/>
      <sheetName val="23流动资产-存货其他"/>
      <sheetName val="24流动资产--待摊"/>
      <sheetName val="25一年到期长期债权投资"/>
      <sheetName val="26其他流动资产"/>
      <sheetName val="27长期投资汇总表"/>
      <sheetName val="28长期投资--股票"/>
      <sheetName val="29长期投资--债券"/>
      <sheetName val="30长期投资--其他投资"/>
      <sheetName val="31固定资产汇总表"/>
      <sheetName val="32房屋建筑物"/>
      <sheetName val="33构筑物"/>
      <sheetName val="34机械及电子设备"/>
      <sheetName val="35客服中心设备"/>
      <sheetName val="36车辆"/>
      <sheetName val="37线路设备"/>
      <sheetName val="38工程物资"/>
      <sheetName val="39土建工程"/>
      <sheetName val="40设备安装"/>
      <sheetName val="41固定资产清理"/>
      <sheetName val="42土地使用权"/>
      <sheetName val="43其他无形资产"/>
      <sheetName val="44长期待摊费用"/>
      <sheetName val="45其他长期资产"/>
      <sheetName val="46递延税款"/>
      <sheetName val="47流动负债汇总表"/>
      <sheetName val="48短期借款"/>
      <sheetName val="49应付票据"/>
      <sheetName val="50应付账款"/>
      <sheetName val="51预收账款"/>
      <sheetName val="52应付工资"/>
      <sheetName val="53应付福利费"/>
      <sheetName val="54应付利润"/>
      <sheetName val="55未交上级收支差额"/>
      <sheetName val="56应交税金"/>
      <sheetName val="57其它应交款"/>
      <sheetName val="58其他应付款"/>
      <sheetName val="59预提费用"/>
      <sheetName val="60预计负债"/>
      <sheetName val="61一年内到期长期负债"/>
      <sheetName val="62其他流动负债"/>
      <sheetName val="63长期负债汇总表"/>
      <sheetName val="64长期借款"/>
      <sheetName val="65应付债券"/>
      <sheetName val="66长期应付款"/>
      <sheetName val="67其他长期负债"/>
      <sheetName val="68递延税款贷项"/>
      <sheetName val="在建工程"/>
      <sheetName val="固定资产汇总"/>
      <sheetName val="新增--房屋建筑"/>
      <sheetName val="新增--构筑物"/>
      <sheetName val="新基准日在建土建"/>
      <sheetName val="租赁电信管理局"/>
      <sheetName val="租赁移动公司"/>
      <sheetName val="租赁邮政局"/>
      <sheetName val="租赁电信实业公司"/>
      <sheetName val="租赁电信非上市"/>
      <sheetName val="租赁联通寻呼"/>
      <sheetName val="汇总"/>
      <sheetName val="响水"/>
      <sheetName val="建湖"/>
      <sheetName val="大丰"/>
      <sheetName val="交换设备"/>
      <sheetName val="铁塔设备"/>
      <sheetName val="基站设备"/>
      <sheetName val="电源设备"/>
      <sheetName val="空调设备"/>
      <sheetName val="传输设备"/>
      <sheetName val="K1资产负债表"/>
      <sheetName val="K1.1審計数据調节表"/>
      <sheetName val="1评估结果分类汇总表"/>
      <sheetName val="2流动资产汇总表"/>
      <sheetName val="3流动资产--货币"/>
      <sheetName val="4流动资产--货币 (2)"/>
      <sheetName val="5流动资产--货币 (3)"/>
      <sheetName val="6短投汇总表"/>
      <sheetName val="7短投"/>
      <sheetName val="8短投 (2)"/>
      <sheetName val="9流动资产--票据"/>
      <sheetName val="10流动资产--应收"/>
      <sheetName val="K2应收帐款"/>
      <sheetName val="K3坏帐准备"/>
      <sheetName val="11流动资产--备用金"/>
      <sheetName val="12流动资产--其他应收"/>
      <sheetName val="K4其他应收款"/>
      <sheetName val="13流动资产--存货"/>
      <sheetName val="14流动资产-库存材料"/>
      <sheetName val="15流动资产-材料采购"/>
      <sheetName val="16流动资产-在库低值"/>
      <sheetName val="17流动资产-商品采购"/>
      <sheetName val="18流动资产-委托加工材料"/>
      <sheetName val="19流动资产-库存商品"/>
      <sheetName val="20流动资产-附属生产"/>
      <sheetName val="21流动资产-出租商品"/>
      <sheetName val="22流动资产-在用低值"/>
      <sheetName val="K5待摊费用"/>
      <sheetName val="23流动资产--待摊"/>
      <sheetName val="24流动资产--待处理"/>
      <sheetName val="25一年到期长期债券"/>
      <sheetName val="K6其他长期投资"/>
      <sheetName val="K7固定资产"/>
      <sheetName val="K8融资租入固定资产"/>
      <sheetName val="K9全國一級干綫資產(固定資產)"/>
      <sheetName val="K10在建工程"/>
      <sheetName val="K11全國一級干綫資產(在建工程)"/>
      <sheetName val="31土地使用权"/>
      <sheetName val="32其他无形资产"/>
      <sheetName val="33开办费"/>
      <sheetName val="34长期待摊费用"/>
      <sheetName val="K12无形资产及递延资产"/>
      <sheetName val="35其他长期资产"/>
      <sheetName val="36递延税款借项"/>
      <sheetName val="37流动负债汇总表"/>
      <sheetName val="38短期借款"/>
      <sheetName val="39应付票据"/>
      <sheetName val="40应付帐款"/>
      <sheetName val="K13应付帐款"/>
      <sheetName val="41预收帐款"/>
      <sheetName val="K14預收电话卡销售资料调查表"/>
      <sheetName val="42其他应付款"/>
      <sheetName val="K15其他应付款"/>
      <sheetName val="43应付工资"/>
      <sheetName val="44应付福利费"/>
      <sheetName val="K16应付工資及福利费"/>
      <sheetName val="45未交税金"/>
      <sheetName val="46收支差额"/>
      <sheetName val="47未付利润"/>
      <sheetName val="48其它未交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2004"/>
      <sheetName val="2003亿元"/>
      <sheetName val="2004亿元"/>
      <sheetName val="亿元%"/>
      <sheetName val="万元%"/>
      <sheetName val="亿元% (2)"/>
      <sheetName val="C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新园区 (样式)"/>
      <sheetName val="区县(新统一口径) (2)"/>
      <sheetName val="区县新统计口径 (2)"/>
      <sheetName val="区县新统计口径"/>
      <sheetName val="1园区"/>
      <sheetName val="2园区"/>
      <sheetName val="过渡（1）"/>
      <sheetName val="收入预计表"/>
      <sheetName val="过渡（朱)"/>
      <sheetName val="过度(市)"/>
      <sheetName val="过度(市分享）"/>
      <sheetName val="过渡(区)"/>
      <sheetName val="收入预计"/>
      <sheetName val="区县收入"/>
      <sheetName val="收入进度表(1)"/>
      <sheetName val="收入进度（2)"/>
      <sheetName val="收入表（预）"/>
      <sheetName val="月报-收入简表"/>
      <sheetName val="月报-收入简表（新）"/>
      <sheetName val="月报-三部门"/>
      <sheetName val="月报-地方级"/>
      <sheetName val="月报-海石局代征"/>
      <sheetName val="区县(新统一口径)"/>
      <sheetName val="免抵(新)"/>
      <sheetName val="消费税 (新)"/>
      <sheetName val="国企所税 (新)"/>
      <sheetName val="收入进度（新)"/>
      <sheetName val="21个财政收入"/>
      <sheetName val="征收部门（市）级 (2)"/>
      <sheetName val="分部门"/>
      <sheetName val="地方级"/>
      <sheetName val="免抵调汇总"/>
      <sheetName val="国税企业所得税"/>
      <sheetName val="消费税"/>
      <sheetName val="征收部门（市）级"/>
      <sheetName val="征收部门（区）级"/>
      <sheetName val="区县级收入"/>
      <sheetName val="征收部门（区）级 (2)"/>
      <sheetName val="⬫⬫礫表-1征⡏"/>
      <sheetName val="预算处报表_预算处表样.xls"/>
      <sheetName val="四月份月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A6" sqref="A6:D6"/>
    </sheetView>
  </sheetViews>
  <sheetFormatPr defaultColWidth="9" defaultRowHeight="14.25"/>
  <cols>
    <col min="1" max="1" width="9.75" customWidth="1"/>
    <col min="2" max="2" width="20.5" customWidth="1"/>
    <col min="3" max="3" width="66.375" customWidth="1"/>
    <col min="4" max="4" width="9.5"/>
  </cols>
  <sheetData>
    <row r="1" spans="1:4" ht="42.75" customHeight="1">
      <c r="A1" s="227"/>
      <c r="B1" s="229"/>
      <c r="C1" s="229"/>
    </row>
    <row r="2" spans="1:4" ht="27" customHeight="1">
      <c r="C2" s="228"/>
    </row>
    <row r="3" spans="1:4" ht="38.25">
      <c r="A3" s="230" t="s">
        <v>0</v>
      </c>
      <c r="B3" s="230"/>
      <c r="C3" s="230"/>
      <c r="D3" s="230"/>
    </row>
    <row r="4" spans="1:4" s="219" customFormat="1" ht="126" customHeight="1">
      <c r="A4" s="231" t="s">
        <v>1</v>
      </c>
      <c r="B4" s="231"/>
      <c r="C4" s="231"/>
      <c r="D4" s="231"/>
    </row>
    <row r="5" spans="1:4" ht="94.5" customHeight="1">
      <c r="A5" s="232" t="s">
        <v>2</v>
      </c>
      <c r="B5" s="232"/>
      <c r="C5" s="232"/>
      <c r="D5" s="232"/>
    </row>
    <row r="6" spans="1:4" ht="32.25" customHeight="1">
      <c r="A6" s="233" t="s">
        <v>3</v>
      </c>
      <c r="B6" s="233"/>
      <c r="C6" s="233"/>
      <c r="D6" s="233"/>
    </row>
  </sheetData>
  <mergeCells count="5">
    <mergeCell ref="B1:C1"/>
    <mergeCell ref="A3:D3"/>
    <mergeCell ref="A4:D4"/>
    <mergeCell ref="A5:D5"/>
    <mergeCell ref="A6:D6"/>
  </mergeCells>
  <phoneticPr fontId="61" type="noConversion"/>
  <printOptions horizontalCentered="1"/>
  <pageMargins left="0.75" right="0.75" top="0.8" bottom="0.8" header="0.50972222222222197" footer="0.50972222222222197"/>
  <pageSetup paperSize="9" firstPageNumber="0" orientation="landscape" useFirstPageNumber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Zeros="0" workbookViewId="0">
      <pane ySplit="4" topLeftCell="A5" activePane="bottomLeft" state="frozen"/>
      <selection pane="bottomLeft" activeCell="C8" sqref="C8"/>
    </sheetView>
  </sheetViews>
  <sheetFormatPr defaultColWidth="9" defaultRowHeight="14.25"/>
  <cols>
    <col min="1" max="1" width="46.25" style="21" customWidth="1"/>
    <col min="2" max="2" width="13.5" style="21" customWidth="1"/>
    <col min="3" max="3" width="15.75" style="21" customWidth="1"/>
    <col min="4" max="4" width="12.625" style="21" customWidth="1"/>
    <col min="5" max="5" width="36.5" style="21" customWidth="1"/>
    <col min="6" max="6" width="13" style="21" customWidth="1"/>
    <col min="7" max="7" width="16.25" style="21" customWidth="1"/>
    <col min="8" max="8" width="12.75" style="21" customWidth="1"/>
    <col min="9" max="16384" width="9" style="21"/>
  </cols>
  <sheetData>
    <row r="1" spans="1:8" ht="21" customHeight="1">
      <c r="A1" s="22" t="s">
        <v>21</v>
      </c>
    </row>
    <row r="2" spans="1:8" ht="40.5" customHeight="1">
      <c r="A2" s="267" t="s">
        <v>22</v>
      </c>
      <c r="B2" s="267"/>
      <c r="C2" s="267"/>
      <c r="D2" s="267"/>
      <c r="E2" s="267"/>
      <c r="F2" s="267"/>
      <c r="G2" s="267"/>
      <c r="H2" s="267"/>
    </row>
    <row r="3" spans="1:8" ht="21" customHeight="1">
      <c r="B3" s="22"/>
      <c r="C3" s="22"/>
      <c r="D3" s="22"/>
      <c r="E3" s="22"/>
      <c r="F3" s="22"/>
      <c r="G3" s="22"/>
      <c r="H3" s="23" t="s">
        <v>24</v>
      </c>
    </row>
    <row r="4" spans="1:8" s="19" customFormat="1" ht="36.75" customHeight="1">
      <c r="A4" s="24" t="s">
        <v>307</v>
      </c>
      <c r="B4" s="25" t="s">
        <v>26</v>
      </c>
      <c r="C4" s="26" t="s">
        <v>309</v>
      </c>
      <c r="D4" s="27" t="s">
        <v>345</v>
      </c>
      <c r="E4" s="28" t="s">
        <v>311</v>
      </c>
      <c r="F4" s="26" t="s">
        <v>26</v>
      </c>
      <c r="G4" s="26" t="s">
        <v>309</v>
      </c>
      <c r="H4" s="27" t="s">
        <v>345</v>
      </c>
    </row>
    <row r="5" spans="1:8" s="20" customFormat="1" ht="24" customHeight="1">
      <c r="A5" s="29" t="s">
        <v>378</v>
      </c>
      <c r="B5" s="30"/>
      <c r="C5" s="31"/>
      <c r="D5" s="31">
        <f t="shared" ref="D5:D13" si="0">C5-B5</f>
        <v>0</v>
      </c>
      <c r="E5" s="32" t="s">
        <v>379</v>
      </c>
      <c r="F5" s="33"/>
      <c r="G5" s="31">
        <v>0</v>
      </c>
      <c r="H5" s="34">
        <f t="shared" ref="H5:H19" si="1">G5-F5</f>
        <v>0</v>
      </c>
    </row>
    <row r="6" spans="1:8" s="20" customFormat="1" ht="24" customHeight="1">
      <c r="A6" s="35" t="s">
        <v>380</v>
      </c>
      <c r="B6" s="30"/>
      <c r="C6" s="31"/>
      <c r="D6" s="31">
        <f t="shared" si="0"/>
        <v>0</v>
      </c>
      <c r="E6" s="32" t="s">
        <v>381</v>
      </c>
      <c r="F6" s="36"/>
      <c r="G6" s="31"/>
      <c r="H6" s="33">
        <f t="shared" si="1"/>
        <v>0</v>
      </c>
    </row>
    <row r="7" spans="1:8" s="20" customFormat="1" ht="24" customHeight="1">
      <c r="A7" s="35" t="s">
        <v>382</v>
      </c>
      <c r="B7" s="30"/>
      <c r="C7" s="31"/>
      <c r="D7" s="31">
        <f t="shared" si="0"/>
        <v>0</v>
      </c>
      <c r="E7" s="32" t="s">
        <v>383</v>
      </c>
      <c r="F7" s="36"/>
      <c r="G7" s="31"/>
      <c r="H7" s="33">
        <f t="shared" si="1"/>
        <v>0</v>
      </c>
    </row>
    <row r="8" spans="1:8" s="20" customFormat="1" ht="24" customHeight="1">
      <c r="A8" s="35" t="s">
        <v>384</v>
      </c>
      <c r="B8" s="30"/>
      <c r="C8" s="31"/>
      <c r="D8" s="31">
        <f t="shared" si="0"/>
        <v>0</v>
      </c>
      <c r="E8" s="32" t="s">
        <v>385</v>
      </c>
      <c r="F8" s="36"/>
      <c r="G8" s="31"/>
      <c r="H8" s="34">
        <f t="shared" si="1"/>
        <v>0</v>
      </c>
    </row>
    <row r="9" spans="1:8" s="20" customFormat="1" ht="24" customHeight="1">
      <c r="A9" s="35" t="s">
        <v>386</v>
      </c>
      <c r="B9" s="30"/>
      <c r="C9" s="31"/>
      <c r="D9" s="31">
        <f t="shared" si="0"/>
        <v>0</v>
      </c>
      <c r="E9" s="32" t="s">
        <v>387</v>
      </c>
      <c r="F9" s="36"/>
      <c r="G9" s="31"/>
      <c r="H9" s="31">
        <f t="shared" si="1"/>
        <v>0</v>
      </c>
    </row>
    <row r="10" spans="1:8" s="20" customFormat="1" ht="24" customHeight="1">
      <c r="A10" s="35"/>
      <c r="B10" s="30"/>
      <c r="C10" s="31"/>
      <c r="D10" s="31">
        <f t="shared" si="0"/>
        <v>0</v>
      </c>
      <c r="E10" s="34"/>
      <c r="F10" s="36"/>
      <c r="G10" s="31"/>
      <c r="H10" s="31">
        <f t="shared" si="1"/>
        <v>0</v>
      </c>
    </row>
    <row r="11" spans="1:8" s="20" customFormat="1" ht="24" customHeight="1">
      <c r="A11" s="35"/>
      <c r="B11" s="30"/>
      <c r="C11" s="31"/>
      <c r="D11" s="31">
        <f t="shared" si="0"/>
        <v>0</v>
      </c>
      <c r="E11" s="37"/>
      <c r="F11" s="36"/>
      <c r="G11" s="31"/>
      <c r="H11" s="31">
        <f t="shared" si="1"/>
        <v>0</v>
      </c>
    </row>
    <row r="12" spans="1:8" s="20" customFormat="1" ht="24" customHeight="1">
      <c r="A12" s="35"/>
      <c r="B12" s="30"/>
      <c r="C12" s="31"/>
      <c r="D12" s="31">
        <f t="shared" si="0"/>
        <v>0</v>
      </c>
      <c r="E12" s="37"/>
      <c r="F12" s="36"/>
      <c r="G12" s="31"/>
      <c r="H12" s="31">
        <f t="shared" si="1"/>
        <v>0</v>
      </c>
    </row>
    <row r="13" spans="1:8" s="20" customFormat="1" ht="24" customHeight="1">
      <c r="A13" s="35"/>
      <c r="B13" s="30"/>
      <c r="C13" s="31"/>
      <c r="D13" s="31">
        <f t="shared" si="0"/>
        <v>0</v>
      </c>
      <c r="E13" s="37"/>
      <c r="F13" s="36"/>
      <c r="G13" s="31"/>
      <c r="H13" s="31">
        <f t="shared" si="1"/>
        <v>0</v>
      </c>
    </row>
    <row r="14" spans="1:8" s="20" customFormat="1" ht="24" customHeight="1">
      <c r="A14" s="34"/>
      <c r="B14" s="30"/>
      <c r="C14" s="31"/>
      <c r="D14" s="31"/>
      <c r="E14" s="34"/>
      <c r="F14" s="36"/>
      <c r="G14" s="31"/>
      <c r="H14" s="31">
        <f t="shared" si="1"/>
        <v>0</v>
      </c>
    </row>
    <row r="15" spans="1:8" s="20" customFormat="1" ht="24" customHeight="1">
      <c r="A15" s="34"/>
      <c r="B15" s="30"/>
      <c r="C15" s="31"/>
      <c r="D15" s="31">
        <f>C15-B15</f>
        <v>0</v>
      </c>
      <c r="E15" s="34"/>
      <c r="F15" s="36"/>
      <c r="G15" s="31"/>
      <c r="H15" s="31">
        <f t="shared" si="1"/>
        <v>0</v>
      </c>
    </row>
    <row r="16" spans="1:8" s="20" customFormat="1" ht="24" customHeight="1">
      <c r="A16" s="34"/>
      <c r="B16" s="30"/>
      <c r="C16" s="31"/>
      <c r="D16" s="31">
        <f>C16-B16</f>
        <v>0</v>
      </c>
      <c r="E16" s="34"/>
      <c r="F16" s="31"/>
      <c r="G16" s="31"/>
      <c r="H16" s="31">
        <f t="shared" si="1"/>
        <v>0</v>
      </c>
    </row>
    <row r="17" spans="1:8" s="20" customFormat="1" ht="24" customHeight="1">
      <c r="A17" s="38"/>
      <c r="C17" s="31"/>
      <c r="D17" s="31"/>
      <c r="E17" s="34"/>
      <c r="F17" s="31"/>
      <c r="G17" s="31"/>
      <c r="H17" s="31">
        <f t="shared" si="1"/>
        <v>0</v>
      </c>
    </row>
    <row r="18" spans="1:8" s="20" customFormat="1" ht="24" customHeight="1">
      <c r="A18" s="39" t="s">
        <v>388</v>
      </c>
      <c r="B18" s="40">
        <f t="shared" ref="B18:G18" si="2">SUM(B5:B17)</f>
        <v>0</v>
      </c>
      <c r="C18" s="40">
        <f t="shared" si="2"/>
        <v>0</v>
      </c>
      <c r="D18" s="40">
        <f t="shared" si="2"/>
        <v>0</v>
      </c>
      <c r="E18" s="39" t="s">
        <v>389</v>
      </c>
      <c r="F18" s="41">
        <f t="shared" si="2"/>
        <v>0</v>
      </c>
      <c r="G18" s="41">
        <f t="shared" si="2"/>
        <v>0</v>
      </c>
      <c r="H18" s="31">
        <f t="shared" si="1"/>
        <v>0</v>
      </c>
    </row>
    <row r="19" spans="1:8" s="20" customFormat="1" ht="24" customHeight="1">
      <c r="A19" s="34" t="s">
        <v>80</v>
      </c>
      <c r="B19" s="30"/>
      <c r="C19" s="31"/>
      <c r="D19" s="31"/>
      <c r="E19" s="34" t="s">
        <v>80</v>
      </c>
      <c r="F19" s="34"/>
      <c r="G19" s="34"/>
      <c r="H19" s="31">
        <f t="shared" si="1"/>
        <v>0</v>
      </c>
    </row>
    <row r="20" spans="1:8" s="20" customFormat="1" ht="24" customHeight="1">
      <c r="A20" s="42" t="s">
        <v>390</v>
      </c>
      <c r="B20" s="43">
        <f>B21</f>
        <v>0</v>
      </c>
      <c r="C20" s="43">
        <f>C21</f>
        <v>0</v>
      </c>
      <c r="D20" s="43">
        <f>D21</f>
        <v>0</v>
      </c>
      <c r="E20" s="32" t="s">
        <v>391</v>
      </c>
      <c r="F20" s="31">
        <f t="shared" ref="F20:H20" si="3">SUM(F21:F22)</f>
        <v>0</v>
      </c>
      <c r="G20" s="31">
        <f t="shared" si="3"/>
        <v>0</v>
      </c>
      <c r="H20" s="31">
        <f t="shared" si="3"/>
        <v>0</v>
      </c>
    </row>
    <row r="21" spans="1:8" s="20" customFormat="1" ht="24" customHeight="1">
      <c r="A21" s="42" t="s">
        <v>392</v>
      </c>
      <c r="B21" s="44"/>
      <c r="C21" s="45"/>
      <c r="D21" s="41">
        <f t="shared" ref="D21:D23" si="4">C21-B21</f>
        <v>0</v>
      </c>
      <c r="E21" s="32" t="s">
        <v>393</v>
      </c>
      <c r="F21" s="31"/>
      <c r="G21" s="31"/>
      <c r="H21" s="31">
        <f>G21-F21</f>
        <v>0</v>
      </c>
    </row>
    <row r="22" spans="1:8" s="20" customFormat="1" ht="24" customHeight="1">
      <c r="A22" s="42"/>
      <c r="B22" s="31"/>
      <c r="C22" s="31"/>
      <c r="D22" s="41">
        <f t="shared" si="4"/>
        <v>0</v>
      </c>
      <c r="E22" s="32" t="s">
        <v>394</v>
      </c>
      <c r="F22" s="31">
        <f t="shared" ref="F22:H22" si="5">F23</f>
        <v>0</v>
      </c>
      <c r="G22" s="31">
        <f t="shared" si="5"/>
        <v>0</v>
      </c>
      <c r="H22" s="31">
        <f t="shared" si="5"/>
        <v>0</v>
      </c>
    </row>
    <row r="23" spans="1:8" s="20" customFormat="1" ht="24" customHeight="1">
      <c r="A23" s="42"/>
      <c r="B23" s="30"/>
      <c r="C23" s="31"/>
      <c r="D23" s="41">
        <f t="shared" si="4"/>
        <v>0</v>
      </c>
      <c r="E23" s="32" t="s">
        <v>395</v>
      </c>
      <c r="F23" s="31"/>
      <c r="G23" s="31"/>
      <c r="H23" s="31">
        <f>G23-F23</f>
        <v>0</v>
      </c>
    </row>
    <row r="24" spans="1:8" s="20" customFormat="1" ht="24" customHeight="1">
      <c r="A24" s="34"/>
      <c r="B24" s="30"/>
      <c r="C24" s="31"/>
      <c r="D24" s="31"/>
      <c r="E24" s="46"/>
      <c r="F24" s="34"/>
      <c r="G24" s="34"/>
      <c r="H24" s="34"/>
    </row>
    <row r="25" spans="1:8" s="20" customFormat="1" ht="24" customHeight="1">
      <c r="A25" s="47" t="s">
        <v>376</v>
      </c>
      <c r="B25" s="48">
        <f t="shared" ref="B25:H25" si="6">SUM(B18,B20)</f>
        <v>0</v>
      </c>
      <c r="C25" s="49">
        <f t="shared" si="6"/>
        <v>0</v>
      </c>
      <c r="D25" s="49">
        <f t="shared" si="6"/>
        <v>0</v>
      </c>
      <c r="E25" s="47" t="s">
        <v>377</v>
      </c>
      <c r="F25" s="50">
        <f t="shared" si="6"/>
        <v>0</v>
      </c>
      <c r="G25" s="50">
        <f t="shared" si="6"/>
        <v>0</v>
      </c>
      <c r="H25" s="50">
        <f t="shared" si="6"/>
        <v>0</v>
      </c>
    </row>
    <row r="26" spans="1:8" hidden="1"/>
    <row r="27" spans="1:8" hidden="1"/>
    <row r="28" spans="1:8" hidden="1"/>
    <row r="29" spans="1:8" hidden="1"/>
    <row r="30" spans="1:8" hidden="1"/>
    <row r="31" spans="1:8" hidden="1"/>
    <row r="32" spans="1:8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1" hidden="1"/>
    <row r="52" hidden="1"/>
    <row r="54" hidden="1"/>
    <row r="55" hidden="1"/>
  </sheetData>
  <mergeCells count="1">
    <mergeCell ref="A2:H2"/>
  </mergeCells>
  <phoneticPr fontId="61" type="noConversion"/>
  <conditionalFormatting sqref="A5">
    <cfRule type="expression" dxfId="1" priority="1" stopIfTrue="1">
      <formula>"len($A:$A)=3"</formula>
    </cfRule>
  </conditionalFormatting>
  <conditionalFormatting sqref="A14:A16 A19 A24:A25 E24:F25">
    <cfRule type="expression" dxfId="0" priority="2" stopIfTrue="1">
      <formula>"len($A:$A)=3"</formula>
    </cfRule>
  </conditionalFormatting>
  <printOptions horizontalCentered="1"/>
  <pageMargins left="0.58958333333333302" right="0.58958333333333302" top="0.86944444444444402" bottom="0.78958333333333297" header="0.50972222222222197" footer="0.50972222222222197"/>
  <pageSetup paperSize="9" scale="70" firstPageNumber="16" orientation="landscape" blackAndWhite="1" useFirstPageNumber="1"/>
  <headerFooter alignWithMargins="0">
    <oddFooter>&amp;C第 &amp;P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workbookViewId="0">
      <pane xSplit="1" ySplit="3" topLeftCell="J4" activePane="bottomRight" state="frozen"/>
      <selection pane="topRight"/>
      <selection pane="bottomLeft"/>
      <selection pane="bottomRight" activeCell="E7" sqref="E7"/>
    </sheetView>
  </sheetViews>
  <sheetFormatPr defaultColWidth="9" defaultRowHeight="14.25"/>
  <cols>
    <col min="1" max="1" width="28.75" style="3" customWidth="1"/>
    <col min="2" max="10" width="8.5" style="3" customWidth="1"/>
    <col min="11" max="22" width="8.25" style="3" customWidth="1"/>
    <col min="23" max="16384" width="9" style="3"/>
  </cols>
  <sheetData>
    <row r="1" spans="1:22" s="1" customFormat="1" ht="27">
      <c r="A1" s="270"/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</row>
    <row r="2" spans="1:22" ht="20.25" customHeight="1">
      <c r="A2" s="4" t="s">
        <v>13</v>
      </c>
      <c r="C2" s="5"/>
      <c r="D2" s="5"/>
      <c r="F2" s="5"/>
      <c r="G2" s="5"/>
      <c r="M2" s="18"/>
      <c r="P2" s="18"/>
      <c r="S2" s="18"/>
      <c r="U2" s="3" t="s">
        <v>396</v>
      </c>
      <c r="V2" s="18"/>
    </row>
    <row r="3" spans="1:22" ht="30.75" customHeight="1">
      <c r="A3" s="271" t="s">
        <v>296</v>
      </c>
      <c r="B3" s="271" t="s">
        <v>297</v>
      </c>
      <c r="C3" s="271"/>
      <c r="D3" s="271"/>
      <c r="E3" s="272" t="s">
        <v>397</v>
      </c>
      <c r="F3" s="272"/>
      <c r="G3" s="272"/>
      <c r="H3" s="272" t="s">
        <v>398</v>
      </c>
      <c r="I3" s="272"/>
      <c r="J3" s="272"/>
      <c r="K3" s="272" t="s">
        <v>399</v>
      </c>
      <c r="L3" s="272"/>
      <c r="M3" s="272"/>
      <c r="N3" s="272" t="s">
        <v>400</v>
      </c>
      <c r="O3" s="272"/>
      <c r="P3" s="272"/>
      <c r="Q3" s="273" t="s">
        <v>401</v>
      </c>
      <c r="R3" s="274"/>
      <c r="S3" s="275"/>
      <c r="T3" s="272" t="s">
        <v>402</v>
      </c>
      <c r="U3" s="272"/>
      <c r="V3" s="272"/>
    </row>
    <row r="4" spans="1:22" s="2" customFormat="1" ht="52.5" customHeight="1">
      <c r="A4" s="271"/>
      <c r="B4" s="6" t="s">
        <v>303</v>
      </c>
      <c r="C4" s="6" t="s">
        <v>309</v>
      </c>
      <c r="D4" s="6" t="s">
        <v>304</v>
      </c>
      <c r="E4" s="7" t="s">
        <v>303</v>
      </c>
      <c r="F4" s="7" t="s">
        <v>309</v>
      </c>
      <c r="G4" s="7" t="s">
        <v>304</v>
      </c>
      <c r="H4" s="7" t="s">
        <v>303</v>
      </c>
      <c r="I4" s="7" t="s">
        <v>309</v>
      </c>
      <c r="J4" s="7" t="s">
        <v>304</v>
      </c>
      <c r="K4" s="7" t="s">
        <v>303</v>
      </c>
      <c r="L4" s="7" t="s">
        <v>309</v>
      </c>
      <c r="M4" s="7" t="s">
        <v>304</v>
      </c>
      <c r="N4" s="7" t="s">
        <v>303</v>
      </c>
      <c r="O4" s="7" t="s">
        <v>309</v>
      </c>
      <c r="P4" s="7" t="s">
        <v>304</v>
      </c>
      <c r="Q4" s="7" t="s">
        <v>303</v>
      </c>
      <c r="R4" s="7" t="s">
        <v>309</v>
      </c>
      <c r="S4" s="7" t="s">
        <v>304</v>
      </c>
      <c r="T4" s="7" t="s">
        <v>303</v>
      </c>
      <c r="U4" s="6" t="s">
        <v>309</v>
      </c>
      <c r="V4" s="6" t="s">
        <v>304</v>
      </c>
    </row>
    <row r="5" spans="1:22" ht="18.95" customHeight="1">
      <c r="A5" s="8" t="s">
        <v>31</v>
      </c>
      <c r="B5" s="9">
        <f t="shared" ref="B5:B26" si="0">SUM(E5,H5,K5,N5,Q5,T5)</f>
        <v>20987</v>
      </c>
      <c r="C5" s="9">
        <f t="shared" ref="C5:C23" si="1">SUM(U5,O5,I5,F5)</f>
        <v>0</v>
      </c>
      <c r="D5" s="10">
        <f t="shared" ref="D5:D22" si="2">C5-B5</f>
        <v>-20987</v>
      </c>
      <c r="E5" s="11">
        <v>13281</v>
      </c>
      <c r="F5" s="12"/>
      <c r="G5" s="12">
        <f t="shared" ref="G5:G23" si="3">F5-E5</f>
        <v>-13281</v>
      </c>
      <c r="H5" s="12">
        <v>4597</v>
      </c>
      <c r="I5" s="12"/>
      <c r="J5" s="12">
        <f t="shared" ref="J5:J23" si="4">I5-H5</f>
        <v>-4597</v>
      </c>
      <c r="K5" s="12"/>
      <c r="L5" s="12"/>
      <c r="M5" s="12">
        <f t="shared" ref="M5:M23" si="5">L5-K5</f>
        <v>0</v>
      </c>
      <c r="N5" s="12"/>
      <c r="O5" s="12"/>
      <c r="P5" s="12">
        <f t="shared" ref="P5:P23" si="6">O5-N5</f>
        <v>0</v>
      </c>
      <c r="Q5" s="12"/>
      <c r="R5" s="12"/>
      <c r="S5" s="12">
        <f t="shared" ref="S5:S23" si="7">R5-Q5</f>
        <v>0</v>
      </c>
      <c r="T5" s="12">
        <v>3109</v>
      </c>
      <c r="U5" s="12"/>
      <c r="V5" s="12">
        <f t="shared" ref="V5:V23" si="8">U5-T5</f>
        <v>-3109</v>
      </c>
    </row>
    <row r="6" spans="1:22" ht="18.95" customHeight="1">
      <c r="A6" s="13" t="s">
        <v>33</v>
      </c>
      <c r="B6" s="9">
        <f t="shared" si="0"/>
        <v>225</v>
      </c>
      <c r="C6" s="9">
        <f t="shared" si="1"/>
        <v>0</v>
      </c>
      <c r="D6" s="10">
        <f t="shared" si="2"/>
        <v>-225</v>
      </c>
      <c r="E6" s="14"/>
      <c r="F6" s="12"/>
      <c r="G6" s="12">
        <f t="shared" si="3"/>
        <v>0</v>
      </c>
      <c r="H6" s="12">
        <v>225</v>
      </c>
      <c r="I6" s="12"/>
      <c r="J6" s="12">
        <f t="shared" si="4"/>
        <v>-225</v>
      </c>
      <c r="K6" s="12"/>
      <c r="L6" s="12"/>
      <c r="M6" s="12">
        <f t="shared" si="5"/>
        <v>0</v>
      </c>
      <c r="N6" s="12"/>
      <c r="O6" s="12"/>
      <c r="P6" s="12">
        <f t="shared" si="6"/>
        <v>0</v>
      </c>
      <c r="Q6" s="12"/>
      <c r="R6" s="12"/>
      <c r="S6" s="12">
        <f t="shared" si="7"/>
        <v>0</v>
      </c>
      <c r="T6" s="12"/>
      <c r="U6" s="12"/>
      <c r="V6" s="12">
        <f t="shared" si="8"/>
        <v>0</v>
      </c>
    </row>
    <row r="7" spans="1:22" ht="18.95" customHeight="1">
      <c r="A7" s="13" t="s">
        <v>35</v>
      </c>
      <c r="B7" s="9">
        <f t="shared" si="0"/>
        <v>12855</v>
      </c>
      <c r="C7" s="9">
        <f t="shared" si="1"/>
        <v>0</v>
      </c>
      <c r="D7" s="10">
        <f t="shared" si="2"/>
        <v>-12855</v>
      </c>
      <c r="E7" s="11">
        <v>8018</v>
      </c>
      <c r="F7" s="12"/>
      <c r="G7" s="12">
        <f t="shared" si="3"/>
        <v>-8018</v>
      </c>
      <c r="H7" s="12">
        <v>817</v>
      </c>
      <c r="I7" s="12"/>
      <c r="J7" s="12">
        <f t="shared" si="4"/>
        <v>-817</v>
      </c>
      <c r="K7" s="12">
        <v>496</v>
      </c>
      <c r="L7" s="12"/>
      <c r="M7" s="12">
        <f t="shared" si="5"/>
        <v>-496</v>
      </c>
      <c r="N7" s="12"/>
      <c r="O7" s="12"/>
      <c r="P7" s="12">
        <f t="shared" si="6"/>
        <v>0</v>
      </c>
      <c r="Q7" s="12"/>
      <c r="R7" s="12"/>
      <c r="S7" s="12">
        <f t="shared" si="7"/>
        <v>0</v>
      </c>
      <c r="T7" s="12">
        <v>3524</v>
      </c>
      <c r="U7" s="12"/>
      <c r="V7" s="12">
        <f t="shared" si="8"/>
        <v>-3524</v>
      </c>
    </row>
    <row r="8" spans="1:22" ht="18.95" customHeight="1">
      <c r="A8" s="13" t="s">
        <v>37</v>
      </c>
      <c r="B8" s="9">
        <f t="shared" si="0"/>
        <v>50828</v>
      </c>
      <c r="C8" s="9">
        <f t="shared" si="1"/>
        <v>0</v>
      </c>
      <c r="D8" s="10">
        <f t="shared" si="2"/>
        <v>-50828</v>
      </c>
      <c r="E8" s="11">
        <v>164</v>
      </c>
      <c r="F8" s="12"/>
      <c r="G8" s="12">
        <f t="shared" si="3"/>
        <v>-164</v>
      </c>
      <c r="H8" s="12">
        <v>10</v>
      </c>
      <c r="I8" s="12"/>
      <c r="J8" s="12">
        <f t="shared" si="4"/>
        <v>-10</v>
      </c>
      <c r="K8" s="12"/>
      <c r="L8" s="12"/>
      <c r="M8" s="12">
        <f t="shared" si="5"/>
        <v>0</v>
      </c>
      <c r="N8" s="12">
        <v>42294</v>
      </c>
      <c r="O8" s="12"/>
      <c r="P8" s="12">
        <f t="shared" si="6"/>
        <v>-42294</v>
      </c>
      <c r="Q8" s="12">
        <v>2796</v>
      </c>
      <c r="R8" s="12"/>
      <c r="S8" s="12">
        <f t="shared" si="7"/>
        <v>-2796</v>
      </c>
      <c r="T8" s="12">
        <v>5564</v>
      </c>
      <c r="U8" s="12"/>
      <c r="V8" s="12">
        <f t="shared" si="8"/>
        <v>-5564</v>
      </c>
    </row>
    <row r="9" spans="1:22" ht="18.95" customHeight="1">
      <c r="A9" s="13" t="s">
        <v>39</v>
      </c>
      <c r="B9" s="9">
        <f t="shared" si="0"/>
        <v>133</v>
      </c>
      <c r="C9" s="9">
        <f t="shared" si="1"/>
        <v>0</v>
      </c>
      <c r="D9" s="10">
        <f t="shared" si="2"/>
        <v>-133</v>
      </c>
      <c r="E9" s="11">
        <v>116</v>
      </c>
      <c r="F9" s="12"/>
      <c r="G9" s="12">
        <f t="shared" si="3"/>
        <v>-116</v>
      </c>
      <c r="H9" s="12">
        <v>17</v>
      </c>
      <c r="I9" s="12"/>
      <c r="J9" s="12">
        <f t="shared" si="4"/>
        <v>-17</v>
      </c>
      <c r="K9" s="12"/>
      <c r="L9" s="12"/>
      <c r="M9" s="12">
        <f t="shared" si="5"/>
        <v>0</v>
      </c>
      <c r="N9" s="12"/>
      <c r="O9" s="12"/>
      <c r="P9" s="12">
        <f t="shared" si="6"/>
        <v>0</v>
      </c>
      <c r="Q9" s="12"/>
      <c r="R9" s="12"/>
      <c r="S9" s="12">
        <f t="shared" si="7"/>
        <v>0</v>
      </c>
      <c r="T9" s="12"/>
      <c r="U9" s="12"/>
      <c r="V9" s="12">
        <f t="shared" si="8"/>
        <v>0</v>
      </c>
    </row>
    <row r="10" spans="1:22" ht="18.95" customHeight="1">
      <c r="A10" s="13" t="s">
        <v>41</v>
      </c>
      <c r="B10" s="9">
        <f t="shared" si="0"/>
        <v>1737</v>
      </c>
      <c r="C10" s="9">
        <f t="shared" si="1"/>
        <v>0</v>
      </c>
      <c r="D10" s="10">
        <f t="shared" si="2"/>
        <v>-1737</v>
      </c>
      <c r="E10" s="11">
        <v>351</v>
      </c>
      <c r="F10" s="12"/>
      <c r="G10" s="12">
        <f t="shared" si="3"/>
        <v>-351</v>
      </c>
      <c r="H10" s="12">
        <v>76</v>
      </c>
      <c r="I10" s="12"/>
      <c r="J10" s="12">
        <f t="shared" si="4"/>
        <v>-76</v>
      </c>
      <c r="K10" s="12"/>
      <c r="L10" s="12"/>
      <c r="M10" s="12">
        <f t="shared" si="5"/>
        <v>0</v>
      </c>
      <c r="N10" s="12">
        <v>1310</v>
      </c>
      <c r="O10" s="12"/>
      <c r="P10" s="12">
        <f t="shared" si="6"/>
        <v>-1310</v>
      </c>
      <c r="Q10" s="12"/>
      <c r="R10" s="12"/>
      <c r="S10" s="12">
        <f t="shared" si="7"/>
        <v>0</v>
      </c>
      <c r="T10" s="12"/>
      <c r="U10" s="12"/>
      <c r="V10" s="12">
        <f t="shared" si="8"/>
        <v>0</v>
      </c>
    </row>
    <row r="11" spans="1:22" ht="18.95" customHeight="1">
      <c r="A11" s="13" t="s">
        <v>43</v>
      </c>
      <c r="B11" s="9">
        <f t="shared" si="0"/>
        <v>40018</v>
      </c>
      <c r="C11" s="9">
        <f t="shared" si="1"/>
        <v>0</v>
      </c>
      <c r="D11" s="10">
        <f t="shared" si="2"/>
        <v>-40018</v>
      </c>
      <c r="E11" s="11">
        <v>2792</v>
      </c>
      <c r="F11" s="12"/>
      <c r="G11" s="12">
        <f t="shared" si="3"/>
        <v>-2792</v>
      </c>
      <c r="H11" s="12">
        <v>375</v>
      </c>
      <c r="I11" s="12"/>
      <c r="J11" s="12">
        <f t="shared" si="4"/>
        <v>-375</v>
      </c>
      <c r="K11" s="12"/>
      <c r="L11" s="12"/>
      <c r="M11" s="12">
        <f t="shared" si="5"/>
        <v>0</v>
      </c>
      <c r="N11" s="12"/>
      <c r="O11" s="12"/>
      <c r="P11" s="12">
        <f t="shared" si="6"/>
        <v>0</v>
      </c>
      <c r="Q11" s="12"/>
      <c r="R11" s="12"/>
      <c r="S11" s="12">
        <f t="shared" si="7"/>
        <v>0</v>
      </c>
      <c r="T11" s="12">
        <v>36851</v>
      </c>
      <c r="U11" s="12"/>
      <c r="V11" s="12">
        <f t="shared" si="8"/>
        <v>-36851</v>
      </c>
    </row>
    <row r="12" spans="1:22" ht="18.95" customHeight="1">
      <c r="A12" s="13" t="s">
        <v>45</v>
      </c>
      <c r="B12" s="9">
        <f t="shared" si="0"/>
        <v>24022</v>
      </c>
      <c r="C12" s="9">
        <f t="shared" si="1"/>
        <v>0</v>
      </c>
      <c r="D12" s="10">
        <f t="shared" si="2"/>
        <v>-24022</v>
      </c>
      <c r="E12" s="11">
        <v>505</v>
      </c>
      <c r="F12" s="12"/>
      <c r="G12" s="12">
        <f t="shared" si="3"/>
        <v>-505</v>
      </c>
      <c r="H12" s="12">
        <v>24</v>
      </c>
      <c r="I12" s="12"/>
      <c r="J12" s="12">
        <f t="shared" si="4"/>
        <v>-24</v>
      </c>
      <c r="K12" s="12"/>
      <c r="L12" s="12"/>
      <c r="M12" s="12">
        <f t="shared" si="5"/>
        <v>0</v>
      </c>
      <c r="N12" s="12"/>
      <c r="O12" s="12"/>
      <c r="P12" s="12">
        <f t="shared" si="6"/>
        <v>0</v>
      </c>
      <c r="Q12" s="12">
        <v>16457</v>
      </c>
      <c r="R12" s="12"/>
      <c r="S12" s="12">
        <f t="shared" si="7"/>
        <v>-16457</v>
      </c>
      <c r="T12" s="12">
        <v>7036</v>
      </c>
      <c r="U12" s="12"/>
      <c r="V12" s="12">
        <f t="shared" si="8"/>
        <v>-7036</v>
      </c>
    </row>
    <row r="13" spans="1:22" ht="18.95" customHeight="1">
      <c r="A13" s="13" t="s">
        <v>47</v>
      </c>
      <c r="B13" s="9">
        <f t="shared" si="0"/>
        <v>896</v>
      </c>
      <c r="C13" s="9">
        <f t="shared" si="1"/>
        <v>0</v>
      </c>
      <c r="D13" s="10">
        <f t="shared" si="2"/>
        <v>-896</v>
      </c>
      <c r="E13" s="11">
        <v>275</v>
      </c>
      <c r="F13" s="12"/>
      <c r="G13" s="12">
        <f t="shared" si="3"/>
        <v>-275</v>
      </c>
      <c r="H13" s="12">
        <v>26</v>
      </c>
      <c r="I13" s="12"/>
      <c r="J13" s="12">
        <f t="shared" si="4"/>
        <v>-26</v>
      </c>
      <c r="K13" s="12"/>
      <c r="L13" s="12"/>
      <c r="M13" s="12">
        <f t="shared" si="5"/>
        <v>0</v>
      </c>
      <c r="N13" s="12"/>
      <c r="O13" s="12"/>
      <c r="P13" s="12">
        <f t="shared" si="6"/>
        <v>0</v>
      </c>
      <c r="Q13" s="12"/>
      <c r="R13" s="12"/>
      <c r="S13" s="12">
        <f t="shared" si="7"/>
        <v>0</v>
      </c>
      <c r="T13" s="12">
        <v>595</v>
      </c>
      <c r="U13" s="12"/>
      <c r="V13" s="12">
        <f t="shared" si="8"/>
        <v>-595</v>
      </c>
    </row>
    <row r="14" spans="1:22" ht="18.95" customHeight="1">
      <c r="A14" s="13" t="s">
        <v>49</v>
      </c>
      <c r="B14" s="9">
        <f t="shared" si="0"/>
        <v>3299</v>
      </c>
      <c r="C14" s="9">
        <f t="shared" si="1"/>
        <v>0</v>
      </c>
      <c r="D14" s="10">
        <f t="shared" si="2"/>
        <v>-3299</v>
      </c>
      <c r="E14" s="11">
        <v>1436</v>
      </c>
      <c r="F14" s="12"/>
      <c r="G14" s="12">
        <f t="shared" si="3"/>
        <v>-1436</v>
      </c>
      <c r="H14" s="12">
        <v>73</v>
      </c>
      <c r="I14" s="12"/>
      <c r="J14" s="12">
        <f t="shared" si="4"/>
        <v>-73</v>
      </c>
      <c r="K14" s="12"/>
      <c r="L14" s="12"/>
      <c r="M14" s="12">
        <f t="shared" si="5"/>
        <v>0</v>
      </c>
      <c r="N14" s="12"/>
      <c r="O14" s="12"/>
      <c r="P14" s="12">
        <f t="shared" si="6"/>
        <v>0</v>
      </c>
      <c r="Q14" s="12"/>
      <c r="R14" s="12"/>
      <c r="S14" s="12">
        <f t="shared" si="7"/>
        <v>0</v>
      </c>
      <c r="T14" s="12">
        <v>1790</v>
      </c>
      <c r="U14" s="12"/>
      <c r="V14" s="12">
        <f t="shared" si="8"/>
        <v>-1790</v>
      </c>
    </row>
    <row r="15" spans="1:22" ht="18.95" customHeight="1">
      <c r="A15" s="13" t="s">
        <v>51</v>
      </c>
      <c r="B15" s="9">
        <f t="shared" si="0"/>
        <v>23703</v>
      </c>
      <c r="C15" s="9">
        <f t="shared" si="1"/>
        <v>0</v>
      </c>
      <c r="D15" s="10">
        <f t="shared" si="2"/>
        <v>-23703</v>
      </c>
      <c r="E15" s="11">
        <v>1711</v>
      </c>
      <c r="F15" s="12"/>
      <c r="G15" s="12">
        <f t="shared" si="3"/>
        <v>-1711</v>
      </c>
      <c r="H15" s="12">
        <v>446</v>
      </c>
      <c r="I15" s="12"/>
      <c r="J15" s="12">
        <f t="shared" si="4"/>
        <v>-446</v>
      </c>
      <c r="K15" s="12"/>
      <c r="L15" s="12"/>
      <c r="M15" s="12">
        <f t="shared" si="5"/>
        <v>0</v>
      </c>
      <c r="N15" s="12">
        <v>9797</v>
      </c>
      <c r="O15" s="12"/>
      <c r="P15" s="12">
        <f t="shared" si="6"/>
        <v>-9797</v>
      </c>
      <c r="Q15" s="12">
        <v>10482</v>
      </c>
      <c r="R15" s="12"/>
      <c r="S15" s="12">
        <f t="shared" si="7"/>
        <v>-10482</v>
      </c>
      <c r="T15" s="12">
        <v>1267</v>
      </c>
      <c r="U15" s="12"/>
      <c r="V15" s="12">
        <f t="shared" si="8"/>
        <v>-1267</v>
      </c>
    </row>
    <row r="16" spans="1:22" ht="18.95" customHeight="1">
      <c r="A16" s="15" t="s">
        <v>53</v>
      </c>
      <c r="B16" s="9">
        <f t="shared" si="0"/>
        <v>7596</v>
      </c>
      <c r="C16" s="9">
        <f t="shared" si="1"/>
        <v>0</v>
      </c>
      <c r="D16" s="10">
        <f t="shared" si="2"/>
        <v>-7596</v>
      </c>
      <c r="E16" s="11">
        <v>451</v>
      </c>
      <c r="F16" s="12"/>
      <c r="G16" s="12">
        <f t="shared" si="3"/>
        <v>-451</v>
      </c>
      <c r="H16" s="12">
        <v>36</v>
      </c>
      <c r="I16" s="12"/>
      <c r="J16" s="12">
        <f t="shared" si="4"/>
        <v>-36</v>
      </c>
      <c r="K16" s="12">
        <v>1331</v>
      </c>
      <c r="L16" s="12"/>
      <c r="M16" s="12">
        <f t="shared" si="5"/>
        <v>-1331</v>
      </c>
      <c r="N16" s="12"/>
      <c r="O16" s="12"/>
      <c r="P16" s="12">
        <f t="shared" si="6"/>
        <v>0</v>
      </c>
      <c r="Q16" s="12">
        <v>5778</v>
      </c>
      <c r="R16" s="12"/>
      <c r="S16" s="12">
        <f t="shared" si="7"/>
        <v>-5778</v>
      </c>
      <c r="T16" s="12"/>
      <c r="U16" s="12"/>
      <c r="V16" s="12">
        <f t="shared" si="8"/>
        <v>0</v>
      </c>
    </row>
    <row r="17" spans="1:22" ht="18.95" customHeight="1">
      <c r="A17" s="15" t="s">
        <v>55</v>
      </c>
      <c r="B17" s="9">
        <f t="shared" si="0"/>
        <v>0</v>
      </c>
      <c r="C17" s="9">
        <f t="shared" si="1"/>
        <v>0</v>
      </c>
      <c r="D17" s="10">
        <f t="shared" si="2"/>
        <v>0</v>
      </c>
      <c r="E17" s="14"/>
      <c r="F17" s="12"/>
      <c r="G17" s="12">
        <f t="shared" si="3"/>
        <v>0</v>
      </c>
      <c r="H17" s="12"/>
      <c r="I17" s="12"/>
      <c r="J17" s="12">
        <f t="shared" si="4"/>
        <v>0</v>
      </c>
      <c r="K17" s="12"/>
      <c r="L17" s="12"/>
      <c r="M17" s="12">
        <f t="shared" si="5"/>
        <v>0</v>
      </c>
      <c r="N17" s="12"/>
      <c r="O17" s="12"/>
      <c r="P17" s="12">
        <f t="shared" si="6"/>
        <v>0</v>
      </c>
      <c r="Q17" s="12"/>
      <c r="R17" s="12"/>
      <c r="S17" s="12">
        <f t="shared" si="7"/>
        <v>0</v>
      </c>
      <c r="T17" s="12"/>
      <c r="U17" s="12"/>
      <c r="V17" s="12">
        <f t="shared" si="8"/>
        <v>0</v>
      </c>
    </row>
    <row r="18" spans="1:22" ht="18.95" customHeight="1">
      <c r="A18" s="13" t="s">
        <v>57</v>
      </c>
      <c r="B18" s="9">
        <f t="shared" si="0"/>
        <v>144</v>
      </c>
      <c r="C18" s="9">
        <f t="shared" si="1"/>
        <v>0</v>
      </c>
      <c r="D18" s="10">
        <f t="shared" si="2"/>
        <v>-144</v>
      </c>
      <c r="E18" s="11">
        <v>136</v>
      </c>
      <c r="F18" s="12"/>
      <c r="G18" s="12">
        <f t="shared" si="3"/>
        <v>-136</v>
      </c>
      <c r="H18" s="12">
        <v>7</v>
      </c>
      <c r="I18" s="12"/>
      <c r="J18" s="12">
        <f t="shared" si="4"/>
        <v>-7</v>
      </c>
      <c r="K18" s="12"/>
      <c r="L18" s="12"/>
      <c r="M18" s="12">
        <f t="shared" si="5"/>
        <v>0</v>
      </c>
      <c r="N18" s="12"/>
      <c r="O18" s="12"/>
      <c r="P18" s="12">
        <f t="shared" si="6"/>
        <v>0</v>
      </c>
      <c r="Q18" s="12"/>
      <c r="R18" s="12"/>
      <c r="S18" s="12">
        <f t="shared" si="7"/>
        <v>0</v>
      </c>
      <c r="T18" s="12">
        <v>1</v>
      </c>
      <c r="U18" s="12"/>
      <c r="V18" s="12">
        <f t="shared" si="8"/>
        <v>-1</v>
      </c>
    </row>
    <row r="19" spans="1:22" ht="18.95" customHeight="1">
      <c r="A19" s="13" t="s">
        <v>403</v>
      </c>
      <c r="B19" s="9">
        <f t="shared" si="0"/>
        <v>886</v>
      </c>
      <c r="C19" s="9">
        <f t="shared" si="1"/>
        <v>0</v>
      </c>
      <c r="D19" s="10">
        <f t="shared" si="2"/>
        <v>-886</v>
      </c>
      <c r="E19" s="11">
        <v>790</v>
      </c>
      <c r="F19" s="12"/>
      <c r="G19" s="12">
        <f t="shared" si="3"/>
        <v>-790</v>
      </c>
      <c r="H19" s="12">
        <v>33</v>
      </c>
      <c r="I19" s="12"/>
      <c r="J19" s="12">
        <f t="shared" si="4"/>
        <v>-33</v>
      </c>
      <c r="K19" s="12"/>
      <c r="L19" s="12"/>
      <c r="M19" s="12">
        <f t="shared" si="5"/>
        <v>0</v>
      </c>
      <c r="N19" s="12"/>
      <c r="O19" s="12"/>
      <c r="P19" s="12">
        <f t="shared" si="6"/>
        <v>0</v>
      </c>
      <c r="Q19" s="12"/>
      <c r="R19" s="12"/>
      <c r="S19" s="12">
        <f t="shared" si="7"/>
        <v>0</v>
      </c>
      <c r="T19" s="12">
        <v>63</v>
      </c>
      <c r="U19" s="12"/>
      <c r="V19" s="12">
        <f t="shared" si="8"/>
        <v>-63</v>
      </c>
    </row>
    <row r="20" spans="1:22" ht="18.95" customHeight="1">
      <c r="A20" s="13" t="s">
        <v>63</v>
      </c>
      <c r="B20" s="9">
        <f t="shared" si="0"/>
        <v>19617</v>
      </c>
      <c r="C20" s="9">
        <f t="shared" si="1"/>
        <v>0</v>
      </c>
      <c r="D20" s="10">
        <f t="shared" si="2"/>
        <v>-19617</v>
      </c>
      <c r="E20" s="14"/>
      <c r="F20" s="12"/>
      <c r="G20" s="12">
        <f t="shared" si="3"/>
        <v>0</v>
      </c>
      <c r="H20" s="12"/>
      <c r="I20" s="12"/>
      <c r="J20" s="12">
        <f t="shared" si="4"/>
        <v>0</v>
      </c>
      <c r="K20" s="12"/>
      <c r="L20" s="12"/>
      <c r="M20" s="12">
        <f t="shared" si="5"/>
        <v>0</v>
      </c>
      <c r="N20" s="12"/>
      <c r="O20" s="12"/>
      <c r="P20" s="12">
        <f t="shared" si="6"/>
        <v>0</v>
      </c>
      <c r="Q20" s="12"/>
      <c r="R20" s="12"/>
      <c r="S20" s="12">
        <f t="shared" si="7"/>
        <v>0</v>
      </c>
      <c r="T20" s="12">
        <v>19617</v>
      </c>
      <c r="U20" s="12"/>
      <c r="V20" s="12">
        <f t="shared" si="8"/>
        <v>-19617</v>
      </c>
    </row>
    <row r="21" spans="1:22" ht="18.95" customHeight="1">
      <c r="A21" s="15" t="s">
        <v>65</v>
      </c>
      <c r="B21" s="9">
        <f t="shared" si="0"/>
        <v>0</v>
      </c>
      <c r="C21" s="9">
        <f t="shared" si="1"/>
        <v>0</v>
      </c>
      <c r="D21" s="10">
        <f t="shared" si="2"/>
        <v>0</v>
      </c>
      <c r="E21" s="14"/>
      <c r="F21" s="12"/>
      <c r="G21" s="12">
        <f t="shared" si="3"/>
        <v>0</v>
      </c>
      <c r="H21" s="12"/>
      <c r="I21" s="12"/>
      <c r="J21" s="12">
        <f t="shared" si="4"/>
        <v>0</v>
      </c>
      <c r="K21" s="12"/>
      <c r="L21" s="12"/>
      <c r="M21" s="12">
        <f t="shared" si="5"/>
        <v>0</v>
      </c>
      <c r="N21" s="12"/>
      <c r="O21" s="12"/>
      <c r="P21" s="12">
        <f t="shared" si="6"/>
        <v>0</v>
      </c>
      <c r="Q21" s="12"/>
      <c r="R21" s="12"/>
      <c r="S21" s="12">
        <f t="shared" si="7"/>
        <v>0</v>
      </c>
      <c r="T21" s="12"/>
      <c r="U21" s="12"/>
      <c r="V21" s="12">
        <f t="shared" si="8"/>
        <v>0</v>
      </c>
    </row>
    <row r="22" spans="1:22" ht="18.95" customHeight="1">
      <c r="A22" s="15" t="s">
        <v>67</v>
      </c>
      <c r="B22" s="9">
        <f t="shared" si="0"/>
        <v>373</v>
      </c>
      <c r="C22" s="9">
        <f t="shared" si="1"/>
        <v>0</v>
      </c>
      <c r="D22" s="10">
        <f t="shared" si="2"/>
        <v>-373</v>
      </c>
      <c r="E22" s="11">
        <v>214</v>
      </c>
      <c r="F22" s="12"/>
      <c r="G22" s="12">
        <f t="shared" si="3"/>
        <v>-214</v>
      </c>
      <c r="H22" s="12">
        <v>68</v>
      </c>
      <c r="I22" s="12"/>
      <c r="J22" s="12">
        <f t="shared" si="4"/>
        <v>-68</v>
      </c>
      <c r="K22" s="12"/>
      <c r="L22" s="12">
        <v>0</v>
      </c>
      <c r="M22" s="12">
        <f t="shared" si="5"/>
        <v>0</v>
      </c>
      <c r="N22" s="12"/>
      <c r="O22" s="12"/>
      <c r="P22" s="12">
        <f t="shared" si="6"/>
        <v>0</v>
      </c>
      <c r="Q22" s="12"/>
      <c r="R22" s="12">
        <v>0</v>
      </c>
      <c r="S22" s="12">
        <f t="shared" si="7"/>
        <v>0</v>
      </c>
      <c r="T22" s="12">
        <v>91</v>
      </c>
      <c r="U22" s="12"/>
      <c r="V22" s="12">
        <f t="shared" si="8"/>
        <v>-91</v>
      </c>
    </row>
    <row r="23" spans="1:22" ht="18.95" customHeight="1">
      <c r="A23" s="15" t="s">
        <v>69</v>
      </c>
      <c r="B23" s="9">
        <f t="shared" si="0"/>
        <v>0</v>
      </c>
      <c r="C23" s="9">
        <f t="shared" si="1"/>
        <v>0</v>
      </c>
      <c r="D23" s="10">
        <f>SUM(G23,J23,V23)</f>
        <v>0</v>
      </c>
      <c r="E23" s="14"/>
      <c r="F23" s="12"/>
      <c r="G23" s="12">
        <f t="shared" si="3"/>
        <v>0</v>
      </c>
      <c r="H23" s="12"/>
      <c r="I23" s="12"/>
      <c r="J23" s="12">
        <f t="shared" si="4"/>
        <v>0</v>
      </c>
      <c r="K23" s="12"/>
      <c r="L23" s="12">
        <v>0</v>
      </c>
      <c r="M23" s="12">
        <f t="shared" si="5"/>
        <v>0</v>
      </c>
      <c r="N23" s="12"/>
      <c r="O23" s="12"/>
      <c r="P23" s="12">
        <f t="shared" si="6"/>
        <v>0</v>
      </c>
      <c r="Q23" s="12"/>
      <c r="R23" s="12">
        <v>0</v>
      </c>
      <c r="S23" s="12">
        <f t="shared" si="7"/>
        <v>0</v>
      </c>
      <c r="T23" s="12"/>
      <c r="U23" s="12"/>
      <c r="V23" s="12">
        <f t="shared" si="8"/>
        <v>0</v>
      </c>
    </row>
    <row r="24" spans="1:22" ht="18.95" customHeight="1">
      <c r="A24" s="15" t="s">
        <v>71</v>
      </c>
      <c r="B24" s="9">
        <f t="shared" si="0"/>
        <v>15700</v>
      </c>
      <c r="C24" s="9"/>
      <c r="D24" s="10"/>
      <c r="E24" s="11">
        <v>6500</v>
      </c>
      <c r="F24" s="12"/>
      <c r="G24" s="12"/>
      <c r="H24" s="12">
        <v>1200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>
        <v>8000</v>
      </c>
      <c r="U24" s="12"/>
      <c r="V24" s="12"/>
    </row>
    <row r="25" spans="1:22" ht="18.95" customHeight="1">
      <c r="A25" s="15" t="s">
        <v>73</v>
      </c>
      <c r="B25" s="9">
        <f t="shared" si="0"/>
        <v>0</v>
      </c>
      <c r="C25" s="9"/>
      <c r="D25" s="10"/>
      <c r="E25" s="14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</row>
    <row r="26" spans="1:22" ht="18.95" customHeight="1">
      <c r="A26" s="15" t="s">
        <v>75</v>
      </c>
      <c r="B26" s="9">
        <f t="shared" si="0"/>
        <v>0</v>
      </c>
      <c r="C26" s="9"/>
      <c r="D26" s="10"/>
      <c r="E26" s="14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3.25" customHeight="1">
      <c r="A27" s="16" t="s">
        <v>404</v>
      </c>
      <c r="B27" s="17">
        <f>SUM(B5:B23)</f>
        <v>207319</v>
      </c>
      <c r="C27" s="17">
        <f t="shared" ref="C27:N27" si="9">SUM(C5:C26)</f>
        <v>0</v>
      </c>
      <c r="D27" s="17">
        <f t="shared" si="9"/>
        <v>-207319</v>
      </c>
      <c r="E27" s="17">
        <f t="shared" si="9"/>
        <v>36740</v>
      </c>
      <c r="F27" s="17">
        <f>(SUM(F5:F26))+0</f>
        <v>0</v>
      </c>
      <c r="G27" s="17">
        <f t="shared" si="9"/>
        <v>-30240</v>
      </c>
      <c r="H27" s="17">
        <f t="shared" si="9"/>
        <v>8030</v>
      </c>
      <c r="I27" s="17">
        <f t="shared" si="9"/>
        <v>0</v>
      </c>
      <c r="J27" s="17">
        <f t="shared" si="9"/>
        <v>-6830</v>
      </c>
      <c r="K27" s="17">
        <f t="shared" si="9"/>
        <v>1827</v>
      </c>
      <c r="L27" s="17">
        <f t="shared" si="9"/>
        <v>0</v>
      </c>
      <c r="M27" s="17">
        <f t="shared" si="9"/>
        <v>-1827</v>
      </c>
      <c r="N27" s="17">
        <f t="shared" si="9"/>
        <v>53401</v>
      </c>
      <c r="O27" s="17">
        <f>(SUM(O5:O26))+0</f>
        <v>0</v>
      </c>
      <c r="P27" s="17">
        <f t="shared" ref="P27:V27" si="10">SUM(P5:P26)</f>
        <v>-53401</v>
      </c>
      <c r="Q27" s="17">
        <f t="shared" si="10"/>
        <v>35513</v>
      </c>
      <c r="R27" s="17">
        <f t="shared" si="10"/>
        <v>0</v>
      </c>
      <c r="S27" s="17">
        <f t="shared" si="10"/>
        <v>-35513</v>
      </c>
      <c r="T27" s="17">
        <f t="shared" si="10"/>
        <v>87508</v>
      </c>
      <c r="U27" s="17">
        <f t="shared" si="10"/>
        <v>0</v>
      </c>
      <c r="V27" s="17">
        <f t="shared" si="10"/>
        <v>-79508</v>
      </c>
    </row>
  </sheetData>
  <mergeCells count="9">
    <mergeCell ref="A1:V1"/>
    <mergeCell ref="B3:D3"/>
    <mergeCell ref="E3:G3"/>
    <mergeCell ref="H3:J3"/>
    <mergeCell ref="K3:M3"/>
    <mergeCell ref="N3:P3"/>
    <mergeCell ref="Q3:S3"/>
    <mergeCell ref="T3:V3"/>
    <mergeCell ref="A3:A4"/>
  </mergeCells>
  <phoneticPr fontId="61" type="noConversion"/>
  <pageMargins left="0.75" right="0.75" top="1" bottom="1" header="0.50972222222222197" footer="0.50972222222222197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B14" sqref="B14"/>
    </sheetView>
  </sheetViews>
  <sheetFormatPr defaultColWidth="9" defaultRowHeight="14.25"/>
  <cols>
    <col min="1" max="1" width="11" style="219" customWidth="1"/>
    <col min="2" max="2" width="91" style="219"/>
    <col min="3" max="3" width="10.5" style="219"/>
    <col min="4" max="16384" width="9" style="219"/>
  </cols>
  <sheetData>
    <row r="1" spans="1:3" ht="51" customHeight="1">
      <c r="A1" s="234" t="s">
        <v>4</v>
      </c>
      <c r="B1" s="234"/>
      <c r="C1" s="234"/>
    </row>
    <row r="2" spans="1:3" ht="24.75" customHeight="1">
      <c r="A2" s="220"/>
      <c r="B2" s="220"/>
      <c r="C2" s="220"/>
    </row>
    <row r="3" spans="1:3" ht="25.5" customHeight="1">
      <c r="A3" s="221" t="s">
        <v>5</v>
      </c>
      <c r="B3" s="222" t="s">
        <v>6</v>
      </c>
      <c r="C3" s="223" t="s">
        <v>7</v>
      </c>
    </row>
    <row r="4" spans="1:3" customFormat="1" ht="25.5" customHeight="1">
      <c r="A4" s="221" t="s">
        <v>8</v>
      </c>
      <c r="B4" s="222" t="s">
        <v>9</v>
      </c>
      <c r="C4" s="223" t="s">
        <v>10</v>
      </c>
    </row>
    <row r="5" spans="1:3" s="218" customFormat="1" ht="25.5" customHeight="1">
      <c r="A5" s="221" t="s">
        <v>11</v>
      </c>
      <c r="B5" s="222" t="s">
        <v>12</v>
      </c>
      <c r="C5" s="224">
        <v>11</v>
      </c>
    </row>
    <row r="6" spans="1:3" s="218" customFormat="1" ht="25.5" customHeight="1">
      <c r="A6" s="225" t="s">
        <v>13</v>
      </c>
      <c r="B6" s="222" t="s">
        <v>14</v>
      </c>
      <c r="C6" s="224">
        <v>12</v>
      </c>
    </row>
    <row r="7" spans="1:3" s="218" customFormat="1" ht="25.5" customHeight="1">
      <c r="A7" s="221" t="s">
        <v>15</v>
      </c>
      <c r="B7" s="222" t="s">
        <v>16</v>
      </c>
      <c r="C7" s="224">
        <v>13</v>
      </c>
    </row>
    <row r="8" spans="1:3" s="218" customFormat="1" ht="25.5" customHeight="1">
      <c r="A8" s="221" t="s">
        <v>17</v>
      </c>
      <c r="B8" s="222" t="s">
        <v>18</v>
      </c>
      <c r="C8" s="224">
        <v>14</v>
      </c>
    </row>
    <row r="9" spans="1:3" s="218" customFormat="1" ht="25.5" customHeight="1">
      <c r="A9" s="221" t="s">
        <v>19</v>
      </c>
      <c r="B9" s="222" t="s">
        <v>20</v>
      </c>
      <c r="C9" s="224">
        <v>15</v>
      </c>
    </row>
    <row r="10" spans="1:3" s="218" customFormat="1" ht="25.5" customHeight="1">
      <c r="A10" s="221" t="s">
        <v>21</v>
      </c>
      <c r="B10" s="222" t="s">
        <v>22</v>
      </c>
      <c r="C10" s="224">
        <v>16</v>
      </c>
    </row>
    <row r="11" spans="1:3" s="218" customFormat="1" ht="24.95" customHeight="1">
      <c r="B11" s="226"/>
    </row>
    <row r="12" spans="1:3" s="218" customFormat="1" ht="24.95" customHeight="1">
      <c r="B12" s="226"/>
    </row>
    <row r="13" spans="1:3" s="218" customFormat="1" ht="24.95" customHeight="1">
      <c r="B13" s="226"/>
    </row>
    <row r="14" spans="1:3" s="218" customFormat="1" ht="24.95" customHeight="1">
      <c r="B14" s="226"/>
    </row>
    <row r="15" spans="1:3" s="218" customFormat="1" ht="24.95" customHeight="1">
      <c r="B15" s="226"/>
    </row>
    <row r="16" spans="1:3" s="218" customFormat="1" ht="24.95" customHeight="1">
      <c r="B16" s="226"/>
    </row>
    <row r="17" spans="2:2" s="218" customFormat="1" ht="24.95" customHeight="1">
      <c r="B17" s="226"/>
    </row>
    <row r="18" spans="2:2" s="218" customFormat="1" ht="24.95" customHeight="1">
      <c r="B18" s="226"/>
    </row>
    <row r="19" spans="2:2" s="218" customFormat="1" ht="24.95" customHeight="1">
      <c r="B19" s="226"/>
    </row>
  </sheetData>
  <mergeCells count="1">
    <mergeCell ref="A1:C1"/>
  </mergeCells>
  <phoneticPr fontId="61" type="noConversion"/>
  <printOptions horizontalCentered="1"/>
  <pageMargins left="0.75" right="0.75" top="1.05972222222222" bottom="0.55000000000000004" header="0.50972222222222197" footer="0.23958333333333301"/>
  <pageSetup paperSize="9" firstPageNumber="2" orientation="landscape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77"/>
  <sheetViews>
    <sheetView showZeros="0" zoomScale="85" zoomScaleNormal="85" workbookViewId="0">
      <pane ySplit="4" topLeftCell="A56" activePane="bottomLeft" state="frozen"/>
      <selection pane="bottomLeft" activeCell="C66" sqref="C66"/>
    </sheetView>
  </sheetViews>
  <sheetFormatPr defaultColWidth="9" defaultRowHeight="14.25"/>
  <cols>
    <col min="1" max="1" width="43.625" style="173" customWidth="1"/>
    <col min="2" max="2" width="12.75" style="173" customWidth="1"/>
    <col min="3" max="3" width="12.875" style="173" customWidth="1"/>
    <col min="4" max="4" width="13" style="174" customWidth="1"/>
    <col min="5" max="5" width="28.25" style="173" customWidth="1"/>
    <col min="6" max="6" width="12.125" style="173" customWidth="1"/>
    <col min="7" max="7" width="13.625" style="173" customWidth="1"/>
    <col min="8" max="8" width="12.125" style="175" customWidth="1"/>
    <col min="9" max="10" width="9" style="173"/>
    <col min="11" max="12" width="10" style="173"/>
    <col min="13" max="16384" width="9" style="173"/>
  </cols>
  <sheetData>
    <row r="1" spans="1:8" s="169" customFormat="1" ht="20.25" customHeight="1">
      <c r="A1" s="176" t="s">
        <v>5</v>
      </c>
      <c r="B1" s="177"/>
      <c r="C1" s="178"/>
      <c r="D1" s="178"/>
      <c r="E1" s="178"/>
      <c r="F1" s="178"/>
      <c r="G1" s="178"/>
      <c r="H1" s="179"/>
    </row>
    <row r="2" spans="1:8" ht="24.95" customHeight="1">
      <c r="A2" s="235" t="s">
        <v>23</v>
      </c>
      <c r="B2" s="235"/>
      <c r="C2" s="235"/>
      <c r="D2" s="235"/>
      <c r="E2" s="235"/>
      <c r="F2" s="235"/>
      <c r="G2" s="235"/>
      <c r="H2" s="236"/>
    </row>
    <row r="3" spans="1:8" ht="25.5" customHeight="1">
      <c r="A3" s="180"/>
      <c r="B3" s="181"/>
      <c r="C3" s="181"/>
      <c r="D3" s="182"/>
      <c r="E3" s="181"/>
      <c r="F3" s="181"/>
      <c r="G3" s="182"/>
      <c r="H3" s="183" t="s">
        <v>24</v>
      </c>
    </row>
    <row r="4" spans="1:8" s="170" customFormat="1" ht="54.75" customHeight="1">
      <c r="A4" s="184" t="s">
        <v>25</v>
      </c>
      <c r="B4" s="184" t="s">
        <v>26</v>
      </c>
      <c r="C4" s="184" t="s">
        <v>27</v>
      </c>
      <c r="D4" s="72" t="s">
        <v>28</v>
      </c>
      <c r="E4" s="184" t="s">
        <v>29</v>
      </c>
      <c r="F4" s="184" t="s">
        <v>26</v>
      </c>
      <c r="G4" s="184" t="s">
        <v>27</v>
      </c>
      <c r="H4" s="72" t="s">
        <v>28</v>
      </c>
    </row>
    <row r="5" spans="1:8" ht="20.25" customHeight="1">
      <c r="A5" s="185" t="s">
        <v>30</v>
      </c>
      <c r="B5" s="186">
        <f>SUM(B6:B21)</f>
        <v>31900</v>
      </c>
      <c r="C5" s="186">
        <f>SUM(C6:C21)</f>
        <v>24417</v>
      </c>
      <c r="D5" s="187">
        <f>SUM(C5-B5)</f>
        <v>-7483</v>
      </c>
      <c r="E5" s="188" t="s">
        <v>31</v>
      </c>
      <c r="F5" s="189">
        <v>39157</v>
      </c>
      <c r="G5" s="189">
        <v>32167</v>
      </c>
      <c r="H5" s="190">
        <f>SUM(G5-F5)</f>
        <v>-6990</v>
      </c>
    </row>
    <row r="6" spans="1:8" ht="20.25" customHeight="1">
      <c r="A6" s="191" t="s">
        <v>32</v>
      </c>
      <c r="B6" s="192">
        <v>18365</v>
      </c>
      <c r="C6" s="193">
        <v>12827</v>
      </c>
      <c r="D6" s="187">
        <f t="shared" ref="D6:D21" si="0">SUM(C6-B6)</f>
        <v>-5538</v>
      </c>
      <c r="E6" s="194" t="s">
        <v>33</v>
      </c>
      <c r="F6" s="189">
        <v>225</v>
      </c>
      <c r="G6" s="189">
        <v>15</v>
      </c>
      <c r="H6" s="190">
        <f>SUM(G6-F6)</f>
        <v>-210</v>
      </c>
    </row>
    <row r="7" spans="1:8" ht="20.25" customHeight="1">
      <c r="A7" s="195" t="s">
        <v>34</v>
      </c>
      <c r="B7" s="193"/>
      <c r="C7" s="193"/>
      <c r="D7" s="187">
        <f t="shared" si="0"/>
        <v>0</v>
      </c>
      <c r="E7" s="196" t="s">
        <v>35</v>
      </c>
      <c r="F7" s="189">
        <v>12855</v>
      </c>
      <c r="G7" s="189">
        <v>12803</v>
      </c>
      <c r="H7" s="190">
        <f t="shared" ref="H7:H21" si="1">SUM(G7-F7)</f>
        <v>-52</v>
      </c>
    </row>
    <row r="8" spans="1:8" ht="20.25" customHeight="1">
      <c r="A8" s="195" t="s">
        <v>36</v>
      </c>
      <c r="B8" s="192">
        <v>1389</v>
      </c>
      <c r="C8" s="193">
        <v>1639</v>
      </c>
      <c r="D8" s="187">
        <f t="shared" si="0"/>
        <v>250</v>
      </c>
      <c r="E8" s="196" t="s">
        <v>37</v>
      </c>
      <c r="F8" s="189">
        <v>50828</v>
      </c>
      <c r="G8" s="189">
        <v>49920</v>
      </c>
      <c r="H8" s="190">
        <f t="shared" si="1"/>
        <v>-908</v>
      </c>
    </row>
    <row r="9" spans="1:8" ht="20.25" customHeight="1">
      <c r="A9" s="195" t="s">
        <v>38</v>
      </c>
      <c r="B9" s="193"/>
      <c r="C9" s="193"/>
      <c r="D9" s="187">
        <f t="shared" si="0"/>
        <v>0</v>
      </c>
      <c r="E9" s="196" t="s">
        <v>39</v>
      </c>
      <c r="F9" s="189">
        <v>257</v>
      </c>
      <c r="G9" s="189">
        <v>211</v>
      </c>
      <c r="H9" s="190">
        <f t="shared" si="1"/>
        <v>-46</v>
      </c>
    </row>
    <row r="10" spans="1:8" ht="20.25" customHeight="1">
      <c r="A10" s="195" t="s">
        <v>40</v>
      </c>
      <c r="B10" s="192">
        <v>855</v>
      </c>
      <c r="C10" s="193">
        <v>431</v>
      </c>
      <c r="D10" s="187">
        <f t="shared" si="0"/>
        <v>-424</v>
      </c>
      <c r="E10" s="194" t="s">
        <v>41</v>
      </c>
      <c r="F10" s="189">
        <v>1737</v>
      </c>
      <c r="G10" s="189">
        <v>3195</v>
      </c>
      <c r="H10" s="190">
        <f t="shared" si="1"/>
        <v>1458</v>
      </c>
    </row>
    <row r="11" spans="1:8" ht="20.25" customHeight="1">
      <c r="A11" s="195" t="s">
        <v>42</v>
      </c>
      <c r="B11" s="192">
        <v>1106</v>
      </c>
      <c r="C11" s="193">
        <v>1008</v>
      </c>
      <c r="D11" s="187">
        <f t="shared" si="0"/>
        <v>-98</v>
      </c>
      <c r="E11" s="196" t="s">
        <v>43</v>
      </c>
      <c r="F11" s="189">
        <v>40018</v>
      </c>
      <c r="G11" s="189">
        <v>36846</v>
      </c>
      <c r="H11" s="190">
        <f t="shared" si="1"/>
        <v>-3172</v>
      </c>
    </row>
    <row r="12" spans="1:8" ht="32.1" customHeight="1">
      <c r="A12" s="195" t="s">
        <v>44</v>
      </c>
      <c r="B12" s="192">
        <v>1092</v>
      </c>
      <c r="C12" s="193">
        <v>763</v>
      </c>
      <c r="D12" s="187">
        <f t="shared" si="0"/>
        <v>-329</v>
      </c>
      <c r="E12" s="196" t="s">
        <v>45</v>
      </c>
      <c r="F12" s="189">
        <v>24022</v>
      </c>
      <c r="G12" s="189">
        <v>20317</v>
      </c>
      <c r="H12" s="190">
        <f t="shared" si="1"/>
        <v>-3705</v>
      </c>
    </row>
    <row r="13" spans="1:8" ht="20.25" customHeight="1">
      <c r="A13" s="195" t="s">
        <v>46</v>
      </c>
      <c r="B13" s="192">
        <v>840</v>
      </c>
      <c r="C13" s="193">
        <v>623</v>
      </c>
      <c r="D13" s="187">
        <f t="shared" si="0"/>
        <v>-217</v>
      </c>
      <c r="E13" s="196" t="s">
        <v>47</v>
      </c>
      <c r="F13" s="189">
        <v>1910</v>
      </c>
      <c r="G13" s="189">
        <v>2570</v>
      </c>
      <c r="H13" s="190">
        <f t="shared" si="1"/>
        <v>660</v>
      </c>
    </row>
    <row r="14" spans="1:8" ht="20.25" customHeight="1">
      <c r="A14" s="195" t="s">
        <v>48</v>
      </c>
      <c r="B14" s="192">
        <v>455</v>
      </c>
      <c r="C14" s="193">
        <v>301</v>
      </c>
      <c r="D14" s="187">
        <f t="shared" si="0"/>
        <v>-154</v>
      </c>
      <c r="E14" s="196" t="s">
        <v>49</v>
      </c>
      <c r="F14" s="189">
        <v>25814</v>
      </c>
      <c r="G14" s="189">
        <v>25230</v>
      </c>
      <c r="H14" s="190">
        <f t="shared" si="1"/>
        <v>-584</v>
      </c>
    </row>
    <row r="15" spans="1:8" ht="20.25" customHeight="1">
      <c r="A15" s="195" t="s">
        <v>50</v>
      </c>
      <c r="B15" s="192">
        <v>1540</v>
      </c>
      <c r="C15" s="193">
        <v>1190</v>
      </c>
      <c r="D15" s="187">
        <f t="shared" si="0"/>
        <v>-350</v>
      </c>
      <c r="E15" s="194" t="s">
        <v>51</v>
      </c>
      <c r="F15" s="189">
        <v>26349</v>
      </c>
      <c r="G15" s="189">
        <v>48229</v>
      </c>
      <c r="H15" s="190">
        <f t="shared" si="1"/>
        <v>21880</v>
      </c>
    </row>
    <row r="16" spans="1:8" ht="20.25" customHeight="1">
      <c r="A16" s="195" t="s">
        <v>52</v>
      </c>
      <c r="B16" s="192">
        <v>1295</v>
      </c>
      <c r="C16" s="193">
        <v>700</v>
      </c>
      <c r="D16" s="187">
        <f t="shared" si="0"/>
        <v>-595</v>
      </c>
      <c r="E16" s="194" t="s">
        <v>53</v>
      </c>
      <c r="F16" s="189">
        <v>7596</v>
      </c>
      <c r="G16" s="189">
        <v>2883</v>
      </c>
      <c r="H16" s="190">
        <f t="shared" si="1"/>
        <v>-4713</v>
      </c>
    </row>
    <row r="17" spans="1:13" ht="20.25" customHeight="1">
      <c r="A17" s="195" t="s">
        <v>54</v>
      </c>
      <c r="B17" s="192">
        <v>623</v>
      </c>
      <c r="C17" s="193">
        <v>630</v>
      </c>
      <c r="D17" s="187">
        <f t="shared" si="0"/>
        <v>7</v>
      </c>
      <c r="E17" s="194" t="s">
        <v>55</v>
      </c>
      <c r="F17" s="189"/>
      <c r="G17" s="189"/>
      <c r="H17" s="190">
        <f t="shared" si="1"/>
        <v>0</v>
      </c>
    </row>
    <row r="18" spans="1:13" ht="20.25" customHeight="1">
      <c r="A18" s="195" t="s">
        <v>56</v>
      </c>
      <c r="B18" s="192">
        <v>980</v>
      </c>
      <c r="C18" s="193">
        <v>735</v>
      </c>
      <c r="D18" s="187">
        <f t="shared" si="0"/>
        <v>-245</v>
      </c>
      <c r="E18" s="194" t="s">
        <v>57</v>
      </c>
      <c r="F18" s="189">
        <v>144</v>
      </c>
      <c r="G18" s="189">
        <v>499</v>
      </c>
      <c r="H18" s="190">
        <f t="shared" si="1"/>
        <v>355</v>
      </c>
    </row>
    <row r="19" spans="1:13" ht="20.25" customHeight="1">
      <c r="A19" s="195" t="s">
        <v>58</v>
      </c>
      <c r="B19" s="192">
        <v>1610</v>
      </c>
      <c r="C19" s="193">
        <v>1190</v>
      </c>
      <c r="D19" s="187">
        <f t="shared" si="0"/>
        <v>-420</v>
      </c>
      <c r="E19" s="194" t="s">
        <v>59</v>
      </c>
      <c r="F19" s="189"/>
      <c r="G19" s="189"/>
      <c r="H19" s="190">
        <f t="shared" si="1"/>
        <v>0</v>
      </c>
    </row>
    <row r="20" spans="1:13" ht="29.1" customHeight="1">
      <c r="A20" s="195" t="s">
        <v>60</v>
      </c>
      <c r="B20" s="192">
        <v>1400</v>
      </c>
      <c r="C20" s="193">
        <v>1772</v>
      </c>
      <c r="D20" s="187">
        <f t="shared" si="0"/>
        <v>372</v>
      </c>
      <c r="E20" s="194" t="s">
        <v>61</v>
      </c>
      <c r="F20" s="189">
        <v>2177</v>
      </c>
      <c r="G20" s="189">
        <v>1261</v>
      </c>
      <c r="H20" s="190">
        <f t="shared" si="1"/>
        <v>-916</v>
      </c>
    </row>
    <row r="21" spans="1:13" ht="20.25" customHeight="1">
      <c r="A21" s="197" t="s">
        <v>62</v>
      </c>
      <c r="B21" s="192">
        <v>350</v>
      </c>
      <c r="C21" s="193">
        <v>608</v>
      </c>
      <c r="D21" s="187">
        <f t="shared" si="0"/>
        <v>258</v>
      </c>
      <c r="E21" s="194" t="s">
        <v>63</v>
      </c>
      <c r="F21" s="189">
        <v>19617</v>
      </c>
      <c r="G21" s="189">
        <v>18418</v>
      </c>
      <c r="H21" s="190">
        <f t="shared" si="1"/>
        <v>-1199</v>
      </c>
    </row>
    <row r="22" spans="1:13" ht="20.25" customHeight="1">
      <c r="A22" s="197" t="s">
        <v>64</v>
      </c>
      <c r="B22" s="192"/>
      <c r="C22" s="193"/>
      <c r="D22" s="187"/>
      <c r="E22" s="194" t="s">
        <v>65</v>
      </c>
      <c r="F22" s="189">
        <v>213</v>
      </c>
      <c r="G22" s="189">
        <v>226</v>
      </c>
      <c r="H22" s="190"/>
    </row>
    <row r="23" spans="1:13" ht="29.1" customHeight="1">
      <c r="A23" s="194" t="s">
        <v>66</v>
      </c>
      <c r="B23" s="186">
        <f>SUM(B24:B31)</f>
        <v>20400</v>
      </c>
      <c r="C23" s="198">
        <f>SUM(C24:C31)</f>
        <v>27883</v>
      </c>
      <c r="D23" s="187">
        <f t="shared" ref="D23:D33" si="2">SUM(C23-B23)</f>
        <v>7483</v>
      </c>
      <c r="E23" s="194" t="s">
        <v>67</v>
      </c>
      <c r="F23" s="189">
        <v>373</v>
      </c>
      <c r="G23" s="189">
        <v>1208</v>
      </c>
      <c r="H23" s="190">
        <f t="shared" ref="H23:H36" si="3">SUM(G23-F23)</f>
        <v>835</v>
      </c>
    </row>
    <row r="24" spans="1:13" ht="20.25" customHeight="1">
      <c r="A24" s="195" t="s">
        <v>68</v>
      </c>
      <c r="B24" s="193">
        <v>2895</v>
      </c>
      <c r="C24" s="199">
        <v>1544</v>
      </c>
      <c r="D24" s="187">
        <f t="shared" si="2"/>
        <v>-1351</v>
      </c>
      <c r="E24" s="194" t="s">
        <v>69</v>
      </c>
      <c r="F24" s="189">
        <v>1000</v>
      </c>
      <c r="G24" s="189"/>
      <c r="H24" s="190">
        <f t="shared" si="3"/>
        <v>-1000</v>
      </c>
    </row>
    <row r="25" spans="1:13" ht="20.25" customHeight="1">
      <c r="A25" s="195" t="s">
        <v>70</v>
      </c>
      <c r="B25" s="193">
        <v>8750</v>
      </c>
      <c r="C25" s="199">
        <v>13605</v>
      </c>
      <c r="D25" s="187">
        <f t="shared" si="2"/>
        <v>4855</v>
      </c>
      <c r="E25" s="194" t="s">
        <v>71</v>
      </c>
      <c r="F25" s="189">
        <v>28554</v>
      </c>
      <c r="G25" s="189">
        <v>5165</v>
      </c>
      <c r="H25" s="190">
        <f t="shared" si="3"/>
        <v>-23389</v>
      </c>
    </row>
    <row r="26" spans="1:13" ht="20.25" customHeight="1">
      <c r="A26" s="195" t="s">
        <v>72</v>
      </c>
      <c r="B26" s="193">
        <v>2502</v>
      </c>
      <c r="C26" s="199">
        <v>2402</v>
      </c>
      <c r="D26" s="187">
        <f t="shared" si="2"/>
        <v>-100</v>
      </c>
      <c r="E26" s="194" t="s">
        <v>73</v>
      </c>
      <c r="F26" s="189">
        <v>4862</v>
      </c>
      <c r="G26" s="189">
        <v>4783</v>
      </c>
      <c r="H26" s="190">
        <f t="shared" si="3"/>
        <v>-79</v>
      </c>
    </row>
    <row r="27" spans="1:13" ht="20.25" customHeight="1">
      <c r="A27" s="195" t="s">
        <v>74</v>
      </c>
      <c r="B27" s="193"/>
      <c r="C27" s="199"/>
      <c r="D27" s="187">
        <f t="shared" si="2"/>
        <v>0</v>
      </c>
      <c r="E27" s="194" t="s">
        <v>75</v>
      </c>
      <c r="F27" s="189"/>
      <c r="G27" s="189">
        <v>1</v>
      </c>
      <c r="H27" s="190">
        <f t="shared" si="3"/>
        <v>1</v>
      </c>
    </row>
    <row r="28" spans="1:13" ht="20.25" customHeight="1">
      <c r="A28" s="195" t="s">
        <v>76</v>
      </c>
      <c r="B28" s="193">
        <v>5703</v>
      </c>
      <c r="C28" s="199">
        <v>8815</v>
      </c>
      <c r="D28" s="187">
        <f t="shared" si="2"/>
        <v>3112</v>
      </c>
      <c r="E28" s="194"/>
      <c r="F28" s="200"/>
      <c r="G28" s="200"/>
      <c r="H28" s="190">
        <f t="shared" si="3"/>
        <v>0</v>
      </c>
    </row>
    <row r="29" spans="1:13" ht="20.25" customHeight="1">
      <c r="A29" s="195" t="s">
        <v>77</v>
      </c>
      <c r="B29" s="193">
        <v>500</v>
      </c>
      <c r="C29" s="199">
        <v>247</v>
      </c>
      <c r="D29" s="187">
        <f t="shared" si="2"/>
        <v>-253</v>
      </c>
      <c r="E29" s="194"/>
      <c r="F29" s="200"/>
      <c r="G29" s="200"/>
      <c r="H29" s="190">
        <f t="shared" si="3"/>
        <v>0</v>
      </c>
    </row>
    <row r="30" spans="1:13" ht="20.25" customHeight="1">
      <c r="A30" s="195" t="s">
        <v>78</v>
      </c>
      <c r="B30" s="193"/>
      <c r="C30" s="199">
        <v>1186</v>
      </c>
      <c r="D30" s="187">
        <f t="shared" si="2"/>
        <v>1186</v>
      </c>
      <c r="E30" s="194"/>
      <c r="F30" s="200"/>
      <c r="G30" s="200"/>
      <c r="H30" s="190">
        <f t="shared" si="3"/>
        <v>0</v>
      </c>
    </row>
    <row r="31" spans="1:13" ht="20.25" customHeight="1">
      <c r="A31" s="195" t="s">
        <v>79</v>
      </c>
      <c r="B31" s="193">
        <v>50</v>
      </c>
      <c r="C31" s="199">
        <v>84</v>
      </c>
      <c r="D31" s="187">
        <f t="shared" si="2"/>
        <v>34</v>
      </c>
      <c r="E31" s="194" t="s">
        <v>80</v>
      </c>
      <c r="F31" s="200"/>
      <c r="G31" s="200"/>
      <c r="H31" s="190">
        <f t="shared" si="3"/>
        <v>0</v>
      </c>
    </row>
    <row r="32" spans="1:13" ht="20.25" customHeight="1">
      <c r="A32" s="201" t="s">
        <v>81</v>
      </c>
      <c r="B32" s="186">
        <f>SUM(B23,B5)</f>
        <v>52300</v>
      </c>
      <c r="C32" s="186">
        <f>SUM(C23,C5)</f>
        <v>52300</v>
      </c>
      <c r="D32" s="187">
        <f t="shared" si="2"/>
        <v>0</v>
      </c>
      <c r="E32" s="201" t="s">
        <v>82</v>
      </c>
      <c r="F32" s="189">
        <f>SUM(F5:F31)</f>
        <v>287708</v>
      </c>
      <c r="G32" s="189">
        <f>SUM(G5:G31)</f>
        <v>265947</v>
      </c>
      <c r="H32" s="190">
        <f t="shared" si="3"/>
        <v>-21761</v>
      </c>
      <c r="K32" s="174"/>
      <c r="L32" s="174"/>
      <c r="M32" s="174"/>
    </row>
    <row r="33" spans="1:12" ht="20.25" customHeight="1">
      <c r="A33" s="195" t="s">
        <v>80</v>
      </c>
      <c r="B33" s="193"/>
      <c r="C33" s="193"/>
      <c r="D33" s="187">
        <f t="shared" si="2"/>
        <v>0</v>
      </c>
      <c r="E33" s="194"/>
      <c r="F33" s="189"/>
      <c r="G33" s="189"/>
      <c r="H33" s="190">
        <f t="shared" si="3"/>
        <v>0</v>
      </c>
    </row>
    <row r="34" spans="1:12" ht="20.25" customHeight="1">
      <c r="A34" s="185" t="s">
        <v>83</v>
      </c>
      <c r="B34" s="186">
        <f>SUM(B35,B40,B66,B69,B72,B75)</f>
        <v>247708</v>
      </c>
      <c r="C34" s="186">
        <f>SUM(C35,C40,C66,C69,C72,C75)</f>
        <v>225947</v>
      </c>
      <c r="D34" s="186">
        <f>SUM(D35,D40,D66,D69,D72,D75)</f>
        <v>-21761</v>
      </c>
      <c r="E34" s="194" t="s">
        <v>84</v>
      </c>
      <c r="F34" s="189">
        <f>SUM(F35,F38,F69,F72)</f>
        <v>7000</v>
      </c>
      <c r="G34" s="189">
        <f>SUM(G35,G40,G69,G72)</f>
        <v>7000</v>
      </c>
      <c r="H34" s="190">
        <f t="shared" si="3"/>
        <v>0</v>
      </c>
      <c r="K34" s="174"/>
      <c r="L34" s="174"/>
    </row>
    <row r="35" spans="1:12" ht="20.25" customHeight="1">
      <c r="A35" s="195" t="s">
        <v>85</v>
      </c>
      <c r="B35" s="193">
        <f>SUM(B36:B39)</f>
        <v>4436</v>
      </c>
      <c r="C35" s="193">
        <f>SUM(C36:C39)</f>
        <v>4436</v>
      </c>
      <c r="D35" s="187">
        <f t="shared" ref="D35:D67" si="4">SUM(C35-B35)</f>
        <v>0</v>
      </c>
      <c r="E35" s="202" t="s">
        <v>86</v>
      </c>
      <c r="F35" s="189">
        <f>F36</f>
        <v>0</v>
      </c>
      <c r="G35" s="189">
        <f>G36</f>
        <v>0</v>
      </c>
      <c r="H35" s="190">
        <f t="shared" si="3"/>
        <v>0</v>
      </c>
    </row>
    <row r="36" spans="1:12" ht="20.25" customHeight="1">
      <c r="A36" s="203" t="s">
        <v>87</v>
      </c>
      <c r="B36" s="193">
        <v>798</v>
      </c>
      <c r="C36" s="193">
        <v>798</v>
      </c>
      <c r="D36" s="187">
        <f t="shared" si="4"/>
        <v>0</v>
      </c>
      <c r="E36" s="204" t="s">
        <v>88</v>
      </c>
      <c r="F36" s="200"/>
      <c r="G36" s="200"/>
      <c r="H36" s="190">
        <f t="shared" si="3"/>
        <v>0</v>
      </c>
    </row>
    <row r="37" spans="1:12" ht="20.25" customHeight="1">
      <c r="A37" s="195" t="s">
        <v>89</v>
      </c>
      <c r="B37" s="193">
        <v>271</v>
      </c>
      <c r="C37" s="193">
        <v>271</v>
      </c>
      <c r="D37" s="187"/>
      <c r="E37" s="204"/>
      <c r="F37" s="200"/>
      <c r="G37" s="200"/>
      <c r="H37" s="190"/>
    </row>
    <row r="38" spans="1:12" ht="20.25" customHeight="1">
      <c r="A38" s="195" t="s">
        <v>90</v>
      </c>
      <c r="B38" s="193">
        <v>4326</v>
      </c>
      <c r="C38" s="193">
        <v>4326</v>
      </c>
      <c r="D38" s="187">
        <f t="shared" si="4"/>
        <v>0</v>
      </c>
      <c r="E38" s="202" t="s">
        <v>91</v>
      </c>
      <c r="F38" s="200">
        <f>F39+F40</f>
        <v>7000</v>
      </c>
      <c r="G38" s="200">
        <f>G39+G40</f>
        <v>7000</v>
      </c>
      <c r="H38" s="190">
        <f t="shared" ref="H38:H55" si="5">SUM(G38-F38)</f>
        <v>0</v>
      </c>
    </row>
    <row r="39" spans="1:12" ht="20.25" customHeight="1">
      <c r="A39" s="195" t="s">
        <v>92</v>
      </c>
      <c r="B39" s="193">
        <v>-959</v>
      </c>
      <c r="C39" s="199">
        <v>-959</v>
      </c>
      <c r="D39" s="187">
        <f t="shared" si="4"/>
        <v>0</v>
      </c>
      <c r="E39" s="202" t="s">
        <v>93</v>
      </c>
      <c r="F39" s="200"/>
      <c r="G39" s="200"/>
      <c r="H39" s="190">
        <f t="shared" si="5"/>
        <v>0</v>
      </c>
    </row>
    <row r="40" spans="1:12" ht="20.25" customHeight="1">
      <c r="A40" s="195" t="s">
        <v>94</v>
      </c>
      <c r="B40" s="186">
        <f>SUM(B41:B65)</f>
        <v>160580</v>
      </c>
      <c r="C40" s="186">
        <f>SUM(C41:C65)</f>
        <v>138615</v>
      </c>
      <c r="D40" s="187">
        <f t="shared" si="4"/>
        <v>-21965</v>
      </c>
      <c r="E40" s="202" t="s">
        <v>95</v>
      </c>
      <c r="F40" s="189">
        <v>7000</v>
      </c>
      <c r="G40" s="189">
        <v>7000</v>
      </c>
      <c r="H40" s="190">
        <f t="shared" si="5"/>
        <v>0</v>
      </c>
    </row>
    <row r="41" spans="1:12" ht="36.950000000000003" customHeight="1">
      <c r="A41" s="205" t="s">
        <v>96</v>
      </c>
      <c r="B41" s="193">
        <v>3330</v>
      </c>
      <c r="C41" s="193">
        <v>3330</v>
      </c>
      <c r="D41" s="187">
        <f t="shared" si="4"/>
        <v>0</v>
      </c>
      <c r="E41" s="202" t="s">
        <v>97</v>
      </c>
      <c r="F41" s="200"/>
      <c r="G41" s="200"/>
      <c r="H41" s="190">
        <f t="shared" si="5"/>
        <v>0</v>
      </c>
    </row>
    <row r="42" spans="1:12" ht="36" customHeight="1">
      <c r="A42" s="205" t="s">
        <v>98</v>
      </c>
      <c r="B42" s="193">
        <v>32690</v>
      </c>
      <c r="C42" s="193">
        <v>37124</v>
      </c>
      <c r="D42" s="187">
        <f t="shared" si="4"/>
        <v>4434</v>
      </c>
      <c r="E42" s="181" t="s">
        <v>99</v>
      </c>
      <c r="F42" s="200"/>
      <c r="G42" s="206"/>
      <c r="H42" s="190">
        <f t="shared" si="5"/>
        <v>0</v>
      </c>
    </row>
    <row r="43" spans="1:12" s="171" customFormat="1" ht="24.95" customHeight="1">
      <c r="A43" s="204" t="s">
        <v>100</v>
      </c>
      <c r="B43" s="193">
        <v>4554</v>
      </c>
      <c r="C43" s="193">
        <v>7916</v>
      </c>
      <c r="D43" s="187">
        <f t="shared" si="4"/>
        <v>3362</v>
      </c>
      <c r="E43" s="195"/>
      <c r="F43" s="200"/>
      <c r="G43" s="200"/>
      <c r="H43" s="190">
        <f t="shared" si="5"/>
        <v>0</v>
      </c>
    </row>
    <row r="44" spans="1:12" ht="20.25" customHeight="1">
      <c r="A44" s="195" t="s">
        <v>101</v>
      </c>
      <c r="B44" s="193">
        <v>5177</v>
      </c>
      <c r="C44" s="193">
        <v>3273</v>
      </c>
      <c r="D44" s="187">
        <f t="shared" si="4"/>
        <v>-1904</v>
      </c>
      <c r="E44" s="195"/>
      <c r="F44" s="200"/>
      <c r="G44" s="200"/>
      <c r="H44" s="190">
        <f t="shared" si="5"/>
        <v>0</v>
      </c>
    </row>
    <row r="45" spans="1:12" ht="20.25" customHeight="1">
      <c r="A45" s="207" t="s">
        <v>102</v>
      </c>
      <c r="B45" s="193">
        <v>916</v>
      </c>
      <c r="C45" s="193">
        <v>650</v>
      </c>
      <c r="D45" s="187">
        <f t="shared" si="4"/>
        <v>-266</v>
      </c>
      <c r="E45" s="195"/>
      <c r="F45" s="200"/>
      <c r="G45" s="200"/>
      <c r="H45" s="190">
        <f t="shared" si="5"/>
        <v>0</v>
      </c>
    </row>
    <row r="46" spans="1:12" ht="20.25" customHeight="1">
      <c r="A46" s="195" t="s">
        <v>103</v>
      </c>
      <c r="B46" s="193"/>
      <c r="C46" s="199">
        <v>833</v>
      </c>
      <c r="D46" s="187">
        <f t="shared" si="4"/>
        <v>833</v>
      </c>
      <c r="E46" s="195"/>
      <c r="F46" s="200"/>
      <c r="G46" s="200"/>
      <c r="H46" s="190">
        <f t="shared" si="5"/>
        <v>0</v>
      </c>
    </row>
    <row r="47" spans="1:12" ht="20.25" customHeight="1">
      <c r="A47" s="195" t="s">
        <v>104</v>
      </c>
      <c r="B47" s="193">
        <v>1213</v>
      </c>
      <c r="C47" s="199">
        <v>1938</v>
      </c>
      <c r="D47" s="187">
        <f t="shared" si="4"/>
        <v>725</v>
      </c>
      <c r="E47" s="195"/>
      <c r="F47" s="200"/>
      <c r="G47" s="200"/>
      <c r="H47" s="190">
        <f t="shared" si="5"/>
        <v>0</v>
      </c>
    </row>
    <row r="48" spans="1:12" s="172" customFormat="1" ht="20.25" customHeight="1">
      <c r="A48" s="207" t="s">
        <v>105</v>
      </c>
      <c r="B48" s="193"/>
      <c r="C48" s="199">
        <v>4603</v>
      </c>
      <c r="D48" s="187">
        <f t="shared" si="4"/>
        <v>4603</v>
      </c>
      <c r="E48" s="207"/>
      <c r="F48" s="200"/>
      <c r="G48" s="208"/>
      <c r="H48" s="190">
        <f t="shared" si="5"/>
        <v>0</v>
      </c>
    </row>
    <row r="49" spans="1:8" s="172" customFormat="1" ht="20.25" customHeight="1">
      <c r="A49" s="195" t="s">
        <v>106</v>
      </c>
      <c r="B49" s="193">
        <v>84</v>
      </c>
      <c r="C49" s="199">
        <v>84</v>
      </c>
      <c r="D49" s="187">
        <f t="shared" si="4"/>
        <v>0</v>
      </c>
      <c r="E49" s="195"/>
      <c r="F49" s="200"/>
      <c r="G49" s="208"/>
      <c r="H49" s="190">
        <f t="shared" si="5"/>
        <v>0</v>
      </c>
    </row>
    <row r="50" spans="1:8" ht="20.25" customHeight="1">
      <c r="A50" s="195" t="s">
        <v>107</v>
      </c>
      <c r="B50" s="193">
        <v>1370</v>
      </c>
      <c r="C50" s="199">
        <v>1585</v>
      </c>
      <c r="D50" s="187">
        <f t="shared" si="4"/>
        <v>215</v>
      </c>
      <c r="E50" s="195"/>
      <c r="F50" s="200"/>
      <c r="G50" s="200"/>
      <c r="H50" s="190">
        <f t="shared" si="5"/>
        <v>0</v>
      </c>
    </row>
    <row r="51" spans="1:8" ht="20.25" customHeight="1">
      <c r="A51" s="195" t="s">
        <v>108</v>
      </c>
      <c r="B51" s="193">
        <v>4448</v>
      </c>
      <c r="C51" s="199">
        <v>5966</v>
      </c>
      <c r="D51" s="187">
        <f t="shared" si="4"/>
        <v>1518</v>
      </c>
      <c r="E51" s="195"/>
      <c r="F51" s="200"/>
      <c r="G51" s="200"/>
      <c r="H51" s="190">
        <f t="shared" si="5"/>
        <v>0</v>
      </c>
    </row>
    <row r="52" spans="1:8" ht="20.25" customHeight="1">
      <c r="A52" s="195" t="s">
        <v>109</v>
      </c>
      <c r="B52" s="193">
        <v>13352</v>
      </c>
      <c r="C52" s="209">
        <v>12817</v>
      </c>
      <c r="D52" s="187">
        <f t="shared" si="4"/>
        <v>-535</v>
      </c>
      <c r="E52" s="195"/>
      <c r="F52" s="200"/>
      <c r="G52" s="200"/>
      <c r="H52" s="190">
        <f t="shared" si="5"/>
        <v>0</v>
      </c>
    </row>
    <row r="53" spans="1:8" ht="20.25" customHeight="1">
      <c r="A53" s="195" t="s">
        <v>110</v>
      </c>
      <c r="B53" s="193">
        <v>2401</v>
      </c>
      <c r="C53" s="209">
        <v>2044</v>
      </c>
      <c r="D53" s="187">
        <f t="shared" si="4"/>
        <v>-357</v>
      </c>
      <c r="E53" s="195"/>
      <c r="F53" s="200"/>
      <c r="G53" s="200"/>
      <c r="H53" s="190">
        <f t="shared" si="5"/>
        <v>0</v>
      </c>
    </row>
    <row r="54" spans="1:8" ht="20.25" customHeight="1">
      <c r="A54" s="80" t="s">
        <v>111</v>
      </c>
      <c r="B54" s="193">
        <v>16262</v>
      </c>
      <c r="C54" s="209">
        <v>20410</v>
      </c>
      <c r="D54" s="187">
        <f t="shared" si="4"/>
        <v>4148</v>
      </c>
      <c r="E54" s="195"/>
      <c r="F54" s="200"/>
      <c r="G54" s="200"/>
      <c r="H54" s="190">
        <f t="shared" si="5"/>
        <v>0</v>
      </c>
    </row>
    <row r="55" spans="1:8" ht="20.25" customHeight="1">
      <c r="A55" s="195" t="s">
        <v>112</v>
      </c>
      <c r="B55" s="193">
        <v>4500</v>
      </c>
      <c r="C55" s="209">
        <v>6771</v>
      </c>
      <c r="D55" s="187">
        <f t="shared" si="4"/>
        <v>2271</v>
      </c>
      <c r="E55" s="195"/>
      <c r="F55" s="200"/>
      <c r="G55" s="200"/>
      <c r="H55" s="190">
        <f t="shared" si="5"/>
        <v>0</v>
      </c>
    </row>
    <row r="56" spans="1:8" ht="36.950000000000003" customHeight="1">
      <c r="A56" s="210" t="s">
        <v>113</v>
      </c>
      <c r="B56" s="193"/>
      <c r="C56" s="209">
        <v>152</v>
      </c>
      <c r="D56" s="187">
        <f t="shared" si="4"/>
        <v>152</v>
      </c>
      <c r="E56" s="195"/>
      <c r="F56" s="200"/>
      <c r="G56" s="200"/>
      <c r="H56" s="190"/>
    </row>
    <row r="57" spans="1:8" ht="32.1" customHeight="1">
      <c r="A57" s="210" t="s">
        <v>114</v>
      </c>
      <c r="B57" s="193"/>
      <c r="C57" s="209">
        <v>10539</v>
      </c>
      <c r="D57" s="187">
        <f t="shared" si="4"/>
        <v>10539</v>
      </c>
      <c r="E57" s="195"/>
      <c r="F57" s="200"/>
      <c r="G57" s="200"/>
      <c r="H57" s="190"/>
    </row>
    <row r="58" spans="1:8" ht="33" customHeight="1">
      <c r="A58" s="210" t="s">
        <v>115</v>
      </c>
      <c r="B58" s="193"/>
      <c r="C58" s="209">
        <v>7269</v>
      </c>
      <c r="D58" s="187">
        <f t="shared" si="4"/>
        <v>7269</v>
      </c>
      <c r="E58" s="195"/>
      <c r="F58" s="200"/>
      <c r="G58" s="200"/>
      <c r="H58" s="190"/>
    </row>
    <row r="59" spans="1:8" ht="33.950000000000003" customHeight="1">
      <c r="A59" s="210" t="s">
        <v>116</v>
      </c>
      <c r="B59" s="193"/>
      <c r="C59" s="209">
        <v>4562</v>
      </c>
      <c r="D59" s="187">
        <f t="shared" si="4"/>
        <v>4562</v>
      </c>
      <c r="E59" s="195"/>
      <c r="F59" s="200"/>
      <c r="G59" s="200"/>
      <c r="H59" s="190"/>
    </row>
    <row r="60" spans="1:8" ht="32.1" customHeight="1">
      <c r="A60" s="210" t="s">
        <v>117</v>
      </c>
      <c r="B60" s="193"/>
      <c r="C60" s="209">
        <v>27</v>
      </c>
      <c r="D60" s="187">
        <f t="shared" si="4"/>
        <v>27</v>
      </c>
      <c r="E60" s="195"/>
      <c r="F60" s="200"/>
      <c r="G60" s="200"/>
      <c r="H60" s="190"/>
    </row>
    <row r="61" spans="1:8" ht="33" customHeight="1">
      <c r="A61" s="210" t="s">
        <v>118</v>
      </c>
      <c r="B61" s="193"/>
      <c r="C61" s="209">
        <v>2608</v>
      </c>
      <c r="D61" s="187">
        <f t="shared" si="4"/>
        <v>2608</v>
      </c>
      <c r="E61" s="195"/>
      <c r="F61" s="200"/>
      <c r="G61" s="200"/>
      <c r="H61" s="190"/>
    </row>
    <row r="62" spans="1:8" ht="30.95" customHeight="1">
      <c r="A62" s="210" t="s">
        <v>119</v>
      </c>
      <c r="B62" s="193"/>
      <c r="C62" s="209">
        <v>2236</v>
      </c>
      <c r="D62" s="187">
        <f t="shared" si="4"/>
        <v>2236</v>
      </c>
      <c r="E62" s="195"/>
      <c r="F62" s="200"/>
      <c r="G62" s="200"/>
      <c r="H62" s="190"/>
    </row>
    <row r="63" spans="1:8" ht="29.1" customHeight="1">
      <c r="A63" s="210" t="s">
        <v>120</v>
      </c>
      <c r="B63" s="193"/>
      <c r="C63" s="209">
        <v>1660</v>
      </c>
      <c r="D63" s="187">
        <f t="shared" si="4"/>
        <v>1660</v>
      </c>
      <c r="E63" s="195"/>
      <c r="F63" s="200"/>
      <c r="G63" s="200"/>
      <c r="H63" s="190"/>
    </row>
    <row r="64" spans="1:8" ht="20.25" customHeight="1">
      <c r="A64" s="210" t="s">
        <v>121</v>
      </c>
      <c r="B64" s="193"/>
      <c r="C64" s="209"/>
      <c r="D64" s="187">
        <f t="shared" si="4"/>
        <v>0</v>
      </c>
      <c r="E64" s="195"/>
      <c r="F64" s="200"/>
      <c r="G64" s="200"/>
      <c r="H64" s="190"/>
    </row>
    <row r="65" spans="1:8" ht="20.25" customHeight="1">
      <c r="A65" s="210" t="s">
        <v>122</v>
      </c>
      <c r="B65" s="193">
        <v>70283</v>
      </c>
      <c r="C65" s="211">
        <v>218</v>
      </c>
      <c r="D65" s="187">
        <f t="shared" si="4"/>
        <v>-70065</v>
      </c>
      <c r="E65" s="195"/>
      <c r="F65" s="200"/>
      <c r="G65" s="200"/>
      <c r="H65" s="190">
        <f t="shared" ref="H65:H71" si="6">SUM(G65-F65)</f>
        <v>0</v>
      </c>
    </row>
    <row r="66" spans="1:8" ht="20.25" customHeight="1">
      <c r="A66" s="195" t="s">
        <v>123</v>
      </c>
      <c r="B66" s="186">
        <f>SUM(B67:B68)</f>
        <v>33585</v>
      </c>
      <c r="C66" s="186">
        <f>SUM(C67:C68)</f>
        <v>76839</v>
      </c>
      <c r="D66" s="187">
        <f t="shared" si="4"/>
        <v>43254</v>
      </c>
      <c r="E66" s="195"/>
      <c r="F66" s="189"/>
      <c r="G66" s="189"/>
      <c r="H66" s="190">
        <f t="shared" si="6"/>
        <v>0</v>
      </c>
    </row>
    <row r="67" spans="1:8" ht="20.25" customHeight="1">
      <c r="A67" s="195" t="s">
        <v>124</v>
      </c>
      <c r="B67" s="193">
        <v>33585</v>
      </c>
      <c r="C67" s="199">
        <v>76839</v>
      </c>
      <c r="D67" s="187">
        <f t="shared" si="4"/>
        <v>43254</v>
      </c>
      <c r="E67" s="195"/>
      <c r="F67" s="200"/>
      <c r="G67" s="200"/>
      <c r="H67" s="190">
        <f t="shared" si="6"/>
        <v>0</v>
      </c>
    </row>
    <row r="68" spans="1:8" ht="20.25" customHeight="1">
      <c r="A68" s="195" t="s">
        <v>125</v>
      </c>
      <c r="B68" s="193"/>
      <c r="C68" s="193"/>
      <c r="D68" s="187">
        <f t="shared" ref="D68:D77" si="7">SUM(C68-B68)</f>
        <v>0</v>
      </c>
      <c r="E68" s="195"/>
      <c r="F68" s="200"/>
      <c r="G68" s="200"/>
      <c r="H68" s="190">
        <f t="shared" si="6"/>
        <v>0</v>
      </c>
    </row>
    <row r="69" spans="1:8" ht="20.25" customHeight="1">
      <c r="A69" s="195" t="s">
        <v>126</v>
      </c>
      <c r="B69" s="186">
        <f>SUM(B70:B71)</f>
        <v>0</v>
      </c>
      <c r="C69" s="212">
        <f>SUM(C70:C71)</f>
        <v>0</v>
      </c>
      <c r="D69" s="187">
        <f t="shared" si="7"/>
        <v>0</v>
      </c>
      <c r="E69" s="203" t="s">
        <v>127</v>
      </c>
      <c r="F69" s="189"/>
      <c r="G69" s="189"/>
      <c r="H69" s="190">
        <f t="shared" si="6"/>
        <v>0</v>
      </c>
    </row>
    <row r="70" spans="1:8" s="171" customFormat="1" ht="41.1" customHeight="1">
      <c r="A70" s="195" t="s">
        <v>128</v>
      </c>
      <c r="B70" s="193"/>
      <c r="C70" s="193"/>
      <c r="D70" s="187">
        <f t="shared" si="7"/>
        <v>0</v>
      </c>
      <c r="E70" s="210" t="s">
        <v>129</v>
      </c>
      <c r="F70" s="200"/>
      <c r="G70" s="200"/>
      <c r="H70" s="190">
        <f t="shared" si="6"/>
        <v>0</v>
      </c>
    </row>
    <row r="71" spans="1:8" ht="20.25" customHeight="1">
      <c r="A71" s="195" t="s">
        <v>130</v>
      </c>
      <c r="B71" s="193"/>
      <c r="C71" s="193"/>
      <c r="D71" s="187">
        <f t="shared" si="7"/>
        <v>0</v>
      </c>
      <c r="E71" s="203" t="s">
        <v>131</v>
      </c>
      <c r="F71" s="200"/>
      <c r="G71" s="200"/>
      <c r="H71" s="190">
        <f t="shared" si="6"/>
        <v>0</v>
      </c>
    </row>
    <row r="72" spans="1:8" ht="20.25" customHeight="1">
      <c r="A72" s="195" t="s">
        <v>132</v>
      </c>
      <c r="B72" s="186">
        <f>SUM(B73:B74)</f>
        <v>43807</v>
      </c>
      <c r="C72" s="198">
        <v>757</v>
      </c>
      <c r="D72" s="187">
        <f t="shared" si="7"/>
        <v>-43050</v>
      </c>
      <c r="E72" s="203" t="s">
        <v>130</v>
      </c>
      <c r="F72" s="189"/>
      <c r="G72" s="189"/>
      <c r="H72" s="190"/>
    </row>
    <row r="73" spans="1:8" ht="20.25" customHeight="1">
      <c r="A73" s="210" t="s">
        <v>133</v>
      </c>
      <c r="B73" s="186">
        <v>3807</v>
      </c>
      <c r="C73" s="198">
        <v>757</v>
      </c>
      <c r="D73" s="187">
        <f t="shared" si="7"/>
        <v>-3050</v>
      </c>
      <c r="E73" s="203" t="s">
        <v>134</v>
      </c>
      <c r="F73" s="189"/>
      <c r="G73" s="189"/>
      <c r="H73" s="190"/>
    </row>
    <row r="74" spans="1:8" ht="20.25" customHeight="1">
      <c r="A74" s="210" t="s">
        <v>135</v>
      </c>
      <c r="B74" s="186">
        <v>40000</v>
      </c>
      <c r="C74" s="198"/>
      <c r="D74" s="187">
        <f t="shared" si="7"/>
        <v>-40000</v>
      </c>
      <c r="E74" s="197" t="s">
        <v>136</v>
      </c>
      <c r="F74" s="189"/>
      <c r="G74" s="189"/>
      <c r="H74" s="190">
        <f t="shared" ref="H74:H76" si="8">SUM(G74-F74)</f>
        <v>0</v>
      </c>
    </row>
    <row r="75" spans="1:8" ht="20.25" customHeight="1">
      <c r="A75" s="195" t="s">
        <v>137</v>
      </c>
      <c r="B75" s="186">
        <v>5300</v>
      </c>
      <c r="C75" s="186">
        <v>5300</v>
      </c>
      <c r="D75" s="187">
        <f t="shared" si="7"/>
        <v>0</v>
      </c>
      <c r="E75" s="197" t="s">
        <v>138</v>
      </c>
      <c r="F75" s="189">
        <v>5300</v>
      </c>
      <c r="G75" s="189">
        <v>5300</v>
      </c>
      <c r="H75" s="190">
        <f t="shared" si="8"/>
        <v>0</v>
      </c>
    </row>
    <row r="76" spans="1:8" ht="20.25" customHeight="1">
      <c r="A76" s="62"/>
      <c r="B76" s="213"/>
      <c r="C76" s="213"/>
      <c r="D76" s="187">
        <f t="shared" si="7"/>
        <v>0</v>
      </c>
      <c r="E76" s="214"/>
      <c r="F76" s="215"/>
      <c r="G76" s="215"/>
      <c r="H76" s="190">
        <f t="shared" si="8"/>
        <v>0</v>
      </c>
    </row>
    <row r="77" spans="1:8" ht="20.25" customHeight="1">
      <c r="A77" s="216" t="s">
        <v>139</v>
      </c>
      <c r="B77" s="213">
        <f>SUM(B34,B32)</f>
        <v>300008</v>
      </c>
      <c r="C77" s="213">
        <f>SUM(C34,C32)</f>
        <v>278247</v>
      </c>
      <c r="D77" s="187">
        <f t="shared" si="7"/>
        <v>-21761</v>
      </c>
      <c r="E77" s="216" t="s">
        <v>140</v>
      </c>
      <c r="F77" s="217">
        <f t="shared" ref="F77:H77" si="9">SUM(F32,F34,F69,F71,F74,F75)</f>
        <v>300008</v>
      </c>
      <c r="G77" s="217">
        <f t="shared" si="9"/>
        <v>278247</v>
      </c>
      <c r="H77" s="217">
        <f t="shared" si="9"/>
        <v>-21761</v>
      </c>
    </row>
  </sheetData>
  <autoFilter ref="A4:H77"/>
  <mergeCells count="1">
    <mergeCell ref="A2:H2"/>
  </mergeCells>
  <phoneticPr fontId="61" type="noConversion"/>
  <conditionalFormatting sqref="A36">
    <cfRule type="expression" dxfId="33" priority="3" stopIfTrue="1">
      <formula>"len($A:$A)=3"</formula>
    </cfRule>
  </conditionalFormatting>
  <conditionalFormatting sqref="A41">
    <cfRule type="expression" dxfId="32" priority="2" stopIfTrue="1">
      <formula>"len($A:$A)=3"</formula>
    </cfRule>
  </conditionalFormatting>
  <conditionalFormatting sqref="A42">
    <cfRule type="expression" dxfId="31" priority="1" stopIfTrue="1">
      <formula>"len($A:$A)=3"</formula>
    </cfRule>
  </conditionalFormatting>
  <conditionalFormatting sqref="A65">
    <cfRule type="expression" dxfId="30" priority="4" stopIfTrue="1">
      <formula>"len($A:$A)=3"</formula>
    </cfRule>
  </conditionalFormatting>
  <conditionalFormatting sqref="A56:A64">
    <cfRule type="expression" dxfId="29" priority="5" stopIfTrue="1">
      <formula>"len($A:$A)=3"</formula>
    </cfRule>
  </conditionalFormatting>
  <conditionalFormatting sqref="A73:A74">
    <cfRule type="expression" dxfId="28" priority="6" stopIfTrue="1">
      <formula>"len($A:$A)=3"</formula>
    </cfRule>
  </conditionalFormatting>
  <printOptions horizontalCentered="1" verticalCentered="1"/>
  <pageMargins left="0.15972222222222199" right="0.15972222222222199" top="0.27986111111111101" bottom="0.42986111111111103" header="0.23958333333333301" footer="0.15972222222222199"/>
  <pageSetup paperSize="9" scale="70" fitToHeight="2" orientation="landscape" useFirstPageNumber="1"/>
  <headerFooter alignWithMargins="0">
    <oddFooter>&amp;C第 &amp;P 页</oddFoot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"/>
  <sheetViews>
    <sheetView topLeftCell="B1" workbookViewId="0">
      <pane ySplit="4" topLeftCell="A45" activePane="bottomLeft" state="frozen"/>
      <selection pane="bottomLeft" activeCell="M12" sqref="M12"/>
    </sheetView>
  </sheetViews>
  <sheetFormatPr defaultColWidth="9" defaultRowHeight="14.25"/>
  <cols>
    <col min="1" max="1" width="5.125" style="128" customWidth="1"/>
    <col min="2" max="2" width="30" style="128" customWidth="1"/>
    <col min="3" max="3" width="13.5" style="128" customWidth="1"/>
    <col min="4" max="4" width="15.375" style="128" customWidth="1"/>
    <col min="5" max="6" width="10.875" style="128" customWidth="1"/>
    <col min="7" max="7" width="11.875" style="128" customWidth="1"/>
    <col min="8" max="8" width="11" style="128" customWidth="1"/>
    <col min="9" max="9" width="10.375" style="128" customWidth="1"/>
    <col min="10" max="16384" width="9" style="128"/>
  </cols>
  <sheetData>
    <row r="1" spans="1:9">
      <c r="A1" s="237" t="s">
        <v>141</v>
      </c>
      <c r="B1" s="237"/>
      <c r="C1" s="129"/>
      <c r="D1" s="129"/>
      <c r="E1" s="130"/>
      <c r="F1" s="130"/>
      <c r="G1" s="130"/>
      <c r="H1" s="131"/>
    </row>
    <row r="2" spans="1:9" ht="20.25">
      <c r="A2" s="238" t="s">
        <v>9</v>
      </c>
      <c r="B2" s="238"/>
      <c r="C2" s="238"/>
      <c r="D2" s="238"/>
      <c r="E2" s="238"/>
      <c r="F2" s="238"/>
      <c r="G2" s="238"/>
      <c r="H2" s="238"/>
    </row>
    <row r="3" spans="1:9">
      <c r="A3" s="132"/>
      <c r="B3" s="132"/>
      <c r="C3" s="132"/>
      <c r="D3" s="132"/>
      <c r="E3" s="133"/>
      <c r="F3" s="133"/>
      <c r="G3" s="133"/>
      <c r="H3" s="134"/>
      <c r="I3" s="134" t="s">
        <v>24</v>
      </c>
    </row>
    <row r="4" spans="1:9" ht="40.5">
      <c r="A4" s="239" t="s">
        <v>142</v>
      </c>
      <c r="B4" s="239"/>
      <c r="C4" s="135" t="s">
        <v>143</v>
      </c>
      <c r="D4" s="135" t="s">
        <v>144</v>
      </c>
      <c r="E4" s="136" t="s">
        <v>145</v>
      </c>
      <c r="F4" s="136" t="s">
        <v>146</v>
      </c>
      <c r="G4" s="137" t="s">
        <v>147</v>
      </c>
      <c r="H4" s="138" t="s">
        <v>148</v>
      </c>
      <c r="I4" s="138" t="s">
        <v>149</v>
      </c>
    </row>
    <row r="5" spans="1:9">
      <c r="A5" s="240" t="s">
        <v>150</v>
      </c>
      <c r="B5" s="139" t="s">
        <v>151</v>
      </c>
      <c r="C5" s="140">
        <f t="shared" ref="C5:F5" si="0">SUM(C6+C10)</f>
        <v>51736</v>
      </c>
      <c r="D5" s="140">
        <f t="shared" si="0"/>
        <v>54860</v>
      </c>
      <c r="E5" s="140">
        <f t="shared" si="0"/>
        <v>32901</v>
      </c>
      <c r="F5" s="140">
        <f t="shared" si="0"/>
        <v>-14510</v>
      </c>
      <c r="G5" s="141">
        <f>SUM(G6,G10)</f>
        <v>40350</v>
      </c>
      <c r="H5" s="142">
        <f t="shared" ref="H5:H68" si="1">SUM(D5/C5-1)*100</f>
        <v>6.0383485387351277</v>
      </c>
      <c r="I5" s="152">
        <f>SUM(G5-D5)/D5*100</f>
        <v>-26.449143273787822</v>
      </c>
    </row>
    <row r="6" spans="1:9">
      <c r="A6" s="241"/>
      <c r="B6" s="139" t="s">
        <v>152</v>
      </c>
      <c r="C6" s="140">
        <f t="shared" ref="C6:G6" si="2">SUM(C7:C9)</f>
        <v>39138</v>
      </c>
      <c r="D6" s="140">
        <f t="shared" si="2"/>
        <v>43230</v>
      </c>
      <c r="E6" s="140">
        <f t="shared" si="2"/>
        <v>24652</v>
      </c>
      <c r="F6" s="140">
        <f t="shared" si="2"/>
        <v>-12880</v>
      </c>
      <c r="G6" s="141">
        <f t="shared" si="2"/>
        <v>30350</v>
      </c>
      <c r="H6" s="142">
        <f t="shared" si="1"/>
        <v>10.455311973018544</v>
      </c>
      <c r="I6" s="152">
        <f t="shared" ref="I6:I69" si="3">SUM(G6-D6)/D6*100</f>
        <v>-29.794124450613001</v>
      </c>
    </row>
    <row r="7" spans="1:9">
      <c r="A7" s="241"/>
      <c r="B7" s="143" t="s">
        <v>153</v>
      </c>
      <c r="C7" s="144">
        <v>19569</v>
      </c>
      <c r="D7" s="144">
        <v>21615</v>
      </c>
      <c r="E7" s="144">
        <v>12326</v>
      </c>
      <c r="F7" s="144">
        <f>G7-D7</f>
        <v>-6440</v>
      </c>
      <c r="G7" s="144">
        <v>15175</v>
      </c>
      <c r="H7" s="145">
        <f t="shared" si="1"/>
        <v>10.455311973018544</v>
      </c>
      <c r="I7" s="153">
        <f t="shared" si="3"/>
        <v>-29.794124450613001</v>
      </c>
    </row>
    <row r="8" spans="1:9">
      <c r="A8" s="241"/>
      <c r="B8" s="143" t="s">
        <v>154</v>
      </c>
      <c r="C8" s="144">
        <v>5976</v>
      </c>
      <c r="D8" s="144">
        <v>6590</v>
      </c>
      <c r="E8" s="144">
        <v>3851</v>
      </c>
      <c r="F8" s="144">
        <f t="shared" ref="F8:F70" si="4">G8-D8</f>
        <v>-2037</v>
      </c>
      <c r="G8" s="144">
        <v>4553</v>
      </c>
      <c r="H8" s="145">
        <f t="shared" si="1"/>
        <v>10.274431057563582</v>
      </c>
      <c r="I8" s="153">
        <f t="shared" si="3"/>
        <v>-30.910470409711682</v>
      </c>
    </row>
    <row r="9" spans="1:9">
      <c r="A9" s="241"/>
      <c r="B9" s="143" t="s">
        <v>155</v>
      </c>
      <c r="C9" s="144">
        <v>13593</v>
      </c>
      <c r="D9" s="144">
        <v>15025</v>
      </c>
      <c r="E9" s="144">
        <v>8475</v>
      </c>
      <c r="F9" s="144">
        <f t="shared" si="4"/>
        <v>-4403</v>
      </c>
      <c r="G9" s="144">
        <v>10622</v>
      </c>
      <c r="H9" s="145">
        <f t="shared" si="1"/>
        <v>10.534834105789749</v>
      </c>
      <c r="I9" s="153">
        <f t="shared" si="3"/>
        <v>-29.304492512479204</v>
      </c>
    </row>
    <row r="10" spans="1:9">
      <c r="A10" s="241"/>
      <c r="B10" s="139" t="s">
        <v>156</v>
      </c>
      <c r="C10" s="146">
        <f t="shared" ref="C10:G10" si="5">SUM(C11:C14)</f>
        <v>12598</v>
      </c>
      <c r="D10" s="146">
        <f t="shared" si="5"/>
        <v>11630</v>
      </c>
      <c r="E10" s="146">
        <f t="shared" si="5"/>
        <v>8249</v>
      </c>
      <c r="F10" s="146">
        <f t="shared" si="5"/>
        <v>-1630</v>
      </c>
      <c r="G10" s="146">
        <f t="shared" si="5"/>
        <v>10000</v>
      </c>
      <c r="H10" s="142">
        <f t="shared" si="1"/>
        <v>-7.6837593268772819</v>
      </c>
      <c r="I10" s="152">
        <f t="shared" si="3"/>
        <v>-14.015477214101463</v>
      </c>
    </row>
    <row r="11" spans="1:9">
      <c r="A11" s="241"/>
      <c r="B11" s="143" t="s">
        <v>153</v>
      </c>
      <c r="C11" s="147">
        <v>6299</v>
      </c>
      <c r="D11" s="144">
        <v>5815</v>
      </c>
      <c r="E11" s="144">
        <v>4125</v>
      </c>
      <c r="F11" s="144">
        <f t="shared" si="4"/>
        <v>-815</v>
      </c>
      <c r="G11" s="144">
        <v>5000</v>
      </c>
      <c r="H11" s="145">
        <f t="shared" si="1"/>
        <v>-7.6837593268772819</v>
      </c>
      <c r="I11" s="153">
        <f t="shared" si="3"/>
        <v>-14.015477214101463</v>
      </c>
    </row>
    <row r="12" spans="1:9">
      <c r="A12" s="241"/>
      <c r="B12" s="143" t="s">
        <v>157</v>
      </c>
      <c r="C12" s="147">
        <v>314</v>
      </c>
      <c r="D12" s="147">
        <v>325</v>
      </c>
      <c r="E12" s="147">
        <v>432</v>
      </c>
      <c r="F12" s="144">
        <f t="shared" si="4"/>
        <v>108</v>
      </c>
      <c r="G12" s="147">
        <v>433</v>
      </c>
      <c r="H12" s="145">
        <f t="shared" si="1"/>
        <v>3.5031847133758065</v>
      </c>
      <c r="I12" s="153">
        <f t="shared" si="3"/>
        <v>33.230769230769234</v>
      </c>
    </row>
    <row r="13" spans="1:9">
      <c r="A13" s="241"/>
      <c r="B13" s="143" t="s">
        <v>154</v>
      </c>
      <c r="C13" s="147">
        <v>2270</v>
      </c>
      <c r="D13" s="147">
        <v>2150</v>
      </c>
      <c r="E13" s="147">
        <v>1839</v>
      </c>
      <c r="F13" s="144">
        <f t="shared" si="4"/>
        <v>212</v>
      </c>
      <c r="G13" s="147">
        <v>2362</v>
      </c>
      <c r="H13" s="145">
        <f t="shared" si="1"/>
        <v>-5.2863436123347984</v>
      </c>
      <c r="I13" s="153">
        <f t="shared" si="3"/>
        <v>9.8604651162790695</v>
      </c>
    </row>
    <row r="14" spans="1:9">
      <c r="A14" s="241"/>
      <c r="B14" s="143" t="s">
        <v>155</v>
      </c>
      <c r="C14" s="147">
        <v>3715</v>
      </c>
      <c r="D14" s="147">
        <v>3340</v>
      </c>
      <c r="E14" s="147">
        <v>1853</v>
      </c>
      <c r="F14" s="144">
        <f t="shared" si="4"/>
        <v>-1135</v>
      </c>
      <c r="G14" s="147">
        <v>2205</v>
      </c>
      <c r="H14" s="145">
        <f t="shared" si="1"/>
        <v>-10.094212651413192</v>
      </c>
      <c r="I14" s="153">
        <f t="shared" si="3"/>
        <v>-33.982035928143709</v>
      </c>
    </row>
    <row r="15" spans="1:9">
      <c r="A15" s="241"/>
      <c r="B15" s="148" t="s">
        <v>158</v>
      </c>
      <c r="C15" s="141">
        <v>31</v>
      </c>
      <c r="D15" s="141">
        <v>30</v>
      </c>
      <c r="E15" s="141">
        <v>48</v>
      </c>
      <c r="F15" s="146">
        <f t="shared" si="4"/>
        <v>20</v>
      </c>
      <c r="G15" s="141">
        <v>50</v>
      </c>
      <c r="H15" s="142">
        <f t="shared" si="1"/>
        <v>-3.2258064516129004</v>
      </c>
      <c r="I15" s="152">
        <f t="shared" si="3"/>
        <v>66.666666666666657</v>
      </c>
    </row>
    <row r="16" spans="1:9">
      <c r="A16" s="241"/>
      <c r="B16" s="148" t="s">
        <v>159</v>
      </c>
      <c r="C16" s="141">
        <f t="shared" ref="C16:G16" si="6">SUM(C17:C20)</f>
        <v>14132</v>
      </c>
      <c r="D16" s="141">
        <f t="shared" si="6"/>
        <v>12540</v>
      </c>
      <c r="E16" s="141">
        <f t="shared" si="6"/>
        <v>14710</v>
      </c>
      <c r="F16" s="141">
        <f t="shared" si="6"/>
        <v>2310</v>
      </c>
      <c r="G16" s="141">
        <f t="shared" si="6"/>
        <v>14850</v>
      </c>
      <c r="H16" s="142">
        <f t="shared" si="1"/>
        <v>-11.265213699405606</v>
      </c>
      <c r="I16" s="152">
        <f t="shared" si="3"/>
        <v>18.421052631578945</v>
      </c>
    </row>
    <row r="17" spans="1:9">
      <c r="A17" s="241"/>
      <c r="B17" s="143" t="s">
        <v>153</v>
      </c>
      <c r="C17" s="147">
        <v>8479</v>
      </c>
      <c r="D17" s="147">
        <v>7524</v>
      </c>
      <c r="E17" s="147">
        <v>8826</v>
      </c>
      <c r="F17" s="144">
        <f t="shared" si="4"/>
        <v>1386</v>
      </c>
      <c r="G17" s="147">
        <v>8910</v>
      </c>
      <c r="H17" s="145">
        <f t="shared" si="1"/>
        <v>-11.263120651020165</v>
      </c>
      <c r="I17" s="153">
        <f t="shared" si="3"/>
        <v>18.421052631578945</v>
      </c>
    </row>
    <row r="18" spans="1:9">
      <c r="A18" s="241"/>
      <c r="B18" s="143" t="s">
        <v>157</v>
      </c>
      <c r="C18" s="144">
        <v>3392</v>
      </c>
      <c r="D18" s="144">
        <v>3010</v>
      </c>
      <c r="E18" s="144">
        <v>3530</v>
      </c>
      <c r="F18" s="144">
        <f t="shared" si="4"/>
        <v>554</v>
      </c>
      <c r="G18" s="144">
        <v>3564</v>
      </c>
      <c r="H18" s="145">
        <f t="shared" si="1"/>
        <v>-11.261792452830189</v>
      </c>
      <c r="I18" s="153">
        <f t="shared" si="3"/>
        <v>18.40531561461794</v>
      </c>
    </row>
    <row r="19" spans="1:9">
      <c r="A19" s="241"/>
      <c r="B19" s="143" t="s">
        <v>154</v>
      </c>
      <c r="C19" s="144">
        <v>691</v>
      </c>
      <c r="D19" s="144">
        <v>617</v>
      </c>
      <c r="E19" s="144">
        <v>728</v>
      </c>
      <c r="F19" s="144">
        <f t="shared" si="4"/>
        <v>120</v>
      </c>
      <c r="G19" s="144">
        <v>737</v>
      </c>
      <c r="H19" s="145">
        <f t="shared" si="1"/>
        <v>-10.709117221418229</v>
      </c>
      <c r="I19" s="153">
        <f t="shared" si="3"/>
        <v>19.448946515397083</v>
      </c>
    </row>
    <row r="20" spans="1:9">
      <c r="A20" s="241"/>
      <c r="B20" s="143" t="s">
        <v>155</v>
      </c>
      <c r="C20" s="144">
        <v>1570</v>
      </c>
      <c r="D20" s="144">
        <v>1389</v>
      </c>
      <c r="E20" s="144">
        <v>1626</v>
      </c>
      <c r="F20" s="144">
        <f t="shared" si="4"/>
        <v>250</v>
      </c>
      <c r="G20" s="144">
        <v>1639</v>
      </c>
      <c r="H20" s="145">
        <f t="shared" si="1"/>
        <v>-11.528662420382163</v>
      </c>
      <c r="I20" s="153">
        <f t="shared" si="3"/>
        <v>17.998560115190784</v>
      </c>
    </row>
    <row r="21" spans="1:9">
      <c r="A21" s="241"/>
      <c r="B21" s="148" t="s">
        <v>160</v>
      </c>
      <c r="C21" s="146">
        <f t="shared" ref="C21:G21" si="7">SUM(C22:C25)</f>
        <v>9031</v>
      </c>
      <c r="D21" s="146">
        <f t="shared" si="7"/>
        <v>7640</v>
      </c>
      <c r="E21" s="146">
        <f t="shared" si="7"/>
        <v>2747</v>
      </c>
      <c r="F21" s="146">
        <f t="shared" si="7"/>
        <v>-3790</v>
      </c>
      <c r="G21" s="146">
        <f t="shared" si="7"/>
        <v>3850</v>
      </c>
      <c r="H21" s="142">
        <f t="shared" si="1"/>
        <v>-15.402502491418446</v>
      </c>
      <c r="I21" s="152">
        <f t="shared" si="3"/>
        <v>-49.607329842931932</v>
      </c>
    </row>
    <row r="22" spans="1:9">
      <c r="A22" s="241"/>
      <c r="B22" s="149" t="s">
        <v>161</v>
      </c>
      <c r="C22" s="144">
        <v>5419</v>
      </c>
      <c r="D22" s="144">
        <v>4584</v>
      </c>
      <c r="E22" s="144">
        <v>1648</v>
      </c>
      <c r="F22" s="144">
        <f t="shared" si="4"/>
        <v>-2274</v>
      </c>
      <c r="G22" s="144">
        <v>2310</v>
      </c>
      <c r="H22" s="145">
        <f t="shared" si="1"/>
        <v>-15.408747001291756</v>
      </c>
      <c r="I22" s="153">
        <f t="shared" si="3"/>
        <v>-49.607329842931932</v>
      </c>
    </row>
    <row r="23" spans="1:9">
      <c r="A23" s="241"/>
      <c r="B23" s="149" t="s">
        <v>162</v>
      </c>
      <c r="C23" s="144">
        <v>2167</v>
      </c>
      <c r="D23" s="144">
        <v>1834</v>
      </c>
      <c r="E23" s="144">
        <v>659</v>
      </c>
      <c r="F23" s="144">
        <f t="shared" si="4"/>
        <v>-910</v>
      </c>
      <c r="G23" s="144">
        <v>924</v>
      </c>
      <c r="H23" s="145">
        <f t="shared" si="1"/>
        <v>-15.366866635902166</v>
      </c>
      <c r="I23" s="153">
        <f t="shared" si="3"/>
        <v>-49.618320610687022</v>
      </c>
    </row>
    <row r="24" spans="1:9">
      <c r="A24" s="241"/>
      <c r="B24" s="149" t="s">
        <v>163</v>
      </c>
      <c r="C24" s="144">
        <v>433</v>
      </c>
      <c r="D24" s="144">
        <v>367</v>
      </c>
      <c r="E24" s="144">
        <v>132</v>
      </c>
      <c r="F24" s="144">
        <f t="shared" si="4"/>
        <v>-182</v>
      </c>
      <c r="G24" s="144">
        <v>185</v>
      </c>
      <c r="H24" s="145">
        <f t="shared" si="1"/>
        <v>-15.24249422632794</v>
      </c>
      <c r="I24" s="153">
        <f t="shared" si="3"/>
        <v>-49.591280653950953</v>
      </c>
    </row>
    <row r="25" spans="1:9">
      <c r="A25" s="241"/>
      <c r="B25" s="149" t="s">
        <v>164</v>
      </c>
      <c r="C25" s="144">
        <v>1012</v>
      </c>
      <c r="D25" s="144">
        <v>855</v>
      </c>
      <c r="E25" s="144">
        <v>308</v>
      </c>
      <c r="F25" s="144">
        <f t="shared" si="4"/>
        <v>-424</v>
      </c>
      <c r="G25" s="144">
        <v>431</v>
      </c>
      <c r="H25" s="145">
        <f t="shared" si="1"/>
        <v>-15.513833992094861</v>
      </c>
      <c r="I25" s="153">
        <f t="shared" si="3"/>
        <v>-49.590643274853804</v>
      </c>
    </row>
    <row r="26" spans="1:9">
      <c r="A26" s="241"/>
      <c r="B26" s="139" t="s">
        <v>165</v>
      </c>
      <c r="C26" s="146">
        <f t="shared" ref="C26:G26" si="8">SUM(C27:C28)</f>
        <v>1577</v>
      </c>
      <c r="D26" s="146">
        <f t="shared" si="8"/>
        <v>1580</v>
      </c>
      <c r="E26" s="146">
        <f t="shared" si="8"/>
        <v>1164</v>
      </c>
      <c r="F26" s="146">
        <f t="shared" si="8"/>
        <v>-140</v>
      </c>
      <c r="G26" s="146">
        <f t="shared" si="8"/>
        <v>1440</v>
      </c>
      <c r="H26" s="142">
        <f t="shared" si="1"/>
        <v>0.19023462270133518</v>
      </c>
      <c r="I26" s="152">
        <f t="shared" si="3"/>
        <v>-8.8607594936708853</v>
      </c>
    </row>
    <row r="27" spans="1:9">
      <c r="A27" s="241"/>
      <c r="B27" s="143" t="s">
        <v>166</v>
      </c>
      <c r="C27" s="144">
        <v>473</v>
      </c>
      <c r="D27" s="144">
        <v>474</v>
      </c>
      <c r="E27" s="144">
        <v>349</v>
      </c>
      <c r="F27" s="144">
        <f t="shared" si="4"/>
        <v>-42</v>
      </c>
      <c r="G27" s="144">
        <v>432</v>
      </c>
      <c r="H27" s="145">
        <f t="shared" si="1"/>
        <v>0.21141649048626032</v>
      </c>
      <c r="I27" s="153">
        <f t="shared" si="3"/>
        <v>-8.8607594936708853</v>
      </c>
    </row>
    <row r="28" spans="1:9">
      <c r="A28" s="241"/>
      <c r="B28" s="143" t="s">
        <v>167</v>
      </c>
      <c r="C28" s="144">
        <v>1104</v>
      </c>
      <c r="D28" s="144">
        <v>1106</v>
      </c>
      <c r="E28" s="144">
        <v>815</v>
      </c>
      <c r="F28" s="144">
        <f t="shared" si="4"/>
        <v>-98</v>
      </c>
      <c r="G28" s="144">
        <v>1008</v>
      </c>
      <c r="H28" s="145">
        <f t="shared" si="1"/>
        <v>0.18115942028984477</v>
      </c>
      <c r="I28" s="153">
        <f t="shared" si="3"/>
        <v>-8.8607594936708853</v>
      </c>
    </row>
    <row r="29" spans="1:9">
      <c r="A29" s="241"/>
      <c r="B29" s="139" t="s">
        <v>168</v>
      </c>
      <c r="C29" s="146">
        <f t="shared" ref="C29:G29" si="9">SUM(C30:C31)</f>
        <v>1554</v>
      </c>
      <c r="D29" s="146">
        <f t="shared" si="9"/>
        <v>1560</v>
      </c>
      <c r="E29" s="146">
        <f t="shared" si="9"/>
        <v>962</v>
      </c>
      <c r="F29" s="146">
        <f t="shared" si="9"/>
        <v>-360</v>
      </c>
      <c r="G29" s="146">
        <f t="shared" si="9"/>
        <v>1200</v>
      </c>
      <c r="H29" s="142">
        <f t="shared" si="1"/>
        <v>0.38610038610038533</v>
      </c>
      <c r="I29" s="152">
        <f t="shared" si="3"/>
        <v>-23.076923076923077</v>
      </c>
    </row>
    <row r="30" spans="1:9">
      <c r="A30" s="241"/>
      <c r="B30" s="143" t="s">
        <v>169</v>
      </c>
      <c r="C30" s="144">
        <v>526</v>
      </c>
      <c r="D30" s="144">
        <v>468</v>
      </c>
      <c r="E30" s="144">
        <v>382</v>
      </c>
      <c r="F30" s="144">
        <f t="shared" si="4"/>
        <v>-31</v>
      </c>
      <c r="G30" s="144">
        <v>437</v>
      </c>
      <c r="H30" s="145">
        <f t="shared" si="1"/>
        <v>-11.026615969581755</v>
      </c>
      <c r="I30" s="153">
        <f t="shared" si="3"/>
        <v>-6.6239316239316244</v>
      </c>
    </row>
    <row r="31" spans="1:9">
      <c r="A31" s="241"/>
      <c r="B31" s="143" t="s">
        <v>170</v>
      </c>
      <c r="C31" s="144">
        <v>1028</v>
      </c>
      <c r="D31" s="144">
        <v>1092</v>
      </c>
      <c r="E31" s="144">
        <v>580</v>
      </c>
      <c r="F31" s="144">
        <f t="shared" si="4"/>
        <v>-329</v>
      </c>
      <c r="G31" s="144">
        <v>763</v>
      </c>
      <c r="H31" s="145">
        <f t="shared" si="1"/>
        <v>6.2256809338521402</v>
      </c>
      <c r="I31" s="153">
        <f t="shared" si="3"/>
        <v>-30.128205128205128</v>
      </c>
    </row>
    <row r="32" spans="1:9">
      <c r="A32" s="241"/>
      <c r="B32" s="139" t="s">
        <v>171</v>
      </c>
      <c r="C32" s="146">
        <f t="shared" ref="C32:G32" si="10">SUM(C33:C34)</f>
        <v>1173</v>
      </c>
      <c r="D32" s="146">
        <f t="shared" si="10"/>
        <v>1200</v>
      </c>
      <c r="E32" s="146">
        <f t="shared" si="10"/>
        <v>787</v>
      </c>
      <c r="F32" s="146">
        <f t="shared" si="10"/>
        <v>-310</v>
      </c>
      <c r="G32" s="146">
        <f t="shared" si="10"/>
        <v>890</v>
      </c>
      <c r="H32" s="142">
        <f t="shared" si="1"/>
        <v>2.3017902813299296</v>
      </c>
      <c r="I32" s="152">
        <f t="shared" si="3"/>
        <v>-25.833333333333336</v>
      </c>
    </row>
    <row r="33" spans="1:9">
      <c r="A33" s="241"/>
      <c r="B33" s="143" t="s">
        <v>172</v>
      </c>
      <c r="C33" s="144">
        <v>352</v>
      </c>
      <c r="D33" s="144">
        <v>360</v>
      </c>
      <c r="E33" s="144">
        <v>236</v>
      </c>
      <c r="F33" s="144">
        <f t="shared" si="4"/>
        <v>-93</v>
      </c>
      <c r="G33" s="144">
        <v>267</v>
      </c>
      <c r="H33" s="145">
        <f t="shared" si="1"/>
        <v>2.2727272727272707</v>
      </c>
      <c r="I33" s="153">
        <f t="shared" si="3"/>
        <v>-25.833333333333336</v>
      </c>
    </row>
    <row r="34" spans="1:9">
      <c r="A34" s="241"/>
      <c r="B34" s="143" t="s">
        <v>173</v>
      </c>
      <c r="C34" s="144">
        <v>821</v>
      </c>
      <c r="D34" s="144">
        <v>840</v>
      </c>
      <c r="E34" s="144">
        <v>551</v>
      </c>
      <c r="F34" s="144">
        <f t="shared" si="4"/>
        <v>-217</v>
      </c>
      <c r="G34" s="144">
        <v>623</v>
      </c>
      <c r="H34" s="145">
        <f t="shared" si="1"/>
        <v>2.3142509135200884</v>
      </c>
      <c r="I34" s="153">
        <f t="shared" si="3"/>
        <v>-25.833333333333336</v>
      </c>
    </row>
    <row r="35" spans="1:9">
      <c r="A35" s="241"/>
      <c r="B35" s="139" t="s">
        <v>174</v>
      </c>
      <c r="C35" s="146">
        <f t="shared" ref="C35:G35" si="11">SUM(C36:C37)</f>
        <v>627</v>
      </c>
      <c r="D35" s="146">
        <f t="shared" si="11"/>
        <v>650</v>
      </c>
      <c r="E35" s="146">
        <f t="shared" si="11"/>
        <v>381</v>
      </c>
      <c r="F35" s="146">
        <f t="shared" si="11"/>
        <v>-180</v>
      </c>
      <c r="G35" s="146">
        <f t="shared" si="11"/>
        <v>470</v>
      </c>
      <c r="H35" s="142">
        <f t="shared" si="1"/>
        <v>3.6682615629983983</v>
      </c>
      <c r="I35" s="152">
        <f t="shared" si="3"/>
        <v>-27.692307692307693</v>
      </c>
    </row>
    <row r="36" spans="1:9">
      <c r="A36" s="241"/>
      <c r="B36" s="143" t="s">
        <v>175</v>
      </c>
      <c r="C36" s="144">
        <v>206</v>
      </c>
      <c r="D36" s="144">
        <v>195</v>
      </c>
      <c r="E36" s="144">
        <v>142</v>
      </c>
      <c r="F36" s="144">
        <f t="shared" si="4"/>
        <v>-26</v>
      </c>
      <c r="G36" s="144">
        <v>169</v>
      </c>
      <c r="H36" s="145">
        <f t="shared" si="1"/>
        <v>-5.3398058252427161</v>
      </c>
      <c r="I36" s="153">
        <f t="shared" si="3"/>
        <v>-13.333333333333334</v>
      </c>
    </row>
    <row r="37" spans="1:9">
      <c r="A37" s="241"/>
      <c r="B37" s="143" t="s">
        <v>176</v>
      </c>
      <c r="C37" s="144">
        <v>421</v>
      </c>
      <c r="D37" s="144">
        <v>455</v>
      </c>
      <c r="E37" s="144">
        <v>239</v>
      </c>
      <c r="F37" s="144">
        <f t="shared" si="4"/>
        <v>-154</v>
      </c>
      <c r="G37" s="144">
        <v>301</v>
      </c>
      <c r="H37" s="145">
        <f t="shared" si="1"/>
        <v>8.0760095011876523</v>
      </c>
      <c r="I37" s="153">
        <f t="shared" si="3"/>
        <v>-33.846153846153847</v>
      </c>
    </row>
    <row r="38" spans="1:9">
      <c r="A38" s="241"/>
      <c r="B38" s="139" t="s">
        <v>177</v>
      </c>
      <c r="C38" s="146">
        <f t="shared" ref="C38:G38" si="12">SUM(C39:C40)</f>
        <v>1914</v>
      </c>
      <c r="D38" s="146">
        <f t="shared" si="12"/>
        <v>2200</v>
      </c>
      <c r="E38" s="146">
        <f t="shared" si="12"/>
        <v>1518</v>
      </c>
      <c r="F38" s="146">
        <f t="shared" si="12"/>
        <v>-500</v>
      </c>
      <c r="G38" s="146">
        <f t="shared" si="12"/>
        <v>1700</v>
      </c>
      <c r="H38" s="142">
        <f t="shared" si="1"/>
        <v>14.942528735632177</v>
      </c>
      <c r="I38" s="152">
        <f t="shared" si="3"/>
        <v>-22.727272727272727</v>
      </c>
    </row>
    <row r="39" spans="1:9">
      <c r="A39" s="241"/>
      <c r="B39" s="143" t="s">
        <v>178</v>
      </c>
      <c r="C39" s="144">
        <v>574</v>
      </c>
      <c r="D39" s="144">
        <v>660</v>
      </c>
      <c r="E39" s="144">
        <v>455</v>
      </c>
      <c r="F39" s="144">
        <f t="shared" si="4"/>
        <v>-150</v>
      </c>
      <c r="G39" s="144">
        <v>510</v>
      </c>
      <c r="H39" s="145">
        <f t="shared" si="1"/>
        <v>14.982578397212553</v>
      </c>
      <c r="I39" s="153">
        <f t="shared" si="3"/>
        <v>-22.727272727272727</v>
      </c>
    </row>
    <row r="40" spans="1:9">
      <c r="A40" s="241"/>
      <c r="B40" s="143" t="s">
        <v>179</v>
      </c>
      <c r="C40" s="144">
        <v>1340</v>
      </c>
      <c r="D40" s="144">
        <v>1540</v>
      </c>
      <c r="E40" s="144">
        <v>1063</v>
      </c>
      <c r="F40" s="144">
        <f t="shared" si="4"/>
        <v>-350</v>
      </c>
      <c r="G40" s="144">
        <v>1190</v>
      </c>
      <c r="H40" s="145">
        <f t="shared" si="1"/>
        <v>14.925373134328357</v>
      </c>
      <c r="I40" s="153">
        <f t="shared" si="3"/>
        <v>-22.727272727272727</v>
      </c>
    </row>
    <row r="41" spans="1:9">
      <c r="A41" s="241"/>
      <c r="B41" s="139" t="s">
        <v>180</v>
      </c>
      <c r="C41" s="146">
        <f t="shared" ref="C41:G41" si="13">SUM(C42:C43)</f>
        <v>1852</v>
      </c>
      <c r="D41" s="146">
        <f t="shared" si="13"/>
        <v>1850</v>
      </c>
      <c r="E41" s="146">
        <f t="shared" si="13"/>
        <v>851</v>
      </c>
      <c r="F41" s="146">
        <f t="shared" si="13"/>
        <v>-850</v>
      </c>
      <c r="G41" s="146">
        <f t="shared" si="13"/>
        <v>1000</v>
      </c>
      <c r="H41" s="142">
        <f t="shared" si="1"/>
        <v>-0.10799136069113979</v>
      </c>
      <c r="I41" s="152">
        <f t="shared" si="3"/>
        <v>-45.945945945945951</v>
      </c>
    </row>
    <row r="42" spans="1:9">
      <c r="A42" s="241"/>
      <c r="B42" s="143" t="s">
        <v>181</v>
      </c>
      <c r="C42" s="144">
        <v>556</v>
      </c>
      <c r="D42" s="144">
        <v>555</v>
      </c>
      <c r="E42" s="144">
        <v>255</v>
      </c>
      <c r="F42" s="144">
        <f t="shared" si="4"/>
        <v>-255</v>
      </c>
      <c r="G42" s="144">
        <v>300</v>
      </c>
      <c r="H42" s="145">
        <f t="shared" si="1"/>
        <v>-0.17985611510791255</v>
      </c>
      <c r="I42" s="153">
        <f t="shared" si="3"/>
        <v>-45.945945945945951</v>
      </c>
    </row>
    <row r="43" spans="1:9">
      <c r="A43" s="241"/>
      <c r="B43" s="143" t="s">
        <v>182</v>
      </c>
      <c r="C43" s="144">
        <v>1296</v>
      </c>
      <c r="D43" s="144">
        <v>1295</v>
      </c>
      <c r="E43" s="144">
        <v>596</v>
      </c>
      <c r="F43" s="144">
        <f t="shared" si="4"/>
        <v>-595</v>
      </c>
      <c r="G43" s="144">
        <v>700</v>
      </c>
      <c r="H43" s="145">
        <f t="shared" si="1"/>
        <v>-7.7160493827155285E-2</v>
      </c>
      <c r="I43" s="153">
        <f t="shared" si="3"/>
        <v>-45.945945945945951</v>
      </c>
    </row>
    <row r="44" spans="1:9">
      <c r="A44" s="241"/>
      <c r="B44" s="139" t="s">
        <v>183</v>
      </c>
      <c r="C44" s="146">
        <f t="shared" ref="C44:G44" si="14">SUM(C45:C46)</f>
        <v>884</v>
      </c>
      <c r="D44" s="146">
        <f t="shared" si="14"/>
        <v>890</v>
      </c>
      <c r="E44" s="146">
        <f t="shared" si="14"/>
        <v>750</v>
      </c>
      <c r="F44" s="146">
        <f t="shared" si="14"/>
        <v>10</v>
      </c>
      <c r="G44" s="146">
        <f t="shared" si="14"/>
        <v>900</v>
      </c>
      <c r="H44" s="142">
        <f t="shared" si="1"/>
        <v>0.67873303167420573</v>
      </c>
      <c r="I44" s="152">
        <f t="shared" si="3"/>
        <v>1.1235955056179776</v>
      </c>
    </row>
    <row r="45" spans="1:9">
      <c r="A45" s="241"/>
      <c r="B45" s="143" t="s">
        <v>184</v>
      </c>
      <c r="C45" s="144">
        <v>265</v>
      </c>
      <c r="D45" s="144">
        <v>267</v>
      </c>
      <c r="E45" s="144">
        <v>225</v>
      </c>
      <c r="F45" s="144">
        <f t="shared" si="4"/>
        <v>3</v>
      </c>
      <c r="G45" s="144">
        <v>270</v>
      </c>
      <c r="H45" s="145">
        <f t="shared" si="1"/>
        <v>0.7547169811320753</v>
      </c>
      <c r="I45" s="153">
        <f t="shared" si="3"/>
        <v>1.1235955056179776</v>
      </c>
    </row>
    <row r="46" spans="1:9">
      <c r="A46" s="241"/>
      <c r="B46" s="143" t="s">
        <v>185</v>
      </c>
      <c r="C46" s="144">
        <v>619</v>
      </c>
      <c r="D46" s="144">
        <v>623</v>
      </c>
      <c r="E46" s="144">
        <v>525</v>
      </c>
      <c r="F46" s="144">
        <f t="shared" si="4"/>
        <v>7</v>
      </c>
      <c r="G46" s="144">
        <v>630</v>
      </c>
      <c r="H46" s="145">
        <f t="shared" si="1"/>
        <v>0.64620355411955099</v>
      </c>
      <c r="I46" s="153">
        <f t="shared" si="3"/>
        <v>1.1235955056179776</v>
      </c>
    </row>
    <row r="47" spans="1:9">
      <c r="A47" s="241"/>
      <c r="B47" s="139" t="s">
        <v>186</v>
      </c>
      <c r="C47" s="146">
        <f t="shared" ref="C47:G47" si="15">SUM(C48:C49)</f>
        <v>1902</v>
      </c>
      <c r="D47" s="146">
        <f t="shared" si="15"/>
        <v>2000</v>
      </c>
      <c r="E47" s="146">
        <f t="shared" si="15"/>
        <v>2532</v>
      </c>
      <c r="F47" s="146">
        <f t="shared" si="15"/>
        <v>532</v>
      </c>
      <c r="G47" s="146">
        <f t="shared" si="15"/>
        <v>2532</v>
      </c>
      <c r="H47" s="142">
        <f t="shared" si="1"/>
        <v>5.1524710830704423</v>
      </c>
      <c r="I47" s="152">
        <f t="shared" si="3"/>
        <v>26.6</v>
      </c>
    </row>
    <row r="48" spans="1:9">
      <c r="A48" s="241"/>
      <c r="B48" s="149" t="s">
        <v>187</v>
      </c>
      <c r="C48" s="144">
        <v>571</v>
      </c>
      <c r="D48" s="144">
        <v>600</v>
      </c>
      <c r="E48" s="144">
        <v>760</v>
      </c>
      <c r="F48" s="144">
        <f t="shared" si="4"/>
        <v>160</v>
      </c>
      <c r="G48" s="144">
        <v>760</v>
      </c>
      <c r="H48" s="145">
        <f t="shared" si="1"/>
        <v>5.0788091068301178</v>
      </c>
      <c r="I48" s="153">
        <f t="shared" si="3"/>
        <v>26.666666666666668</v>
      </c>
    </row>
    <row r="49" spans="1:9">
      <c r="A49" s="241"/>
      <c r="B49" s="149" t="s">
        <v>188</v>
      </c>
      <c r="C49" s="144">
        <v>1331</v>
      </c>
      <c r="D49" s="144">
        <v>1400</v>
      </c>
      <c r="E49" s="144">
        <v>1772</v>
      </c>
      <c r="F49" s="144">
        <f t="shared" si="4"/>
        <v>372</v>
      </c>
      <c r="G49" s="144">
        <v>1772</v>
      </c>
      <c r="H49" s="145">
        <f t="shared" si="1"/>
        <v>5.1840721262208955</v>
      </c>
      <c r="I49" s="153">
        <f t="shared" si="3"/>
        <v>26.571428571428573</v>
      </c>
    </row>
    <row r="50" spans="1:9">
      <c r="A50" s="241"/>
      <c r="B50" s="148" t="s">
        <v>189</v>
      </c>
      <c r="C50" s="146">
        <f t="shared" ref="C50:G50" si="16">SUM(C51:C52)</f>
        <v>2319</v>
      </c>
      <c r="D50" s="146">
        <f t="shared" si="16"/>
        <v>2300</v>
      </c>
      <c r="E50" s="146">
        <f t="shared" si="16"/>
        <v>1571</v>
      </c>
      <c r="F50" s="146">
        <f t="shared" si="16"/>
        <v>-600</v>
      </c>
      <c r="G50" s="146">
        <f t="shared" si="16"/>
        <v>1700</v>
      </c>
      <c r="H50" s="142">
        <f t="shared" si="1"/>
        <v>-0.81931867184130702</v>
      </c>
      <c r="I50" s="152">
        <f t="shared" si="3"/>
        <v>-26.086956521739129</v>
      </c>
    </row>
    <row r="51" spans="1:9">
      <c r="A51" s="241"/>
      <c r="B51" s="143" t="s">
        <v>190</v>
      </c>
      <c r="C51" s="144">
        <v>696</v>
      </c>
      <c r="D51" s="144">
        <v>690</v>
      </c>
      <c r="E51" s="144">
        <v>471</v>
      </c>
      <c r="F51" s="144">
        <f t="shared" si="4"/>
        <v>-180</v>
      </c>
      <c r="G51" s="144">
        <v>510</v>
      </c>
      <c r="H51" s="145">
        <f t="shared" si="1"/>
        <v>-0.86206896551723755</v>
      </c>
      <c r="I51" s="153">
        <f t="shared" si="3"/>
        <v>-26.086956521739129</v>
      </c>
    </row>
    <row r="52" spans="1:9">
      <c r="A52" s="241"/>
      <c r="B52" s="143" t="s">
        <v>191</v>
      </c>
      <c r="C52" s="144">
        <v>1623</v>
      </c>
      <c r="D52" s="144">
        <v>1610</v>
      </c>
      <c r="E52" s="144">
        <v>1100</v>
      </c>
      <c r="F52" s="144">
        <f t="shared" si="4"/>
        <v>-420</v>
      </c>
      <c r="G52" s="144">
        <v>1190</v>
      </c>
      <c r="H52" s="145">
        <f t="shared" si="1"/>
        <v>-0.80098582871226398</v>
      </c>
      <c r="I52" s="153">
        <f t="shared" si="3"/>
        <v>-26.086956521739129</v>
      </c>
    </row>
    <row r="53" spans="1:9">
      <c r="A53" s="241"/>
      <c r="B53" s="139" t="s">
        <v>192</v>
      </c>
      <c r="C53" s="146">
        <f t="shared" ref="C53:G53" si="17">SUM(C54:C55)</f>
        <v>500</v>
      </c>
      <c r="D53" s="146">
        <f t="shared" si="17"/>
        <v>500</v>
      </c>
      <c r="E53" s="146">
        <f t="shared" si="17"/>
        <v>866</v>
      </c>
      <c r="F53" s="146">
        <f t="shared" si="17"/>
        <v>368</v>
      </c>
      <c r="G53" s="146">
        <f t="shared" si="17"/>
        <v>868</v>
      </c>
      <c r="H53" s="145">
        <f t="shared" si="1"/>
        <v>0</v>
      </c>
      <c r="I53" s="153">
        <f t="shared" si="3"/>
        <v>73.599999999999994</v>
      </c>
    </row>
    <row r="54" spans="1:9">
      <c r="A54" s="241"/>
      <c r="B54" s="143" t="s">
        <v>193</v>
      </c>
      <c r="C54" s="144">
        <v>150</v>
      </c>
      <c r="D54" s="144">
        <v>150</v>
      </c>
      <c r="E54" s="144">
        <v>260</v>
      </c>
      <c r="F54" s="144">
        <f t="shared" si="4"/>
        <v>110</v>
      </c>
      <c r="G54" s="144">
        <v>260</v>
      </c>
      <c r="H54" s="145">
        <f t="shared" si="1"/>
        <v>0</v>
      </c>
      <c r="I54" s="153">
        <f t="shared" si="3"/>
        <v>73.333333333333329</v>
      </c>
    </row>
    <row r="55" spans="1:9">
      <c r="A55" s="241"/>
      <c r="B55" s="143" t="s">
        <v>194</v>
      </c>
      <c r="C55" s="144">
        <v>350</v>
      </c>
      <c r="D55" s="144">
        <v>350</v>
      </c>
      <c r="E55" s="144">
        <v>606</v>
      </c>
      <c r="F55" s="144">
        <f t="shared" si="4"/>
        <v>258</v>
      </c>
      <c r="G55" s="144">
        <v>608</v>
      </c>
      <c r="H55" s="145">
        <f t="shared" si="1"/>
        <v>0</v>
      </c>
      <c r="I55" s="153">
        <f t="shared" si="3"/>
        <v>73.714285714285708</v>
      </c>
    </row>
    <row r="56" spans="1:9">
      <c r="A56" s="241"/>
      <c r="B56" s="139" t="s">
        <v>195</v>
      </c>
      <c r="C56" s="146">
        <f t="shared" ref="C56:F56" si="18">SUM(C57:C58,C59)</f>
        <v>943</v>
      </c>
      <c r="D56" s="146">
        <f t="shared" si="18"/>
        <v>2000</v>
      </c>
      <c r="E56" s="146">
        <f t="shared" si="18"/>
        <v>94</v>
      </c>
      <c r="F56" s="146">
        <f t="shared" si="18"/>
        <v>-500</v>
      </c>
      <c r="G56" s="146">
        <f>SUM(G57:G59)</f>
        <v>1500</v>
      </c>
      <c r="H56" s="142">
        <f t="shared" si="1"/>
        <v>112.08907741251326</v>
      </c>
      <c r="I56" s="152">
        <f t="shared" si="3"/>
        <v>-25</v>
      </c>
    </row>
    <row r="57" spans="1:9">
      <c r="A57" s="241"/>
      <c r="B57" s="150" t="s">
        <v>196</v>
      </c>
      <c r="C57" s="144">
        <v>283</v>
      </c>
      <c r="D57" s="144">
        <v>600</v>
      </c>
      <c r="E57" s="144">
        <v>28</v>
      </c>
      <c r="F57" s="144">
        <f t="shared" si="4"/>
        <v>-150</v>
      </c>
      <c r="G57" s="144">
        <v>450</v>
      </c>
      <c r="H57" s="145">
        <f t="shared" si="1"/>
        <v>112.01413427561837</v>
      </c>
      <c r="I57" s="153">
        <f t="shared" si="3"/>
        <v>-25</v>
      </c>
    </row>
    <row r="58" spans="1:9">
      <c r="A58" s="241"/>
      <c r="B58" s="150" t="s">
        <v>197</v>
      </c>
      <c r="C58" s="144">
        <v>198</v>
      </c>
      <c r="D58" s="144">
        <v>420</v>
      </c>
      <c r="E58" s="144">
        <v>20</v>
      </c>
      <c r="F58" s="144">
        <f t="shared" si="4"/>
        <v>-105</v>
      </c>
      <c r="G58" s="144">
        <v>315</v>
      </c>
      <c r="H58" s="145">
        <f t="shared" si="1"/>
        <v>112.12121212121211</v>
      </c>
      <c r="I58" s="153">
        <f t="shared" si="3"/>
        <v>-25</v>
      </c>
    </row>
    <row r="59" spans="1:9">
      <c r="A59" s="241"/>
      <c r="B59" s="150" t="s">
        <v>198</v>
      </c>
      <c r="C59" s="144">
        <v>462</v>
      </c>
      <c r="D59" s="144">
        <v>980</v>
      </c>
      <c r="E59" s="144">
        <v>46</v>
      </c>
      <c r="F59" s="144">
        <f t="shared" si="4"/>
        <v>-245</v>
      </c>
      <c r="G59" s="144">
        <v>735</v>
      </c>
      <c r="H59" s="145">
        <f t="shared" si="1"/>
        <v>112.12121212121211</v>
      </c>
      <c r="I59" s="153">
        <f t="shared" si="3"/>
        <v>-25</v>
      </c>
    </row>
    <row r="60" spans="1:9">
      <c r="A60" s="241"/>
      <c r="B60" s="151" t="s">
        <v>199</v>
      </c>
      <c r="C60" s="146">
        <f t="shared" ref="C60:G60" si="19">SUM(C61:C63)</f>
        <v>22</v>
      </c>
      <c r="D60" s="146">
        <f t="shared" si="19"/>
        <v>0</v>
      </c>
      <c r="E60" s="146">
        <f t="shared" si="19"/>
        <v>0</v>
      </c>
      <c r="F60" s="146">
        <f t="shared" si="19"/>
        <v>0</v>
      </c>
      <c r="G60" s="146">
        <f t="shared" si="19"/>
        <v>0</v>
      </c>
      <c r="H60" s="142">
        <f t="shared" si="1"/>
        <v>-100</v>
      </c>
      <c r="I60" s="152" t="e">
        <f t="shared" si="3"/>
        <v>#DIV/0!</v>
      </c>
    </row>
    <row r="61" spans="1:9">
      <c r="A61" s="241"/>
      <c r="B61" s="150" t="s">
        <v>200</v>
      </c>
      <c r="C61" s="144">
        <v>11</v>
      </c>
      <c r="D61" s="144"/>
      <c r="E61" s="144"/>
      <c r="F61" s="144"/>
      <c r="G61" s="144"/>
      <c r="H61" s="145"/>
      <c r="I61" s="153"/>
    </row>
    <row r="62" spans="1:9">
      <c r="A62" s="241"/>
      <c r="B62" s="150" t="s">
        <v>201</v>
      </c>
      <c r="C62" s="144">
        <v>3</v>
      </c>
      <c r="D62" s="144"/>
      <c r="E62" s="144"/>
      <c r="F62" s="144"/>
      <c r="G62" s="144"/>
      <c r="H62" s="145"/>
      <c r="I62" s="153"/>
    </row>
    <row r="63" spans="1:9">
      <c r="A63" s="241"/>
      <c r="B63" s="150" t="s">
        <v>202</v>
      </c>
      <c r="C63" s="144">
        <v>8</v>
      </c>
      <c r="D63" s="144"/>
      <c r="E63" s="144"/>
      <c r="F63" s="144"/>
      <c r="G63" s="144"/>
      <c r="H63" s="145"/>
      <c r="I63" s="153"/>
    </row>
    <row r="64" spans="1:9">
      <c r="A64" s="241"/>
      <c r="B64" s="151" t="s">
        <v>203</v>
      </c>
      <c r="C64" s="146">
        <f t="shared" ref="C64:G64" si="20">SUM(C65:C66)</f>
        <v>0</v>
      </c>
      <c r="D64" s="146">
        <f t="shared" si="20"/>
        <v>0</v>
      </c>
      <c r="E64" s="146">
        <f t="shared" si="20"/>
        <v>-104</v>
      </c>
      <c r="F64" s="146">
        <f t="shared" si="20"/>
        <v>0</v>
      </c>
      <c r="G64" s="146">
        <f t="shared" si="20"/>
        <v>0</v>
      </c>
      <c r="H64" s="145" t="e">
        <f t="shared" si="1"/>
        <v>#DIV/0!</v>
      </c>
      <c r="I64" s="153" t="e">
        <f t="shared" si="3"/>
        <v>#DIV/0!</v>
      </c>
    </row>
    <row r="65" spans="1:9">
      <c r="A65" s="241"/>
      <c r="B65" s="139" t="s">
        <v>204</v>
      </c>
      <c r="C65" s="146"/>
      <c r="D65" s="144"/>
      <c r="E65" s="154">
        <v>-31</v>
      </c>
      <c r="F65" s="144">
        <f t="shared" si="4"/>
        <v>0</v>
      </c>
      <c r="G65" s="144"/>
      <c r="H65" s="145"/>
      <c r="I65" s="153"/>
    </row>
    <row r="66" spans="1:9">
      <c r="A66" s="241"/>
      <c r="B66" s="139" t="s">
        <v>205</v>
      </c>
      <c r="C66" s="146"/>
      <c r="D66" s="144"/>
      <c r="E66" s="154">
        <v>-73</v>
      </c>
      <c r="F66" s="144">
        <f t="shared" si="4"/>
        <v>0</v>
      </c>
      <c r="G66" s="144"/>
      <c r="H66" s="145"/>
      <c r="I66" s="153"/>
    </row>
    <row r="67" spans="1:9" ht="18" customHeight="1">
      <c r="A67" s="241"/>
      <c r="B67" s="148" t="s">
        <v>206</v>
      </c>
      <c r="C67" s="146">
        <f t="shared" ref="C67:G67" si="21">SUM(C68,C71,C75,C76,C80)</f>
        <v>2827</v>
      </c>
      <c r="D67" s="146">
        <f t="shared" si="21"/>
        <v>2999</v>
      </c>
      <c r="E67" s="146">
        <f t="shared" si="21"/>
        <v>2208</v>
      </c>
      <c r="F67" s="146">
        <f t="shared" si="21"/>
        <v>-791</v>
      </c>
      <c r="G67" s="146">
        <f t="shared" si="21"/>
        <v>2208</v>
      </c>
      <c r="H67" s="142">
        <f t="shared" si="1"/>
        <v>6.0841881853554991</v>
      </c>
      <c r="I67" s="152">
        <f t="shared" si="3"/>
        <v>-26.375458486162056</v>
      </c>
    </row>
    <row r="68" spans="1:9">
      <c r="A68" s="241"/>
      <c r="B68" s="151" t="s">
        <v>207</v>
      </c>
      <c r="C68" s="146">
        <f t="shared" ref="C68:G68" si="22">SUM(C69:C70)</f>
        <v>1650</v>
      </c>
      <c r="D68" s="146">
        <f t="shared" si="22"/>
        <v>1660</v>
      </c>
      <c r="E68" s="146">
        <f t="shared" si="22"/>
        <v>971</v>
      </c>
      <c r="F68" s="146">
        <f t="shared" si="22"/>
        <v>-689</v>
      </c>
      <c r="G68" s="146">
        <f t="shared" si="22"/>
        <v>971</v>
      </c>
      <c r="H68" s="155">
        <f t="shared" si="1"/>
        <v>0.60606060606060996</v>
      </c>
      <c r="I68" s="152">
        <f t="shared" si="3"/>
        <v>-41.506024096385538</v>
      </c>
    </row>
    <row r="69" spans="1:9">
      <c r="A69" s="241"/>
      <c r="B69" s="150" t="s">
        <v>208</v>
      </c>
      <c r="C69" s="144">
        <v>39</v>
      </c>
      <c r="D69" s="144"/>
      <c r="E69" s="144">
        <v>62</v>
      </c>
      <c r="F69" s="144">
        <f t="shared" si="4"/>
        <v>62</v>
      </c>
      <c r="G69" s="144">
        <v>62</v>
      </c>
      <c r="H69" s="156">
        <f t="shared" ref="H69:H131" si="23">SUM(D69/C69-1)*100</f>
        <v>-100</v>
      </c>
      <c r="I69" s="153" t="e">
        <f t="shared" si="3"/>
        <v>#DIV/0!</v>
      </c>
    </row>
    <row r="70" spans="1:9">
      <c r="A70" s="241"/>
      <c r="B70" s="150" t="s">
        <v>209</v>
      </c>
      <c r="C70" s="144">
        <v>1611</v>
      </c>
      <c r="D70" s="144">
        <v>1660</v>
      </c>
      <c r="E70" s="144">
        <v>909</v>
      </c>
      <c r="F70" s="144">
        <f t="shared" si="4"/>
        <v>-751</v>
      </c>
      <c r="G70" s="144">
        <v>909</v>
      </c>
      <c r="H70" s="156">
        <f t="shared" si="23"/>
        <v>3.0415890751086305</v>
      </c>
      <c r="I70" s="153">
        <f t="shared" ref="I70:I131" si="24">SUM(G70-D70)/D70*100</f>
        <v>-45.240963855421683</v>
      </c>
    </row>
    <row r="71" spans="1:9">
      <c r="A71" s="241"/>
      <c r="B71" s="151" t="s">
        <v>210</v>
      </c>
      <c r="C71" s="146">
        <f t="shared" ref="C71:G71" si="25">SUM(C72:C74)</f>
        <v>2</v>
      </c>
      <c r="D71" s="146">
        <f t="shared" si="25"/>
        <v>2</v>
      </c>
      <c r="E71" s="146">
        <f t="shared" si="25"/>
        <v>0</v>
      </c>
      <c r="F71" s="146">
        <f t="shared" si="25"/>
        <v>-2</v>
      </c>
      <c r="G71" s="146">
        <f t="shared" si="25"/>
        <v>0</v>
      </c>
      <c r="H71" s="155">
        <f t="shared" si="23"/>
        <v>0</v>
      </c>
      <c r="I71" s="152">
        <f t="shared" si="24"/>
        <v>-100</v>
      </c>
    </row>
    <row r="72" spans="1:9">
      <c r="A72" s="241"/>
      <c r="B72" s="150" t="s">
        <v>211</v>
      </c>
      <c r="C72" s="146"/>
      <c r="D72" s="144"/>
      <c r="E72" s="144"/>
      <c r="F72" s="144"/>
      <c r="G72" s="144"/>
      <c r="H72" s="156"/>
      <c r="I72" s="153"/>
    </row>
    <row r="73" spans="1:9">
      <c r="A73" s="241"/>
      <c r="B73" s="150" t="s">
        <v>212</v>
      </c>
      <c r="C73" s="146"/>
      <c r="D73" s="144"/>
      <c r="E73" s="144"/>
      <c r="F73" s="144"/>
      <c r="G73" s="144"/>
      <c r="H73" s="156"/>
      <c r="I73" s="153"/>
    </row>
    <row r="74" spans="1:9">
      <c r="A74" s="241"/>
      <c r="B74" s="150" t="s">
        <v>213</v>
      </c>
      <c r="C74" s="146">
        <v>2</v>
      </c>
      <c r="D74" s="144">
        <v>2</v>
      </c>
      <c r="E74" s="144"/>
      <c r="F74" s="144">
        <f t="shared" ref="F74:F133" si="26">G74-D74</f>
        <v>-2</v>
      </c>
      <c r="G74" s="144"/>
      <c r="H74" s="156">
        <f t="shared" si="23"/>
        <v>0</v>
      </c>
      <c r="I74" s="153">
        <f t="shared" si="24"/>
        <v>-100</v>
      </c>
    </row>
    <row r="75" spans="1:9">
      <c r="A75" s="241"/>
      <c r="B75" s="151" t="s">
        <v>214</v>
      </c>
      <c r="C75" s="146">
        <v>335</v>
      </c>
      <c r="D75" s="146">
        <v>335</v>
      </c>
      <c r="E75" s="146">
        <v>74</v>
      </c>
      <c r="F75" s="144">
        <f t="shared" si="26"/>
        <v>-261</v>
      </c>
      <c r="G75" s="146">
        <v>74</v>
      </c>
      <c r="H75" s="155">
        <f t="shared" si="23"/>
        <v>0</v>
      </c>
      <c r="I75" s="152">
        <f t="shared" si="24"/>
        <v>-77.910447761194035</v>
      </c>
    </row>
    <row r="76" spans="1:9">
      <c r="A76" s="241"/>
      <c r="B76" s="151" t="s">
        <v>215</v>
      </c>
      <c r="C76" s="146">
        <f t="shared" ref="C76:F76" si="27">SUM(C77:C79)</f>
        <v>101</v>
      </c>
      <c r="D76" s="146">
        <f t="shared" si="27"/>
        <v>102</v>
      </c>
      <c r="E76" s="146">
        <f t="shared" si="27"/>
        <v>115</v>
      </c>
      <c r="F76" s="146">
        <f t="shared" si="27"/>
        <v>13</v>
      </c>
      <c r="G76" s="146">
        <f>SUM(G78:G79)</f>
        <v>115</v>
      </c>
      <c r="H76" s="155">
        <f t="shared" si="23"/>
        <v>0.99009900990099098</v>
      </c>
      <c r="I76" s="152">
        <f t="shared" si="24"/>
        <v>12.745098039215685</v>
      </c>
    </row>
    <row r="77" spans="1:9">
      <c r="A77" s="241"/>
      <c r="B77" s="150" t="s">
        <v>216</v>
      </c>
      <c r="C77" s="146"/>
      <c r="D77" s="144"/>
      <c r="E77" s="144"/>
      <c r="F77" s="144">
        <f t="shared" si="26"/>
        <v>0</v>
      </c>
      <c r="G77" s="144"/>
      <c r="H77" s="156" t="e">
        <f t="shared" si="23"/>
        <v>#DIV/0!</v>
      </c>
      <c r="I77" s="153" t="e">
        <f t="shared" si="24"/>
        <v>#DIV/0!</v>
      </c>
    </row>
    <row r="78" spans="1:9">
      <c r="A78" s="241"/>
      <c r="B78" s="150" t="s">
        <v>217</v>
      </c>
      <c r="C78" s="144">
        <v>52</v>
      </c>
      <c r="D78" s="144">
        <v>52</v>
      </c>
      <c r="E78" s="144">
        <v>46</v>
      </c>
      <c r="F78" s="144">
        <f t="shared" si="26"/>
        <v>-6</v>
      </c>
      <c r="G78" s="144">
        <v>46</v>
      </c>
      <c r="H78" s="156">
        <f t="shared" si="23"/>
        <v>0</v>
      </c>
      <c r="I78" s="153">
        <f t="shared" si="24"/>
        <v>-11.538461538461538</v>
      </c>
    </row>
    <row r="79" spans="1:9">
      <c r="A79" s="241"/>
      <c r="B79" s="150" t="s">
        <v>218</v>
      </c>
      <c r="C79" s="144">
        <v>49</v>
      </c>
      <c r="D79" s="144">
        <v>50</v>
      </c>
      <c r="E79" s="144">
        <v>69</v>
      </c>
      <c r="F79" s="144">
        <f t="shared" si="26"/>
        <v>19</v>
      </c>
      <c r="G79" s="144">
        <v>69</v>
      </c>
      <c r="H79" s="156">
        <f t="shared" si="23"/>
        <v>2.0408163265306145</v>
      </c>
      <c r="I79" s="153">
        <f t="shared" si="24"/>
        <v>38</v>
      </c>
    </row>
    <row r="80" spans="1:9">
      <c r="A80" s="241"/>
      <c r="B80" s="151" t="s">
        <v>219</v>
      </c>
      <c r="C80" s="146">
        <f t="shared" ref="C80:G80" si="28">SUM(C81:C82)</f>
        <v>739</v>
      </c>
      <c r="D80" s="146">
        <f t="shared" si="28"/>
        <v>900</v>
      </c>
      <c r="E80" s="146">
        <f t="shared" si="28"/>
        <v>1048</v>
      </c>
      <c r="F80" s="146">
        <f t="shared" si="28"/>
        <v>148</v>
      </c>
      <c r="G80" s="146">
        <f t="shared" si="28"/>
        <v>1048</v>
      </c>
      <c r="H80" s="156">
        <f t="shared" si="23"/>
        <v>21.786197564276044</v>
      </c>
      <c r="I80" s="153">
        <f t="shared" si="24"/>
        <v>16.444444444444446</v>
      </c>
    </row>
    <row r="81" spans="1:9">
      <c r="A81" s="241"/>
      <c r="B81" s="157" t="s">
        <v>220</v>
      </c>
      <c r="C81" s="144">
        <v>157</v>
      </c>
      <c r="D81" s="144">
        <v>300</v>
      </c>
      <c r="E81" s="144">
        <v>112</v>
      </c>
      <c r="F81" s="144">
        <f t="shared" si="26"/>
        <v>-188</v>
      </c>
      <c r="G81" s="144">
        <v>112</v>
      </c>
      <c r="H81" s="156">
        <f t="shared" si="23"/>
        <v>91.082802547770697</v>
      </c>
      <c r="I81" s="153">
        <f t="shared" si="24"/>
        <v>-62.666666666666671</v>
      </c>
    </row>
    <row r="82" spans="1:9">
      <c r="A82" s="241"/>
      <c r="B82" s="157" t="s">
        <v>221</v>
      </c>
      <c r="C82" s="144">
        <v>582</v>
      </c>
      <c r="D82" s="144">
        <v>600</v>
      </c>
      <c r="E82" s="144">
        <v>936</v>
      </c>
      <c r="F82" s="144">
        <f t="shared" si="26"/>
        <v>336</v>
      </c>
      <c r="G82" s="144">
        <v>936</v>
      </c>
      <c r="H82" s="156">
        <f t="shared" si="23"/>
        <v>3.0927835051546282</v>
      </c>
      <c r="I82" s="153">
        <f t="shared" si="24"/>
        <v>56.000000000000007</v>
      </c>
    </row>
    <row r="83" spans="1:9">
      <c r="A83" s="241"/>
      <c r="B83" s="151" t="s">
        <v>222</v>
      </c>
      <c r="C83" s="146">
        <v>1282</v>
      </c>
      <c r="D83" s="146"/>
      <c r="E83" s="146">
        <v>726</v>
      </c>
      <c r="F83" s="144">
        <f t="shared" si="26"/>
        <v>726</v>
      </c>
      <c r="G83" s="146">
        <v>726</v>
      </c>
      <c r="H83" s="155">
        <f t="shared" si="23"/>
        <v>-100</v>
      </c>
      <c r="I83" s="152" t="e">
        <f t="shared" si="24"/>
        <v>#DIV/0!</v>
      </c>
    </row>
    <row r="84" spans="1:9">
      <c r="A84" s="241"/>
      <c r="B84" s="158" t="s">
        <v>223</v>
      </c>
      <c r="C84" s="141">
        <f t="shared" ref="C84:G84" si="29">SUM(C85:C91)</f>
        <v>94306</v>
      </c>
      <c r="D84" s="141">
        <f t="shared" si="29"/>
        <v>94799</v>
      </c>
      <c r="E84" s="141">
        <f t="shared" si="29"/>
        <v>64712</v>
      </c>
      <c r="F84" s="141">
        <f t="shared" si="29"/>
        <v>-18565</v>
      </c>
      <c r="G84" s="141">
        <f t="shared" si="29"/>
        <v>76234</v>
      </c>
      <c r="H84" s="142">
        <f t="shared" si="23"/>
        <v>0.52276631391428019</v>
      </c>
      <c r="I84" s="152">
        <f t="shared" si="24"/>
        <v>-19.583539910758553</v>
      </c>
    </row>
    <row r="85" spans="1:9">
      <c r="A85" s="241"/>
      <c r="B85" s="149" t="s">
        <v>224</v>
      </c>
      <c r="C85" s="147">
        <f>SUM(C9,C14,C20,C25,C28,C31,C34,C37,C40,C43,C46,C49,C52,C55,C59,C63)</f>
        <v>30293</v>
      </c>
      <c r="D85" s="147">
        <f>SUM(D9,D14,D20,D25,D28,D31,D34,D37,D40,D43,D46,D49,D52,D55,D59,D63)</f>
        <v>31900</v>
      </c>
      <c r="E85" s="147">
        <f t="shared" ref="E85:G85" si="30">SUM(E9,E14,E20,E25,E28,E31,E34,E37,E40,E43,E46,E49,E52,E55,E59,E63,E66)</f>
        <v>20082</v>
      </c>
      <c r="F85" s="147">
        <f t="shared" si="30"/>
        <v>-7483</v>
      </c>
      <c r="G85" s="147">
        <f t="shared" si="30"/>
        <v>24417</v>
      </c>
      <c r="H85" s="156">
        <f t="shared" si="23"/>
        <v>5.304855907305317</v>
      </c>
      <c r="I85" s="153">
        <f t="shared" si="24"/>
        <v>-23.457680250783699</v>
      </c>
    </row>
    <row r="86" spans="1:9">
      <c r="A86" s="241"/>
      <c r="B86" s="149" t="s">
        <v>225</v>
      </c>
      <c r="C86" s="147">
        <f t="shared" ref="C86:G86" si="31">SUM(C70,C74,C75,C79,C81,C82)</f>
        <v>2736</v>
      </c>
      <c r="D86" s="147">
        <f t="shared" si="31"/>
        <v>2947</v>
      </c>
      <c r="E86" s="147">
        <f t="shared" si="31"/>
        <v>2100</v>
      </c>
      <c r="F86" s="144">
        <f t="shared" si="26"/>
        <v>-847</v>
      </c>
      <c r="G86" s="147">
        <f t="shared" si="31"/>
        <v>2100</v>
      </c>
      <c r="H86" s="156">
        <f t="shared" si="23"/>
        <v>7.7119883040935644</v>
      </c>
      <c r="I86" s="153">
        <f t="shared" si="24"/>
        <v>-28.741092636579573</v>
      </c>
    </row>
    <row r="87" spans="1:9">
      <c r="A87" s="241"/>
      <c r="B87" s="149" t="s">
        <v>226</v>
      </c>
      <c r="C87" s="147">
        <f>SUM(C8,C13,C19,C24,C27,C30,C33,C36,C39,C42,C45,C48,C51,C54,C58,C62)</f>
        <v>13940</v>
      </c>
      <c r="D87" s="147">
        <f>SUM(D8,D13,D19,D24,D27,D30,D33,D36,D39,D42,D45,D48,D51,D54,D58,D62)</f>
        <v>14563</v>
      </c>
      <c r="E87" s="147">
        <f>SUM(E8,E13,E19,E24,E27,E30,E33,E36,E39,E42,E45,E48,E51,E54,E58,E65)</f>
        <v>10074</v>
      </c>
      <c r="F87" s="144">
        <f t="shared" si="26"/>
        <v>-2496</v>
      </c>
      <c r="G87" s="147">
        <f>SUM(G8,G13,G19,G24,G27,G30,G33,G36,G39,G42,G45,G48,G51,G54,G58,G65)</f>
        <v>12067</v>
      </c>
      <c r="H87" s="145">
        <f t="shared" si="23"/>
        <v>4.4691535150645612</v>
      </c>
      <c r="I87" s="153">
        <f t="shared" si="24"/>
        <v>-17.139325688388382</v>
      </c>
    </row>
    <row r="88" spans="1:9">
      <c r="A88" s="241"/>
      <c r="B88" s="149" t="s">
        <v>227</v>
      </c>
      <c r="C88" s="147">
        <f>SUM(C69,C73,C78)</f>
        <v>91</v>
      </c>
      <c r="D88" s="147">
        <f>SUM(D69,D73,D78)</f>
        <v>52</v>
      </c>
      <c r="E88" s="147">
        <f>SUM(E69,E78)</f>
        <v>108</v>
      </c>
      <c r="F88" s="144">
        <f t="shared" si="26"/>
        <v>56</v>
      </c>
      <c r="G88" s="147">
        <f>SUM(G69,G78)</f>
        <v>108</v>
      </c>
      <c r="H88" s="145">
        <f t="shared" si="23"/>
        <v>-42.857142857142861</v>
      </c>
      <c r="I88" s="153">
        <f t="shared" si="24"/>
        <v>107.69230769230769</v>
      </c>
    </row>
    <row r="89" spans="1:9">
      <c r="A89" s="241"/>
      <c r="B89" s="143" t="s">
        <v>228</v>
      </c>
      <c r="C89" s="147">
        <f>SUM(C72,C77+C83)</f>
        <v>1282</v>
      </c>
      <c r="D89" s="147">
        <f>SUM(D72,D77+D83)</f>
        <v>0</v>
      </c>
      <c r="E89" s="147">
        <f>SUM(E83)</f>
        <v>726</v>
      </c>
      <c r="F89" s="144">
        <f t="shared" si="26"/>
        <v>726</v>
      </c>
      <c r="G89" s="147">
        <f>SUM(G83)</f>
        <v>726</v>
      </c>
      <c r="H89" s="145">
        <f t="shared" si="23"/>
        <v>-100</v>
      </c>
      <c r="I89" s="153" t="e">
        <f t="shared" si="24"/>
        <v>#DIV/0!</v>
      </c>
    </row>
    <row r="90" spans="1:9">
      <c r="A90" s="241"/>
      <c r="B90" s="150" t="s">
        <v>229</v>
      </c>
      <c r="C90" s="147">
        <f t="shared" ref="C90:G90" si="32">SUM(C12,C18,C23,C57)</f>
        <v>6156</v>
      </c>
      <c r="D90" s="147">
        <f t="shared" si="32"/>
        <v>5769</v>
      </c>
      <c r="E90" s="147">
        <f t="shared" si="32"/>
        <v>4649</v>
      </c>
      <c r="F90" s="144">
        <f t="shared" si="26"/>
        <v>-398</v>
      </c>
      <c r="G90" s="147">
        <f t="shared" si="32"/>
        <v>5371</v>
      </c>
      <c r="H90" s="145">
        <f t="shared" si="23"/>
        <v>-6.2865497076023402</v>
      </c>
      <c r="I90" s="153">
        <f t="shared" si="24"/>
        <v>-6.8989426243716414</v>
      </c>
    </row>
    <row r="91" spans="1:9">
      <c r="A91" s="242"/>
      <c r="B91" s="149" t="s">
        <v>230</v>
      </c>
      <c r="C91" s="147">
        <f>SUM(C7,C11,C17,C22,C61+C15)</f>
        <v>39808</v>
      </c>
      <c r="D91" s="147">
        <f>SUM(D7,D11,D17,D22,D61+D15)</f>
        <v>39568</v>
      </c>
      <c r="E91" s="147">
        <f>SUM(E7,E11,E17,E15,E22,E61)</f>
        <v>26973</v>
      </c>
      <c r="F91" s="144">
        <f t="shared" si="26"/>
        <v>-8123</v>
      </c>
      <c r="G91" s="147">
        <f>SUM(G7,G11,G17,G15,G22,G61)</f>
        <v>31445</v>
      </c>
      <c r="H91" s="145">
        <f t="shared" si="23"/>
        <v>-0.60289389067523791</v>
      </c>
      <c r="I91" s="153">
        <f t="shared" si="24"/>
        <v>-20.529215527699151</v>
      </c>
    </row>
    <row r="92" spans="1:9" ht="14.25" customHeight="1">
      <c r="A92" s="243" t="s">
        <v>231</v>
      </c>
      <c r="B92" s="148" t="s">
        <v>232</v>
      </c>
      <c r="C92" s="141">
        <f t="shared" ref="C92:G92" si="33">SUM(C93+C94+C98+C99+C103)</f>
        <v>765</v>
      </c>
      <c r="D92" s="141">
        <f t="shared" si="33"/>
        <v>2000</v>
      </c>
      <c r="E92" s="141">
        <f t="shared" si="33"/>
        <v>570</v>
      </c>
      <c r="F92" s="146">
        <f t="shared" si="26"/>
        <v>-1430</v>
      </c>
      <c r="G92" s="141">
        <f t="shared" si="33"/>
        <v>570</v>
      </c>
      <c r="H92" s="142">
        <f t="shared" si="23"/>
        <v>161.43790849673204</v>
      </c>
      <c r="I92" s="152">
        <f t="shared" si="24"/>
        <v>-71.5</v>
      </c>
    </row>
    <row r="93" spans="1:9" ht="14.25" customHeight="1">
      <c r="A93" s="244"/>
      <c r="B93" s="148" t="s">
        <v>233</v>
      </c>
      <c r="C93" s="141">
        <v>138</v>
      </c>
      <c r="D93" s="141">
        <v>400</v>
      </c>
      <c r="E93" s="141">
        <v>21</v>
      </c>
      <c r="F93" s="146">
        <f t="shared" si="26"/>
        <v>-379</v>
      </c>
      <c r="G93" s="141">
        <v>21</v>
      </c>
      <c r="H93" s="142">
        <f t="shared" si="23"/>
        <v>189.85507246376812</v>
      </c>
      <c r="I93" s="152">
        <f t="shared" si="24"/>
        <v>-94.75</v>
      </c>
    </row>
    <row r="94" spans="1:9" ht="14.25" customHeight="1">
      <c r="A94" s="244"/>
      <c r="B94" s="148" t="s">
        <v>234</v>
      </c>
      <c r="C94" s="141">
        <f t="shared" ref="C94:G94" si="34">SUM(C95:C97)</f>
        <v>166</v>
      </c>
      <c r="D94" s="141">
        <f t="shared" si="34"/>
        <v>600</v>
      </c>
      <c r="E94" s="141">
        <f t="shared" si="34"/>
        <v>25</v>
      </c>
      <c r="F94" s="141">
        <f t="shared" si="34"/>
        <v>-575</v>
      </c>
      <c r="G94" s="141">
        <f t="shared" si="34"/>
        <v>25</v>
      </c>
      <c r="H94" s="142">
        <f t="shared" si="23"/>
        <v>261.44578313253015</v>
      </c>
      <c r="I94" s="152">
        <f t="shared" si="24"/>
        <v>-95.833333333333343</v>
      </c>
    </row>
    <row r="95" spans="1:9" ht="14.25" customHeight="1">
      <c r="A95" s="244"/>
      <c r="B95" s="149" t="s">
        <v>235</v>
      </c>
      <c r="C95" s="147">
        <v>104</v>
      </c>
      <c r="D95" s="147">
        <v>300</v>
      </c>
      <c r="E95" s="147">
        <v>16</v>
      </c>
      <c r="F95" s="144">
        <f t="shared" si="26"/>
        <v>-284</v>
      </c>
      <c r="G95" s="147">
        <v>16</v>
      </c>
      <c r="H95" s="145">
        <f t="shared" si="23"/>
        <v>188.46153846153845</v>
      </c>
      <c r="I95" s="153">
        <f t="shared" si="24"/>
        <v>-94.666666666666671</v>
      </c>
    </row>
    <row r="96" spans="1:9" ht="14.25" customHeight="1">
      <c r="A96" s="244"/>
      <c r="B96" s="149" t="s">
        <v>236</v>
      </c>
      <c r="C96" s="147">
        <v>62</v>
      </c>
      <c r="D96" s="147">
        <v>180</v>
      </c>
      <c r="E96" s="147">
        <v>9</v>
      </c>
      <c r="F96" s="144">
        <f t="shared" si="26"/>
        <v>-171</v>
      </c>
      <c r="G96" s="147">
        <v>9</v>
      </c>
      <c r="H96" s="145">
        <f t="shared" si="23"/>
        <v>190.32258064516131</v>
      </c>
      <c r="I96" s="153">
        <f t="shared" si="24"/>
        <v>-95</v>
      </c>
    </row>
    <row r="97" spans="1:9" ht="14.25" customHeight="1">
      <c r="A97" s="244"/>
      <c r="B97" s="149" t="s">
        <v>237</v>
      </c>
      <c r="C97" s="147"/>
      <c r="D97" s="147">
        <v>120</v>
      </c>
      <c r="E97" s="147"/>
      <c r="F97" s="144">
        <f t="shared" si="26"/>
        <v>-120</v>
      </c>
      <c r="G97" s="147"/>
      <c r="H97" s="145" t="e">
        <f t="shared" si="23"/>
        <v>#DIV/0!</v>
      </c>
      <c r="I97" s="153">
        <f t="shared" si="24"/>
        <v>-100</v>
      </c>
    </row>
    <row r="98" spans="1:9" s="126" customFormat="1" ht="15" customHeight="1">
      <c r="A98" s="244"/>
      <c r="B98" s="159" t="s">
        <v>238</v>
      </c>
      <c r="C98" s="160">
        <v>461</v>
      </c>
      <c r="D98" s="160"/>
      <c r="E98" s="160">
        <v>524</v>
      </c>
      <c r="F98" s="144">
        <f t="shared" si="26"/>
        <v>524</v>
      </c>
      <c r="G98" s="160">
        <v>524</v>
      </c>
      <c r="H98" s="142">
        <f t="shared" si="23"/>
        <v>-100</v>
      </c>
      <c r="I98" s="152" t="e">
        <f t="shared" si="24"/>
        <v>#DIV/0!</v>
      </c>
    </row>
    <row r="99" spans="1:9" ht="14.25" customHeight="1">
      <c r="A99" s="244"/>
      <c r="B99" s="148" t="s">
        <v>239</v>
      </c>
      <c r="C99" s="141">
        <f t="shared" ref="C99:G99" si="35">SUM(C100:C102)</f>
        <v>0</v>
      </c>
      <c r="D99" s="141">
        <f t="shared" si="35"/>
        <v>1000</v>
      </c>
      <c r="E99" s="141">
        <f t="shared" si="35"/>
        <v>0</v>
      </c>
      <c r="F99" s="141">
        <f t="shared" si="35"/>
        <v>-1000</v>
      </c>
      <c r="G99" s="141">
        <f t="shared" si="35"/>
        <v>0</v>
      </c>
      <c r="H99" s="142" t="e">
        <f t="shared" si="23"/>
        <v>#DIV/0!</v>
      </c>
      <c r="I99" s="152">
        <f t="shared" si="24"/>
        <v>-100</v>
      </c>
    </row>
    <row r="100" spans="1:9" ht="14.25" customHeight="1">
      <c r="A100" s="244"/>
      <c r="B100" s="149" t="s">
        <v>235</v>
      </c>
      <c r="C100" s="147"/>
      <c r="D100" s="147">
        <v>200</v>
      </c>
      <c r="E100" s="141"/>
      <c r="F100" s="144">
        <f t="shared" si="26"/>
        <v>-200</v>
      </c>
      <c r="G100" s="147"/>
      <c r="H100" s="145" t="e">
        <f t="shared" si="23"/>
        <v>#DIV/0!</v>
      </c>
      <c r="I100" s="153">
        <f t="shared" si="24"/>
        <v>-100</v>
      </c>
    </row>
    <row r="101" spans="1:9" ht="14.25" customHeight="1">
      <c r="A101" s="244"/>
      <c r="B101" s="149" t="s">
        <v>236</v>
      </c>
      <c r="C101" s="147"/>
      <c r="D101" s="147">
        <v>300</v>
      </c>
      <c r="E101" s="141"/>
      <c r="F101" s="144">
        <f t="shared" si="26"/>
        <v>-300</v>
      </c>
      <c r="G101" s="147"/>
      <c r="H101" s="145" t="e">
        <f t="shared" si="23"/>
        <v>#DIV/0!</v>
      </c>
      <c r="I101" s="153">
        <f t="shared" si="24"/>
        <v>-100</v>
      </c>
    </row>
    <row r="102" spans="1:9" ht="14.25" customHeight="1">
      <c r="A102" s="244"/>
      <c r="B102" s="149" t="s">
        <v>240</v>
      </c>
      <c r="C102" s="147"/>
      <c r="D102" s="147">
        <v>500</v>
      </c>
      <c r="E102" s="141"/>
      <c r="F102" s="144">
        <f t="shared" si="26"/>
        <v>-500</v>
      </c>
      <c r="G102" s="147"/>
      <c r="H102" s="145" t="e">
        <f t="shared" si="23"/>
        <v>#DIV/0!</v>
      </c>
      <c r="I102" s="153">
        <f t="shared" si="24"/>
        <v>-100</v>
      </c>
    </row>
    <row r="103" spans="1:9" s="127" customFormat="1">
      <c r="A103" s="244"/>
      <c r="B103" s="148" t="s">
        <v>241</v>
      </c>
      <c r="C103" s="141">
        <f t="shared" ref="C103:G103" si="36">SUM(C104:C107)</f>
        <v>0</v>
      </c>
      <c r="D103" s="141">
        <f t="shared" si="36"/>
        <v>0</v>
      </c>
      <c r="E103" s="141">
        <f t="shared" si="36"/>
        <v>0</v>
      </c>
      <c r="F103" s="141">
        <f t="shared" si="36"/>
        <v>0</v>
      </c>
      <c r="G103" s="141">
        <f t="shared" si="36"/>
        <v>0</v>
      </c>
      <c r="H103" s="142" t="e">
        <f t="shared" si="23"/>
        <v>#DIV/0!</v>
      </c>
      <c r="I103" s="152" t="e">
        <f t="shared" si="24"/>
        <v>#DIV/0!</v>
      </c>
    </row>
    <row r="104" spans="1:9">
      <c r="A104" s="244"/>
      <c r="B104" s="149" t="s">
        <v>235</v>
      </c>
      <c r="C104" s="147"/>
      <c r="D104" s="147"/>
      <c r="E104" s="147"/>
      <c r="F104" s="144">
        <f t="shared" si="26"/>
        <v>0</v>
      </c>
      <c r="G104" s="147"/>
      <c r="H104" s="145"/>
      <c r="I104" s="153"/>
    </row>
    <row r="105" spans="1:9">
      <c r="A105" s="244"/>
      <c r="B105" s="149" t="s">
        <v>236</v>
      </c>
      <c r="C105" s="147"/>
      <c r="D105" s="147"/>
      <c r="E105" s="147"/>
      <c r="F105" s="144">
        <f t="shared" si="26"/>
        <v>0</v>
      </c>
      <c r="G105" s="147"/>
      <c r="H105" s="145"/>
      <c r="I105" s="153"/>
    </row>
    <row r="106" spans="1:9">
      <c r="A106" s="244"/>
      <c r="B106" s="149" t="s">
        <v>240</v>
      </c>
      <c r="C106" s="147"/>
      <c r="D106" s="147"/>
      <c r="E106" s="147"/>
      <c r="F106" s="144">
        <f t="shared" si="26"/>
        <v>0</v>
      </c>
      <c r="G106" s="147"/>
      <c r="H106" s="145"/>
      <c r="I106" s="153"/>
    </row>
    <row r="107" spans="1:9">
      <c r="A107" s="244"/>
      <c r="B107" s="149" t="s">
        <v>237</v>
      </c>
      <c r="C107" s="147"/>
      <c r="D107" s="147"/>
      <c r="E107" s="147"/>
      <c r="F107" s="144">
        <f t="shared" si="26"/>
        <v>0</v>
      </c>
      <c r="G107" s="147"/>
      <c r="H107" s="145"/>
      <c r="I107" s="153"/>
    </row>
    <row r="108" spans="1:9">
      <c r="A108" s="244"/>
      <c r="B108" s="148" t="s">
        <v>242</v>
      </c>
      <c r="C108" s="141">
        <f t="shared" ref="C108:G108" si="37">SUM(C109:C112)</f>
        <v>7210</v>
      </c>
      <c r="D108" s="141">
        <f t="shared" si="37"/>
        <v>8700</v>
      </c>
      <c r="E108" s="141">
        <f t="shared" si="37"/>
        <v>13323</v>
      </c>
      <c r="F108" s="141">
        <f t="shared" si="37"/>
        <v>4836</v>
      </c>
      <c r="G108" s="141">
        <f t="shared" si="37"/>
        <v>13536</v>
      </c>
      <c r="H108" s="142">
        <f t="shared" si="23"/>
        <v>20.665742024965319</v>
      </c>
      <c r="I108" s="152">
        <f t="shared" si="24"/>
        <v>55.58620689655173</v>
      </c>
    </row>
    <row r="109" spans="1:9">
      <c r="A109" s="244"/>
      <c r="B109" s="149" t="s">
        <v>243</v>
      </c>
      <c r="C109" s="147">
        <v>7210</v>
      </c>
      <c r="D109" s="147">
        <v>8700</v>
      </c>
      <c r="E109" s="147">
        <v>13323</v>
      </c>
      <c r="F109" s="144">
        <f t="shared" si="26"/>
        <v>4836</v>
      </c>
      <c r="G109" s="147">
        <v>13536</v>
      </c>
      <c r="H109" s="145">
        <f t="shared" si="23"/>
        <v>20.665742024965319</v>
      </c>
      <c r="I109" s="153">
        <f t="shared" si="24"/>
        <v>55.58620689655173</v>
      </c>
    </row>
    <row r="110" spans="1:9">
      <c r="A110" s="244"/>
      <c r="B110" s="149" t="s">
        <v>244</v>
      </c>
      <c r="C110" s="147"/>
      <c r="D110" s="147"/>
      <c r="E110" s="147"/>
      <c r="F110" s="144">
        <f t="shared" si="26"/>
        <v>0</v>
      </c>
      <c r="G110" s="147"/>
      <c r="H110" s="145"/>
      <c r="I110" s="153"/>
    </row>
    <row r="111" spans="1:9">
      <c r="A111" s="244"/>
      <c r="B111" s="149" t="s">
        <v>245</v>
      </c>
      <c r="C111" s="147"/>
      <c r="D111" s="147"/>
      <c r="E111" s="147"/>
      <c r="F111" s="144">
        <f t="shared" si="26"/>
        <v>0</v>
      </c>
      <c r="G111" s="147"/>
      <c r="H111" s="145"/>
      <c r="I111" s="153"/>
    </row>
    <row r="112" spans="1:9">
      <c r="A112" s="244"/>
      <c r="B112" s="149" t="s">
        <v>246</v>
      </c>
      <c r="C112" s="147"/>
      <c r="D112" s="147"/>
      <c r="E112" s="147"/>
      <c r="F112" s="144">
        <f t="shared" si="26"/>
        <v>0</v>
      </c>
      <c r="G112" s="147"/>
      <c r="H112" s="145"/>
      <c r="I112" s="153"/>
    </row>
    <row r="113" spans="1:9">
      <c r="A113" s="244"/>
      <c r="B113" s="148" t="s">
        <v>247</v>
      </c>
      <c r="C113" s="141">
        <f t="shared" ref="C113:G113" si="38">SUM(C114:C116)</f>
        <v>3076</v>
      </c>
      <c r="D113" s="141">
        <f t="shared" si="38"/>
        <v>2500</v>
      </c>
      <c r="E113" s="141">
        <f t="shared" si="38"/>
        <v>2413</v>
      </c>
      <c r="F113" s="141">
        <f t="shared" si="38"/>
        <v>-73</v>
      </c>
      <c r="G113" s="141">
        <f t="shared" si="38"/>
        <v>2427</v>
      </c>
      <c r="H113" s="155">
        <f t="shared" si="23"/>
        <v>-18.725617685305597</v>
      </c>
      <c r="I113" s="152">
        <f t="shared" si="24"/>
        <v>-2.92</v>
      </c>
    </row>
    <row r="114" spans="1:9">
      <c r="A114" s="244"/>
      <c r="B114" s="149" t="s">
        <v>243</v>
      </c>
      <c r="C114" s="147">
        <v>3034</v>
      </c>
      <c r="D114" s="147">
        <v>2500</v>
      </c>
      <c r="E114" s="147">
        <v>2388</v>
      </c>
      <c r="F114" s="144">
        <f t="shared" si="26"/>
        <v>-98</v>
      </c>
      <c r="G114" s="147">
        <v>2402</v>
      </c>
      <c r="H114" s="145">
        <f t="shared" si="23"/>
        <v>-17.600527356624916</v>
      </c>
      <c r="I114" s="153">
        <f t="shared" si="24"/>
        <v>-3.92</v>
      </c>
    </row>
    <row r="115" spans="1:9">
      <c r="A115" s="244"/>
      <c r="B115" s="149" t="s">
        <v>244</v>
      </c>
      <c r="C115" s="147">
        <v>42</v>
      </c>
      <c r="D115" s="147"/>
      <c r="E115" s="147">
        <v>25</v>
      </c>
      <c r="F115" s="144">
        <f t="shared" si="26"/>
        <v>25</v>
      </c>
      <c r="G115" s="147">
        <v>25</v>
      </c>
      <c r="H115" s="145">
        <f t="shared" si="23"/>
        <v>-100</v>
      </c>
      <c r="I115" s="153" t="e">
        <f t="shared" si="24"/>
        <v>#DIV/0!</v>
      </c>
    </row>
    <row r="116" spans="1:9">
      <c r="A116" s="244"/>
      <c r="B116" s="149" t="s">
        <v>245</v>
      </c>
      <c r="C116" s="147"/>
      <c r="D116" s="147"/>
      <c r="E116" s="147"/>
      <c r="F116" s="144">
        <f t="shared" si="26"/>
        <v>0</v>
      </c>
      <c r="G116" s="147"/>
      <c r="H116" s="145" t="e">
        <f t="shared" si="23"/>
        <v>#DIV/0!</v>
      </c>
      <c r="I116" s="153" t="e">
        <f t="shared" si="24"/>
        <v>#DIV/0!</v>
      </c>
    </row>
    <row r="117" spans="1:9">
      <c r="A117" s="244"/>
      <c r="B117" s="161" t="s">
        <v>248</v>
      </c>
      <c r="C117" s="160">
        <f t="shared" ref="C117:G117" si="39">SUM(C118,C119,C120,C123,C128)</f>
        <v>5895</v>
      </c>
      <c r="D117" s="160">
        <f t="shared" si="39"/>
        <v>6203</v>
      </c>
      <c r="E117" s="160">
        <f t="shared" si="39"/>
        <v>2877</v>
      </c>
      <c r="F117" s="160">
        <f t="shared" si="39"/>
        <v>2614</v>
      </c>
      <c r="G117" s="160">
        <f t="shared" si="39"/>
        <v>8817</v>
      </c>
      <c r="H117" s="155">
        <f t="shared" si="23"/>
        <v>5.224766751484311</v>
      </c>
      <c r="I117" s="152">
        <f t="shared" si="24"/>
        <v>42.140899564726745</v>
      </c>
    </row>
    <row r="118" spans="1:9">
      <c r="A118" s="244"/>
      <c r="B118" s="157" t="s">
        <v>249</v>
      </c>
      <c r="C118" s="162">
        <v>253</v>
      </c>
      <c r="D118" s="160"/>
      <c r="E118" s="162">
        <v>21</v>
      </c>
      <c r="F118" s="144">
        <f t="shared" si="26"/>
        <v>140</v>
      </c>
      <c r="G118" s="160">
        <v>140</v>
      </c>
      <c r="H118" s="145">
        <f t="shared" si="23"/>
        <v>-100</v>
      </c>
      <c r="I118" s="153" t="e">
        <f t="shared" si="24"/>
        <v>#DIV/0!</v>
      </c>
    </row>
    <row r="119" spans="1:9">
      <c r="A119" s="244"/>
      <c r="B119" s="157" t="s">
        <v>250</v>
      </c>
      <c r="C119" s="162">
        <v>1158</v>
      </c>
      <c r="D119" s="162">
        <v>2003</v>
      </c>
      <c r="E119" s="162"/>
      <c r="F119" s="144">
        <f t="shared" si="26"/>
        <v>3496</v>
      </c>
      <c r="G119" s="160">
        <v>5499</v>
      </c>
      <c r="H119" s="145">
        <f t="shared" si="23"/>
        <v>72.9706390328152</v>
      </c>
      <c r="I119" s="153">
        <f t="shared" si="24"/>
        <v>174.5381927109336</v>
      </c>
    </row>
    <row r="120" spans="1:9">
      <c r="A120" s="244"/>
      <c r="B120" s="157" t="s">
        <v>251</v>
      </c>
      <c r="C120" s="162">
        <f t="shared" ref="C120:G120" si="40">SUM(C121:C122)</f>
        <v>426</v>
      </c>
      <c r="D120" s="162">
        <f t="shared" si="40"/>
        <v>0</v>
      </c>
      <c r="E120" s="162">
        <f t="shared" si="40"/>
        <v>4</v>
      </c>
      <c r="F120" s="162">
        <f t="shared" si="40"/>
        <v>4</v>
      </c>
      <c r="G120" s="160">
        <f t="shared" si="40"/>
        <v>4</v>
      </c>
      <c r="H120" s="145">
        <f t="shared" si="23"/>
        <v>-100</v>
      </c>
      <c r="I120" s="153" t="e">
        <f t="shared" si="24"/>
        <v>#DIV/0!</v>
      </c>
    </row>
    <row r="121" spans="1:9">
      <c r="A121" s="244"/>
      <c r="B121" s="149" t="s">
        <v>252</v>
      </c>
      <c r="C121" s="162">
        <v>341</v>
      </c>
      <c r="D121" s="162"/>
      <c r="E121" s="162">
        <v>4</v>
      </c>
      <c r="F121" s="144">
        <f t="shared" si="26"/>
        <v>4</v>
      </c>
      <c r="G121" s="162">
        <v>4</v>
      </c>
      <c r="H121" s="145">
        <f t="shared" si="23"/>
        <v>-100</v>
      </c>
      <c r="I121" s="153" t="e">
        <f t="shared" si="24"/>
        <v>#DIV/0!</v>
      </c>
    </row>
    <row r="122" spans="1:9">
      <c r="A122" s="244"/>
      <c r="B122" s="149" t="s">
        <v>253</v>
      </c>
      <c r="C122" s="162">
        <v>85</v>
      </c>
      <c r="D122" s="162"/>
      <c r="E122" s="162"/>
      <c r="F122" s="144"/>
      <c r="G122" s="160"/>
      <c r="H122" s="145">
        <f t="shared" si="23"/>
        <v>-100</v>
      </c>
      <c r="I122" s="153" t="e">
        <f t="shared" si="24"/>
        <v>#DIV/0!</v>
      </c>
    </row>
    <row r="123" spans="1:9">
      <c r="A123" s="244"/>
      <c r="B123" s="157" t="s">
        <v>254</v>
      </c>
      <c r="C123" s="162">
        <f t="shared" ref="C123:G123" si="41">SUM(C124:C127)</f>
        <v>4017</v>
      </c>
      <c r="D123" s="162">
        <f t="shared" si="41"/>
        <v>4200</v>
      </c>
      <c r="E123" s="162">
        <f t="shared" si="41"/>
        <v>2828</v>
      </c>
      <c r="F123" s="162">
        <f t="shared" si="41"/>
        <v>-1050</v>
      </c>
      <c r="G123" s="162">
        <f t="shared" si="41"/>
        <v>3150</v>
      </c>
      <c r="H123" s="145">
        <f t="shared" si="23"/>
        <v>4.5556385362210516</v>
      </c>
      <c r="I123" s="153">
        <f t="shared" si="24"/>
        <v>-25</v>
      </c>
    </row>
    <row r="124" spans="1:9">
      <c r="A124" s="244"/>
      <c r="B124" s="149" t="s">
        <v>255</v>
      </c>
      <c r="C124" s="147">
        <v>2678</v>
      </c>
      <c r="D124" s="147">
        <v>2800</v>
      </c>
      <c r="E124" s="147">
        <v>1885</v>
      </c>
      <c r="F124" s="144">
        <f t="shared" si="26"/>
        <v>-700</v>
      </c>
      <c r="G124" s="147">
        <v>2100</v>
      </c>
      <c r="H124" s="145">
        <f t="shared" si="23"/>
        <v>4.5556385362210516</v>
      </c>
      <c r="I124" s="153">
        <f t="shared" si="24"/>
        <v>-25</v>
      </c>
    </row>
    <row r="125" spans="1:9">
      <c r="A125" s="244"/>
      <c r="B125" s="149" t="s">
        <v>256</v>
      </c>
      <c r="C125" s="147">
        <v>1339</v>
      </c>
      <c r="D125" s="147">
        <v>1400</v>
      </c>
      <c r="E125" s="147">
        <v>943</v>
      </c>
      <c r="F125" s="144">
        <f t="shared" si="26"/>
        <v>-350</v>
      </c>
      <c r="G125" s="147">
        <v>1050</v>
      </c>
      <c r="H125" s="145">
        <f t="shared" si="23"/>
        <v>4.5556385362210516</v>
      </c>
      <c r="I125" s="153">
        <f t="shared" si="24"/>
        <v>-25</v>
      </c>
    </row>
    <row r="126" spans="1:9">
      <c r="A126" s="244"/>
      <c r="B126" s="149" t="s">
        <v>257</v>
      </c>
      <c r="C126" s="147"/>
      <c r="D126" s="160"/>
      <c r="E126" s="160"/>
      <c r="F126" s="144"/>
      <c r="G126" s="160"/>
      <c r="H126" s="145"/>
      <c r="I126" s="153"/>
    </row>
    <row r="127" spans="1:9">
      <c r="A127" s="244"/>
      <c r="B127" s="149" t="s">
        <v>258</v>
      </c>
      <c r="C127" s="147"/>
      <c r="D127" s="160"/>
      <c r="E127" s="160"/>
      <c r="F127" s="144"/>
      <c r="G127" s="160"/>
      <c r="H127" s="145"/>
      <c r="I127" s="153"/>
    </row>
    <row r="128" spans="1:9" ht="24.95" customHeight="1">
      <c r="A128" s="244"/>
      <c r="B128" s="149" t="s">
        <v>259</v>
      </c>
      <c r="C128" s="147">
        <v>41</v>
      </c>
      <c r="D128" s="162"/>
      <c r="E128" s="162">
        <v>24</v>
      </c>
      <c r="F128" s="144">
        <f t="shared" si="26"/>
        <v>24</v>
      </c>
      <c r="G128" s="160">
        <v>24</v>
      </c>
      <c r="H128" s="145">
        <f t="shared" si="23"/>
        <v>-100</v>
      </c>
      <c r="I128" s="153" t="e">
        <f t="shared" si="24"/>
        <v>#DIV/0!</v>
      </c>
    </row>
    <row r="129" spans="1:9">
      <c r="A129" s="244"/>
      <c r="B129" s="148" t="s">
        <v>260</v>
      </c>
      <c r="C129" s="141">
        <v>1727</v>
      </c>
      <c r="D129" s="141">
        <v>500</v>
      </c>
      <c r="E129" s="141">
        <v>247</v>
      </c>
      <c r="F129" s="146">
        <f t="shared" si="26"/>
        <v>-253</v>
      </c>
      <c r="G129" s="141">
        <v>247</v>
      </c>
      <c r="H129" s="142">
        <f t="shared" si="23"/>
        <v>-71.048060220034742</v>
      </c>
      <c r="I129" s="152">
        <f t="shared" si="24"/>
        <v>-50.6</v>
      </c>
    </row>
    <row r="130" spans="1:9">
      <c r="A130" s="244"/>
      <c r="B130" s="148" t="s">
        <v>261</v>
      </c>
      <c r="C130" s="141">
        <v>49</v>
      </c>
      <c r="D130" s="141">
        <v>50</v>
      </c>
      <c r="E130" s="141">
        <v>84</v>
      </c>
      <c r="F130" s="146">
        <f t="shared" si="26"/>
        <v>34</v>
      </c>
      <c r="G130" s="141">
        <v>84</v>
      </c>
      <c r="H130" s="142">
        <f t="shared" si="23"/>
        <v>2.0408163265306145</v>
      </c>
      <c r="I130" s="152">
        <f t="shared" si="24"/>
        <v>68</v>
      </c>
    </row>
    <row r="131" spans="1:9">
      <c r="A131" s="244"/>
      <c r="B131" s="148" t="s">
        <v>262</v>
      </c>
      <c r="C131" s="141">
        <f>SUM(C132:C133)</f>
        <v>0</v>
      </c>
      <c r="D131" s="141">
        <f>SUM(D132:D133)</f>
        <v>0</v>
      </c>
      <c r="E131" s="141">
        <v>1186</v>
      </c>
      <c r="F131" s="146">
        <f t="shared" si="26"/>
        <v>1186</v>
      </c>
      <c r="G131" s="141">
        <v>1186</v>
      </c>
      <c r="H131" s="142" t="e">
        <f t="shared" si="23"/>
        <v>#DIV/0!</v>
      </c>
      <c r="I131" s="152" t="e">
        <f t="shared" si="24"/>
        <v>#DIV/0!</v>
      </c>
    </row>
    <row r="132" spans="1:9">
      <c r="A132" s="244"/>
      <c r="B132" s="149"/>
      <c r="C132" s="147"/>
      <c r="D132" s="147"/>
      <c r="E132" s="147"/>
      <c r="F132" s="144">
        <f t="shared" si="26"/>
        <v>0</v>
      </c>
      <c r="G132" s="147"/>
      <c r="H132" s="145"/>
      <c r="I132" s="153"/>
    </row>
    <row r="133" spans="1:9">
      <c r="A133" s="244"/>
      <c r="B133" s="149"/>
      <c r="C133" s="147"/>
      <c r="D133" s="147"/>
      <c r="E133" s="147"/>
      <c r="F133" s="144">
        <f t="shared" si="26"/>
        <v>0</v>
      </c>
      <c r="G133" s="147"/>
      <c r="H133" s="145"/>
      <c r="I133" s="153"/>
    </row>
    <row r="134" spans="1:9">
      <c r="A134" s="244"/>
      <c r="B134" s="158" t="s">
        <v>263</v>
      </c>
      <c r="C134" s="141">
        <f t="shared" ref="C134:G134" si="42">SUM(C135:C138)</f>
        <v>18722</v>
      </c>
      <c r="D134" s="141">
        <f t="shared" si="42"/>
        <v>19953</v>
      </c>
      <c r="E134" s="141">
        <f t="shared" si="42"/>
        <v>20700</v>
      </c>
      <c r="F134" s="141">
        <f t="shared" si="42"/>
        <v>6914</v>
      </c>
      <c r="G134" s="141">
        <f t="shared" si="42"/>
        <v>26867</v>
      </c>
      <c r="H134" s="142">
        <f t="shared" ref="H134:H146" si="43">SUM(D134/C134-1)*100</f>
        <v>6.575152227326142</v>
      </c>
      <c r="I134" s="152">
        <f t="shared" ref="I134:I146" si="44">SUM(G134-D134)/D134*100</f>
        <v>34.651430862526936</v>
      </c>
    </row>
    <row r="135" spans="1:9">
      <c r="A135" s="244"/>
      <c r="B135" s="149" t="s">
        <v>264</v>
      </c>
      <c r="C135" s="147">
        <f>SUM(C93+C95+C98+C100+C104+C109+C114+C118+C119+C124+C128+C129+C130+C121)</f>
        <v>17194</v>
      </c>
      <c r="D135" s="147">
        <f>SUM(D93+D95+D98+D100+D104+D109+D114+D118+D119+D124+D128+D129+D130+D121)</f>
        <v>17453</v>
      </c>
      <c r="E135" s="147">
        <f>SUM(E93,E95,E98,E109,E114,E118,E119,E121,E124,E128,E129,E130,E131)</f>
        <v>19723</v>
      </c>
      <c r="F135" s="147">
        <f t="shared" ref="F135:F138" si="45">G135-D135</f>
        <v>8330</v>
      </c>
      <c r="G135" s="147">
        <f>SUM(G93,G95,G98,G109,G114,G118,G119,G121,G124,G128,G129,G130,G131)</f>
        <v>25783</v>
      </c>
      <c r="H135" s="156">
        <f t="shared" si="43"/>
        <v>1.5063394207281533</v>
      </c>
      <c r="I135" s="153">
        <f t="shared" si="44"/>
        <v>47.728184266315246</v>
      </c>
    </row>
    <row r="136" spans="1:9">
      <c r="A136" s="244"/>
      <c r="B136" s="149" t="s">
        <v>265</v>
      </c>
      <c r="C136" s="147">
        <f t="shared" ref="C136:G136" si="46">SUM(C96+C101+C105+C110+C115+C125+C122)</f>
        <v>1528</v>
      </c>
      <c r="D136" s="147">
        <f t="shared" si="46"/>
        <v>1880</v>
      </c>
      <c r="E136" s="147">
        <f t="shared" si="46"/>
        <v>977</v>
      </c>
      <c r="F136" s="147">
        <f t="shared" si="45"/>
        <v>-796</v>
      </c>
      <c r="G136" s="147">
        <f t="shared" si="46"/>
        <v>1084</v>
      </c>
      <c r="H136" s="145">
        <f t="shared" si="43"/>
        <v>23.03664921465969</v>
      </c>
      <c r="I136" s="153">
        <f t="shared" si="44"/>
        <v>-42.340425531914896</v>
      </c>
    </row>
    <row r="137" spans="1:9">
      <c r="A137" s="244"/>
      <c r="B137" s="149" t="s">
        <v>228</v>
      </c>
      <c r="C137" s="147">
        <f t="shared" ref="C137:G137" si="47">SUM(C102+C106+C111+C116+C126)</f>
        <v>0</v>
      </c>
      <c r="D137" s="147">
        <f t="shared" si="47"/>
        <v>500</v>
      </c>
      <c r="E137" s="147">
        <f t="shared" si="47"/>
        <v>0</v>
      </c>
      <c r="F137" s="147">
        <f t="shared" si="45"/>
        <v>-500</v>
      </c>
      <c r="G137" s="147">
        <f t="shared" si="47"/>
        <v>0</v>
      </c>
      <c r="H137" s="145" t="e">
        <f t="shared" si="43"/>
        <v>#DIV/0!</v>
      </c>
      <c r="I137" s="153">
        <f t="shared" si="44"/>
        <v>-100</v>
      </c>
    </row>
    <row r="138" spans="1:9">
      <c r="A138" s="245"/>
      <c r="B138" s="149" t="s">
        <v>266</v>
      </c>
      <c r="C138" s="147">
        <f t="shared" ref="C138:G138" si="48">SUM(C97+C107+C112+C127)</f>
        <v>0</v>
      </c>
      <c r="D138" s="147">
        <f t="shared" si="48"/>
        <v>120</v>
      </c>
      <c r="E138" s="147">
        <f t="shared" si="48"/>
        <v>0</v>
      </c>
      <c r="F138" s="147">
        <f t="shared" si="45"/>
        <v>-120</v>
      </c>
      <c r="G138" s="147">
        <f t="shared" si="48"/>
        <v>0</v>
      </c>
      <c r="H138" s="145" t="e">
        <f t="shared" si="43"/>
        <v>#DIV/0!</v>
      </c>
      <c r="I138" s="153">
        <f t="shared" si="44"/>
        <v>-100</v>
      </c>
    </row>
    <row r="139" spans="1:9">
      <c r="A139" s="246" t="s">
        <v>267</v>
      </c>
      <c r="B139" s="158" t="s">
        <v>268</v>
      </c>
      <c r="C139" s="163">
        <f t="shared" ref="C139:G139" si="49">SUM(C140:C146)</f>
        <v>113028</v>
      </c>
      <c r="D139" s="163">
        <f t="shared" si="49"/>
        <v>114752</v>
      </c>
      <c r="E139" s="163">
        <f t="shared" si="49"/>
        <v>85412</v>
      </c>
      <c r="F139" s="163">
        <f t="shared" si="49"/>
        <v>-11651</v>
      </c>
      <c r="G139" s="163">
        <f t="shared" si="49"/>
        <v>103101</v>
      </c>
      <c r="H139" s="142">
        <f t="shared" si="43"/>
        <v>1.5252857698977218</v>
      </c>
      <c r="I139" s="152">
        <f t="shared" si="44"/>
        <v>-10.153199944227552</v>
      </c>
    </row>
    <row r="140" spans="1:9" ht="15">
      <c r="A140" s="246"/>
      <c r="B140" s="164" t="s">
        <v>269</v>
      </c>
      <c r="C140" s="165">
        <f t="shared" ref="C140:G140" si="50">SUM(C85,C86,C135)</f>
        <v>50223</v>
      </c>
      <c r="D140" s="165">
        <f t="shared" si="50"/>
        <v>52300</v>
      </c>
      <c r="E140" s="165">
        <f t="shared" si="50"/>
        <v>41905</v>
      </c>
      <c r="F140" s="166">
        <f t="shared" ref="F140:F146" si="51">G140-D140</f>
        <v>0</v>
      </c>
      <c r="G140" s="165">
        <f t="shared" si="50"/>
        <v>52300</v>
      </c>
      <c r="H140" s="142">
        <f t="shared" si="43"/>
        <v>4.1355554228142521</v>
      </c>
      <c r="I140" s="152">
        <f t="shared" si="44"/>
        <v>0</v>
      </c>
    </row>
    <row r="141" spans="1:9">
      <c r="A141" s="246"/>
      <c r="B141" s="149" t="s">
        <v>270</v>
      </c>
      <c r="C141" s="167">
        <f t="shared" ref="C141:G141" si="52">SUM(C87)</f>
        <v>13940</v>
      </c>
      <c r="D141" s="167">
        <f t="shared" si="52"/>
        <v>14563</v>
      </c>
      <c r="E141" s="167">
        <f t="shared" si="52"/>
        <v>10074</v>
      </c>
      <c r="F141" s="144">
        <f t="shared" si="51"/>
        <v>-2496</v>
      </c>
      <c r="G141" s="167">
        <f t="shared" si="52"/>
        <v>12067</v>
      </c>
      <c r="H141" s="145">
        <f t="shared" si="43"/>
        <v>4.4691535150645612</v>
      </c>
      <c r="I141" s="153">
        <f t="shared" si="44"/>
        <v>-17.139325688388382</v>
      </c>
    </row>
    <row r="142" spans="1:9">
      <c r="A142" s="246"/>
      <c r="B142" s="149" t="s">
        <v>271</v>
      </c>
      <c r="C142" s="167">
        <f t="shared" ref="C142:G142" si="53">SUM(C88,C136)</f>
        <v>1619</v>
      </c>
      <c r="D142" s="167">
        <f t="shared" si="53"/>
        <v>1932</v>
      </c>
      <c r="E142" s="167">
        <f t="shared" si="53"/>
        <v>1085</v>
      </c>
      <c r="F142" s="144">
        <f t="shared" si="51"/>
        <v>-740</v>
      </c>
      <c r="G142" s="167">
        <f t="shared" si="53"/>
        <v>1192</v>
      </c>
      <c r="H142" s="145">
        <f t="shared" si="43"/>
        <v>19.332921556516357</v>
      </c>
      <c r="I142" s="153">
        <f t="shared" si="44"/>
        <v>-38.302277432712216</v>
      </c>
    </row>
    <row r="143" spans="1:9">
      <c r="A143" s="246"/>
      <c r="B143" s="149" t="s">
        <v>272</v>
      </c>
      <c r="C143" s="167">
        <f t="shared" ref="C143:G143" si="54">SUM(C90)</f>
        <v>6156</v>
      </c>
      <c r="D143" s="167">
        <f t="shared" si="54"/>
        <v>5769</v>
      </c>
      <c r="E143" s="167">
        <f t="shared" si="54"/>
        <v>4649</v>
      </c>
      <c r="F143" s="144">
        <f t="shared" si="51"/>
        <v>-398</v>
      </c>
      <c r="G143" s="167">
        <f t="shared" si="54"/>
        <v>5371</v>
      </c>
      <c r="H143" s="145">
        <f t="shared" si="43"/>
        <v>-6.2865497076023402</v>
      </c>
      <c r="I143" s="153">
        <f t="shared" si="44"/>
        <v>-6.8989426243716414</v>
      </c>
    </row>
    <row r="144" spans="1:9">
      <c r="A144" s="246"/>
      <c r="B144" s="150" t="s">
        <v>273</v>
      </c>
      <c r="C144" s="168">
        <f t="shared" ref="C144:G144" si="55">SUM(C137,C89)</f>
        <v>1282</v>
      </c>
      <c r="D144" s="168">
        <f t="shared" si="55"/>
        <v>500</v>
      </c>
      <c r="E144" s="168">
        <f t="shared" si="55"/>
        <v>726</v>
      </c>
      <c r="F144" s="144">
        <f t="shared" si="51"/>
        <v>226</v>
      </c>
      <c r="G144" s="168">
        <f t="shared" si="55"/>
        <v>726</v>
      </c>
      <c r="H144" s="145">
        <f t="shared" si="43"/>
        <v>-60.998439937597503</v>
      </c>
      <c r="I144" s="153">
        <f t="shared" si="44"/>
        <v>45.2</v>
      </c>
    </row>
    <row r="145" spans="1:9">
      <c r="A145" s="246"/>
      <c r="B145" s="149" t="s">
        <v>274</v>
      </c>
      <c r="C145" s="168">
        <f t="shared" ref="C145:G145" si="56">SUM(C91)</f>
        <v>39808</v>
      </c>
      <c r="D145" s="168">
        <f t="shared" si="56"/>
        <v>39568</v>
      </c>
      <c r="E145" s="168">
        <f t="shared" si="56"/>
        <v>26973</v>
      </c>
      <c r="F145" s="144">
        <f t="shared" si="51"/>
        <v>-8123</v>
      </c>
      <c r="G145" s="168">
        <f t="shared" si="56"/>
        <v>31445</v>
      </c>
      <c r="H145" s="145">
        <f t="shared" si="43"/>
        <v>-0.60289389067523791</v>
      </c>
      <c r="I145" s="153">
        <f t="shared" si="44"/>
        <v>-20.529215527699151</v>
      </c>
    </row>
    <row r="146" spans="1:9">
      <c r="A146" s="246"/>
      <c r="B146" s="150" t="s">
        <v>275</v>
      </c>
      <c r="C146" s="168">
        <f t="shared" ref="C146:G146" si="57">SUM(C138)</f>
        <v>0</v>
      </c>
      <c r="D146" s="168">
        <f t="shared" si="57"/>
        <v>120</v>
      </c>
      <c r="E146" s="168">
        <f t="shared" si="57"/>
        <v>0</v>
      </c>
      <c r="F146" s="144">
        <f t="shared" si="51"/>
        <v>-120</v>
      </c>
      <c r="G146" s="168">
        <f t="shared" si="57"/>
        <v>0</v>
      </c>
      <c r="H146" s="145" t="e">
        <f t="shared" si="43"/>
        <v>#DIV/0!</v>
      </c>
      <c r="I146" s="153">
        <f t="shared" si="44"/>
        <v>-100</v>
      </c>
    </row>
  </sheetData>
  <mergeCells count="6">
    <mergeCell ref="A139:A146"/>
    <mergeCell ref="A1:B1"/>
    <mergeCell ref="A2:H2"/>
    <mergeCell ref="A4:B4"/>
    <mergeCell ref="A5:A91"/>
    <mergeCell ref="A92:A138"/>
  </mergeCells>
  <phoneticPr fontId="61" type="noConversion"/>
  <pageMargins left="0.75" right="0.75" top="1" bottom="1" header="0.50972222222222197" footer="0.50972222222222197"/>
  <pageSetup paperSize="9" firstPageNumber="4" orientation="landscape" useFirstPageNumber="1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showZeros="0" zoomScale="80" zoomScaleNormal="80" workbookViewId="0">
      <pane xSplit="1" ySplit="6" topLeftCell="G7" activePane="bottomRight" state="frozen"/>
      <selection pane="topRight"/>
      <selection pane="bottomLeft"/>
      <selection pane="bottomRight" activeCell="S10" sqref="S10"/>
    </sheetView>
  </sheetViews>
  <sheetFormatPr defaultColWidth="9" defaultRowHeight="14.25"/>
  <cols>
    <col min="1" max="1" width="30.625" style="104" customWidth="1"/>
    <col min="2" max="4" width="13.125" style="104" customWidth="1"/>
    <col min="5" max="7" width="13.125" style="105" customWidth="1"/>
    <col min="8" max="9" width="13.125" style="104" customWidth="1"/>
    <col min="10" max="12" width="13.125" style="105" customWidth="1"/>
    <col min="13" max="15" width="13.125" style="104" customWidth="1"/>
    <col min="16" max="16384" width="9" style="104"/>
  </cols>
  <sheetData>
    <row r="1" spans="1:15" ht="23.25" customHeight="1">
      <c r="A1" s="106" t="s">
        <v>11</v>
      </c>
    </row>
    <row r="2" spans="1:15" ht="43.5" customHeight="1">
      <c r="A2" s="247" t="s">
        <v>276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15" ht="24.95" customHeight="1">
      <c r="A3" s="107"/>
      <c r="B3" s="107"/>
      <c r="C3" s="107"/>
      <c r="D3" s="107"/>
      <c r="E3" s="58"/>
      <c r="F3" s="58"/>
      <c r="G3" s="58"/>
      <c r="H3" s="107"/>
      <c r="I3" s="107"/>
      <c r="J3" s="58"/>
      <c r="K3" s="58"/>
      <c r="L3" s="58"/>
      <c r="M3" s="107"/>
      <c r="N3" s="107"/>
    </row>
    <row r="4" spans="1:15" ht="25.5" customHeight="1">
      <c r="A4" s="108"/>
      <c r="B4" s="106"/>
      <c r="C4" s="106"/>
      <c r="D4" s="106"/>
      <c r="E4" s="57"/>
      <c r="F4" s="57"/>
      <c r="G4" s="109"/>
      <c r="H4" s="110"/>
      <c r="I4" s="110"/>
      <c r="J4" s="109"/>
      <c r="K4" s="109"/>
      <c r="L4" s="109"/>
      <c r="M4" s="248" t="s">
        <v>277</v>
      </c>
      <c r="N4" s="248"/>
    </row>
    <row r="5" spans="1:15" s="102" customFormat="1" ht="33" customHeight="1">
      <c r="A5" s="253" t="s">
        <v>278</v>
      </c>
      <c r="B5" s="253" t="s">
        <v>26</v>
      </c>
      <c r="C5" s="249" t="s">
        <v>279</v>
      </c>
      <c r="D5" s="249"/>
      <c r="E5" s="249"/>
      <c r="F5" s="249"/>
      <c r="G5" s="255" t="s">
        <v>280</v>
      </c>
      <c r="H5" s="250" t="s">
        <v>281</v>
      </c>
      <c r="I5" s="251"/>
      <c r="J5" s="251"/>
      <c r="K5" s="251"/>
      <c r="L5" s="252"/>
      <c r="M5" s="253" t="s">
        <v>282</v>
      </c>
      <c r="N5" s="250" t="s">
        <v>27</v>
      </c>
      <c r="O5" s="252"/>
    </row>
    <row r="6" spans="1:15" s="102" customFormat="1" ht="80.099999999999994" customHeight="1">
      <c r="A6" s="254"/>
      <c r="B6" s="254"/>
      <c r="C6" s="111" t="s">
        <v>283</v>
      </c>
      <c r="D6" s="111" t="s">
        <v>284</v>
      </c>
      <c r="E6" s="60" t="s">
        <v>285</v>
      </c>
      <c r="F6" s="60" t="s">
        <v>286</v>
      </c>
      <c r="G6" s="256"/>
      <c r="H6" s="111" t="s">
        <v>287</v>
      </c>
      <c r="I6" s="111" t="s">
        <v>288</v>
      </c>
      <c r="J6" s="60" t="s">
        <v>289</v>
      </c>
      <c r="K6" s="60" t="s">
        <v>27</v>
      </c>
      <c r="L6" s="60" t="s">
        <v>290</v>
      </c>
      <c r="M6" s="254"/>
      <c r="N6" s="111" t="s">
        <v>291</v>
      </c>
      <c r="O6" s="72" t="s">
        <v>28</v>
      </c>
    </row>
    <row r="7" spans="1:15" s="103" customFormat="1" ht="23.25" customHeight="1">
      <c r="A7" s="112" t="s">
        <v>31</v>
      </c>
      <c r="B7" s="113">
        <v>39157</v>
      </c>
      <c r="C7" s="114">
        <v>16886</v>
      </c>
      <c r="D7" s="114">
        <v>24039</v>
      </c>
      <c r="E7" s="115">
        <v>14355</v>
      </c>
      <c r="F7" s="116"/>
      <c r="G7" s="117"/>
      <c r="H7" s="116">
        <v>1168</v>
      </c>
      <c r="I7" s="116">
        <v>17</v>
      </c>
      <c r="J7" s="123">
        <f t="shared" ref="J7:J30" si="0">H7-I7</f>
        <v>1151</v>
      </c>
      <c r="K7" s="116">
        <v>1168</v>
      </c>
      <c r="L7" s="123">
        <v>988</v>
      </c>
      <c r="M7" s="118"/>
      <c r="N7" s="113">
        <f>SUM(B7+C7-D7+G7+J7-L7+M7)</f>
        <v>32167</v>
      </c>
      <c r="O7" s="114">
        <f t="shared" ref="O7:O24" si="1">SUM(N7-B7)</f>
        <v>-6990</v>
      </c>
    </row>
    <row r="8" spans="1:15" ht="23.25" customHeight="1">
      <c r="A8" s="94" t="s">
        <v>33</v>
      </c>
      <c r="B8" s="113">
        <v>225</v>
      </c>
      <c r="C8" s="114">
        <v>12</v>
      </c>
      <c r="D8" s="114">
        <v>222</v>
      </c>
      <c r="E8" s="115"/>
      <c r="F8" s="118"/>
      <c r="G8" s="119"/>
      <c r="H8" s="116">
        <v>50</v>
      </c>
      <c r="I8" s="116"/>
      <c r="J8" s="123">
        <f t="shared" si="0"/>
        <v>50</v>
      </c>
      <c r="K8" s="116">
        <v>50</v>
      </c>
      <c r="L8" s="123">
        <v>50</v>
      </c>
      <c r="M8" s="118"/>
      <c r="N8" s="113">
        <f t="shared" ref="N8:N30" si="2">SUM(B8+C8-D8+G8+J8-L8+M8)</f>
        <v>15</v>
      </c>
      <c r="O8" s="114">
        <f t="shared" si="1"/>
        <v>-210</v>
      </c>
    </row>
    <row r="9" spans="1:15" ht="23.25" customHeight="1">
      <c r="A9" s="94" t="s">
        <v>35</v>
      </c>
      <c r="B9" s="113">
        <v>12855</v>
      </c>
      <c r="C9" s="114">
        <v>2054</v>
      </c>
      <c r="D9" s="114">
        <v>3115</v>
      </c>
      <c r="E9" s="115"/>
      <c r="F9" s="118"/>
      <c r="G9" s="119">
        <v>990</v>
      </c>
      <c r="H9" s="116">
        <v>905</v>
      </c>
      <c r="I9" s="116"/>
      <c r="J9" s="123">
        <f t="shared" si="0"/>
        <v>905</v>
      </c>
      <c r="K9" s="116">
        <v>905</v>
      </c>
      <c r="L9" s="123">
        <v>886</v>
      </c>
      <c r="M9" s="118"/>
      <c r="N9" s="113">
        <f t="shared" si="2"/>
        <v>12803</v>
      </c>
      <c r="O9" s="114">
        <f t="shared" si="1"/>
        <v>-52</v>
      </c>
    </row>
    <row r="10" spans="1:15" ht="23.25" customHeight="1">
      <c r="A10" s="94" t="s">
        <v>37</v>
      </c>
      <c r="B10" s="113">
        <v>50828</v>
      </c>
      <c r="C10" s="114">
        <v>60086</v>
      </c>
      <c r="D10" s="114">
        <v>72723</v>
      </c>
      <c r="E10" s="115"/>
      <c r="F10" s="118">
        <v>23056</v>
      </c>
      <c r="G10" s="119">
        <v>11332</v>
      </c>
      <c r="H10" s="116">
        <v>1352</v>
      </c>
      <c r="I10" s="116"/>
      <c r="J10" s="123">
        <f t="shared" si="0"/>
        <v>1352</v>
      </c>
      <c r="K10" s="116">
        <v>1352</v>
      </c>
      <c r="L10" s="123">
        <v>989</v>
      </c>
      <c r="M10" s="118">
        <v>34</v>
      </c>
      <c r="N10" s="113">
        <f t="shared" si="2"/>
        <v>49920</v>
      </c>
      <c r="O10" s="114">
        <f t="shared" si="1"/>
        <v>-908</v>
      </c>
    </row>
    <row r="11" spans="1:15" ht="23.25" customHeight="1">
      <c r="A11" s="94" t="s">
        <v>39</v>
      </c>
      <c r="B11" s="113">
        <v>257</v>
      </c>
      <c r="C11" s="114">
        <v>103</v>
      </c>
      <c r="D11" s="114">
        <v>178</v>
      </c>
      <c r="E11" s="115"/>
      <c r="F11" s="118"/>
      <c r="G11" s="119">
        <v>29</v>
      </c>
      <c r="H11" s="116">
        <v>141</v>
      </c>
      <c r="I11" s="116"/>
      <c r="J11" s="123">
        <f t="shared" si="0"/>
        <v>141</v>
      </c>
      <c r="K11" s="116">
        <v>141</v>
      </c>
      <c r="L11" s="123">
        <v>141</v>
      </c>
      <c r="M11" s="118"/>
      <c r="N11" s="113">
        <f t="shared" si="2"/>
        <v>211</v>
      </c>
      <c r="O11" s="114">
        <f t="shared" si="1"/>
        <v>-46</v>
      </c>
    </row>
    <row r="12" spans="1:15" ht="23.25" customHeight="1">
      <c r="A12" s="94" t="s">
        <v>41</v>
      </c>
      <c r="B12" s="113">
        <v>1737</v>
      </c>
      <c r="C12" s="114">
        <v>1363</v>
      </c>
      <c r="D12" s="114"/>
      <c r="E12" s="115"/>
      <c r="F12" s="118"/>
      <c r="G12" s="119">
        <v>123</v>
      </c>
      <c r="H12" s="116">
        <v>294</v>
      </c>
      <c r="I12" s="116">
        <v>30</v>
      </c>
      <c r="J12" s="123">
        <f t="shared" si="0"/>
        <v>264</v>
      </c>
      <c r="K12" s="116">
        <v>294</v>
      </c>
      <c r="L12" s="123">
        <v>292</v>
      </c>
      <c r="M12" s="118"/>
      <c r="N12" s="113">
        <f t="shared" si="2"/>
        <v>3195</v>
      </c>
      <c r="O12" s="114">
        <f t="shared" si="1"/>
        <v>1458</v>
      </c>
    </row>
    <row r="13" spans="1:15" ht="23.25" customHeight="1">
      <c r="A13" s="94" t="s">
        <v>43</v>
      </c>
      <c r="B13" s="113">
        <v>40018</v>
      </c>
      <c r="C13" s="114">
        <v>2812</v>
      </c>
      <c r="D13" s="114">
        <v>10484</v>
      </c>
      <c r="E13" s="115"/>
      <c r="F13" s="118"/>
      <c r="G13" s="119">
        <v>11974</v>
      </c>
      <c r="H13" s="116">
        <v>2384</v>
      </c>
      <c r="I13" s="116">
        <v>8410</v>
      </c>
      <c r="J13" s="123">
        <f t="shared" si="0"/>
        <v>-6026</v>
      </c>
      <c r="K13" s="116">
        <v>2384</v>
      </c>
      <c r="L13" s="123">
        <v>2102</v>
      </c>
      <c r="M13" s="118">
        <v>654</v>
      </c>
      <c r="N13" s="113">
        <f t="shared" si="2"/>
        <v>36846</v>
      </c>
      <c r="O13" s="114">
        <f t="shared" si="1"/>
        <v>-3172</v>
      </c>
    </row>
    <row r="14" spans="1:15" ht="23.25" customHeight="1">
      <c r="A14" s="94" t="s">
        <v>292</v>
      </c>
      <c r="B14" s="113">
        <v>24022</v>
      </c>
      <c r="C14" s="114">
        <v>749</v>
      </c>
      <c r="D14" s="114">
        <v>6313</v>
      </c>
      <c r="E14" s="115"/>
      <c r="F14" s="118"/>
      <c r="G14" s="119">
        <v>4562</v>
      </c>
      <c r="H14" s="116">
        <v>1857</v>
      </c>
      <c r="I14" s="116">
        <v>3513</v>
      </c>
      <c r="J14" s="123">
        <f t="shared" si="0"/>
        <v>-1656</v>
      </c>
      <c r="K14" s="116">
        <v>1857</v>
      </c>
      <c r="L14" s="123">
        <v>1047</v>
      </c>
      <c r="M14" s="118"/>
      <c r="N14" s="113">
        <f t="shared" si="2"/>
        <v>20317</v>
      </c>
      <c r="O14" s="114">
        <f t="shared" si="1"/>
        <v>-3705</v>
      </c>
    </row>
    <row r="15" spans="1:15" ht="23.25" customHeight="1">
      <c r="A15" s="94" t="s">
        <v>47</v>
      </c>
      <c r="B15" s="113">
        <v>1910</v>
      </c>
      <c r="C15" s="114">
        <v>741</v>
      </c>
      <c r="D15" s="114">
        <v>91</v>
      </c>
      <c r="E15" s="115">
        <v>320</v>
      </c>
      <c r="F15" s="118"/>
      <c r="G15" s="119"/>
      <c r="H15" s="116">
        <v>1870</v>
      </c>
      <c r="I15" s="116"/>
      <c r="J15" s="123">
        <f t="shared" si="0"/>
        <v>1870</v>
      </c>
      <c r="K15" s="116">
        <v>1870</v>
      </c>
      <c r="L15" s="123">
        <v>1860</v>
      </c>
      <c r="M15" s="118"/>
      <c r="N15" s="113">
        <f t="shared" si="2"/>
        <v>2570</v>
      </c>
      <c r="O15" s="114">
        <f t="shared" si="1"/>
        <v>660</v>
      </c>
    </row>
    <row r="16" spans="1:15" ht="23.25" customHeight="1">
      <c r="A16" s="94" t="s">
        <v>49</v>
      </c>
      <c r="B16" s="113">
        <v>25814</v>
      </c>
      <c r="C16" s="114">
        <v>19897</v>
      </c>
      <c r="D16" s="114">
        <v>20481</v>
      </c>
      <c r="E16" s="115">
        <v>19480</v>
      </c>
      <c r="F16" s="118"/>
      <c r="G16" s="119"/>
      <c r="H16" s="116">
        <v>2371</v>
      </c>
      <c r="I16" s="116"/>
      <c r="J16" s="123">
        <f t="shared" si="0"/>
        <v>2371</v>
      </c>
      <c r="K16" s="116">
        <v>2371</v>
      </c>
      <c r="L16" s="123">
        <v>2371</v>
      </c>
      <c r="M16" s="118"/>
      <c r="N16" s="113">
        <f t="shared" si="2"/>
        <v>25230</v>
      </c>
      <c r="O16" s="114">
        <f t="shared" si="1"/>
        <v>-584</v>
      </c>
    </row>
    <row r="17" spans="1:15" ht="23.25" customHeight="1">
      <c r="A17" s="94" t="s">
        <v>51</v>
      </c>
      <c r="B17" s="113">
        <v>26349</v>
      </c>
      <c r="C17" s="114">
        <v>11800</v>
      </c>
      <c r="D17" s="114">
        <v>1215</v>
      </c>
      <c r="E17" s="115"/>
      <c r="F17" s="118"/>
      <c r="G17" s="119">
        <v>11625</v>
      </c>
      <c r="H17" s="116">
        <v>42581</v>
      </c>
      <c r="I17" s="116">
        <v>4912</v>
      </c>
      <c r="J17" s="123">
        <f t="shared" si="0"/>
        <v>37669</v>
      </c>
      <c r="K17" s="116">
        <v>42581</v>
      </c>
      <c r="L17" s="123">
        <v>38311</v>
      </c>
      <c r="M17" s="118">
        <v>312</v>
      </c>
      <c r="N17" s="113">
        <f t="shared" si="2"/>
        <v>48229</v>
      </c>
      <c r="O17" s="114">
        <f t="shared" si="1"/>
        <v>21880</v>
      </c>
    </row>
    <row r="18" spans="1:15" ht="23.25" customHeight="1">
      <c r="A18" s="94" t="s">
        <v>53</v>
      </c>
      <c r="B18" s="113">
        <v>7596</v>
      </c>
      <c r="C18" s="114">
        <v>1574</v>
      </c>
      <c r="D18" s="114">
        <v>1821</v>
      </c>
      <c r="E18" s="115"/>
      <c r="F18" s="118"/>
      <c r="G18" s="119">
        <v>566</v>
      </c>
      <c r="H18" s="116">
        <v>7946</v>
      </c>
      <c r="I18" s="116">
        <v>5778</v>
      </c>
      <c r="J18" s="123">
        <f t="shared" si="0"/>
        <v>2168</v>
      </c>
      <c r="K18" s="116">
        <v>7946</v>
      </c>
      <c r="L18" s="123">
        <v>7200</v>
      </c>
      <c r="M18" s="118"/>
      <c r="N18" s="113">
        <f t="shared" si="2"/>
        <v>2883</v>
      </c>
      <c r="O18" s="114">
        <f t="shared" si="1"/>
        <v>-4713</v>
      </c>
    </row>
    <row r="19" spans="1:15" ht="23.25" customHeight="1">
      <c r="A19" s="95" t="s">
        <v>55</v>
      </c>
      <c r="B19" s="120"/>
      <c r="C19" s="114"/>
      <c r="D19" s="114"/>
      <c r="E19" s="115"/>
      <c r="F19" s="118"/>
      <c r="G19" s="119"/>
      <c r="H19" s="116">
        <v>28</v>
      </c>
      <c r="I19" s="116"/>
      <c r="J19" s="123">
        <f t="shared" si="0"/>
        <v>28</v>
      </c>
      <c r="K19" s="116">
        <v>28</v>
      </c>
      <c r="L19" s="123">
        <v>28</v>
      </c>
      <c r="M19" s="118"/>
      <c r="N19" s="113">
        <f t="shared" si="2"/>
        <v>0</v>
      </c>
      <c r="O19" s="114">
        <f t="shared" si="1"/>
        <v>0</v>
      </c>
    </row>
    <row r="20" spans="1:15" ht="23.25" customHeight="1">
      <c r="A20" s="95" t="s">
        <v>57</v>
      </c>
      <c r="B20" s="113">
        <v>144</v>
      </c>
      <c r="C20" s="121">
        <v>4</v>
      </c>
      <c r="D20" s="121">
        <v>13</v>
      </c>
      <c r="E20" s="115"/>
      <c r="F20" s="118"/>
      <c r="G20" s="119"/>
      <c r="H20" s="116">
        <v>587</v>
      </c>
      <c r="I20" s="116"/>
      <c r="J20" s="123">
        <f t="shared" si="0"/>
        <v>587</v>
      </c>
      <c r="K20" s="116">
        <v>587</v>
      </c>
      <c r="L20" s="123">
        <v>223</v>
      </c>
      <c r="M20" s="118"/>
      <c r="N20" s="113">
        <f t="shared" si="2"/>
        <v>499</v>
      </c>
      <c r="O20" s="114">
        <f t="shared" si="1"/>
        <v>355</v>
      </c>
    </row>
    <row r="21" spans="1:15" ht="23.25" customHeight="1">
      <c r="A21" s="94" t="s">
        <v>59</v>
      </c>
      <c r="B21" s="120"/>
      <c r="C21" s="114"/>
      <c r="D21" s="114"/>
      <c r="E21" s="115"/>
      <c r="F21" s="118"/>
      <c r="G21" s="119"/>
      <c r="H21" s="116"/>
      <c r="I21" s="116"/>
      <c r="J21" s="123">
        <f t="shared" si="0"/>
        <v>0</v>
      </c>
      <c r="K21" s="116"/>
      <c r="L21" s="123">
        <v>0</v>
      </c>
      <c r="M21" s="118"/>
      <c r="N21" s="113">
        <f t="shared" si="2"/>
        <v>0</v>
      </c>
      <c r="O21" s="114">
        <f t="shared" si="1"/>
        <v>0</v>
      </c>
    </row>
    <row r="22" spans="1:15" ht="23.25" customHeight="1">
      <c r="A22" s="94" t="s">
        <v>61</v>
      </c>
      <c r="B22" s="120">
        <v>2177</v>
      </c>
      <c r="C22" s="121">
        <v>238</v>
      </c>
      <c r="D22" s="121">
        <v>1161</v>
      </c>
      <c r="E22" s="115"/>
      <c r="F22" s="118"/>
      <c r="G22" s="119"/>
      <c r="H22" s="119">
        <v>203</v>
      </c>
      <c r="I22" s="116"/>
      <c r="J22" s="123">
        <f t="shared" si="0"/>
        <v>203</v>
      </c>
      <c r="K22" s="119">
        <v>203</v>
      </c>
      <c r="L22" s="123">
        <v>196</v>
      </c>
      <c r="M22" s="118"/>
      <c r="N22" s="113">
        <f t="shared" si="2"/>
        <v>1261</v>
      </c>
      <c r="O22" s="114">
        <f t="shared" si="1"/>
        <v>-916</v>
      </c>
    </row>
    <row r="23" spans="1:15" ht="23.25" customHeight="1">
      <c r="A23" s="94" t="s">
        <v>63</v>
      </c>
      <c r="B23" s="120">
        <v>19617</v>
      </c>
      <c r="C23" s="121">
        <v>433</v>
      </c>
      <c r="D23" s="121">
        <v>1632</v>
      </c>
      <c r="E23" s="115"/>
      <c r="F23" s="118"/>
      <c r="G23" s="119"/>
      <c r="H23" s="119">
        <v>7416</v>
      </c>
      <c r="I23" s="116"/>
      <c r="J23" s="123">
        <f t="shared" si="0"/>
        <v>7416</v>
      </c>
      <c r="K23" s="119">
        <v>7416</v>
      </c>
      <c r="L23" s="123">
        <v>7416</v>
      </c>
      <c r="M23" s="118"/>
      <c r="N23" s="113">
        <f t="shared" si="2"/>
        <v>18418</v>
      </c>
      <c r="O23" s="114">
        <f t="shared" si="1"/>
        <v>-1199</v>
      </c>
    </row>
    <row r="24" spans="1:15" ht="23.25" customHeight="1">
      <c r="A24" s="94" t="s">
        <v>65</v>
      </c>
      <c r="B24" s="120">
        <v>213</v>
      </c>
      <c r="C24" s="121"/>
      <c r="D24" s="121">
        <v>411</v>
      </c>
      <c r="E24" s="115"/>
      <c r="F24" s="118"/>
      <c r="G24" s="119"/>
      <c r="H24" s="119">
        <v>424</v>
      </c>
      <c r="I24" s="116"/>
      <c r="J24" s="123">
        <f t="shared" si="0"/>
        <v>424</v>
      </c>
      <c r="K24" s="119">
        <v>424</v>
      </c>
      <c r="L24" s="123"/>
      <c r="M24" s="118"/>
      <c r="N24" s="113">
        <f t="shared" si="2"/>
        <v>226</v>
      </c>
      <c r="O24" s="114">
        <f t="shared" si="1"/>
        <v>13</v>
      </c>
    </row>
    <row r="25" spans="1:15" ht="23.25" customHeight="1">
      <c r="A25" s="94" t="s">
        <v>67</v>
      </c>
      <c r="B25" s="120">
        <v>373</v>
      </c>
      <c r="C25" s="121">
        <v>2166</v>
      </c>
      <c r="D25" s="121">
        <v>1503</v>
      </c>
      <c r="E25" s="115"/>
      <c r="F25" s="118"/>
      <c r="G25" s="119"/>
      <c r="H25" s="119">
        <v>2937</v>
      </c>
      <c r="I25" s="116"/>
      <c r="J25" s="123">
        <f t="shared" si="0"/>
        <v>2937</v>
      </c>
      <c r="K25" s="119">
        <v>2937</v>
      </c>
      <c r="L25" s="123">
        <v>2765</v>
      </c>
      <c r="M25" s="118"/>
      <c r="N25" s="113">
        <f t="shared" si="2"/>
        <v>1208</v>
      </c>
      <c r="O25" s="114"/>
    </row>
    <row r="26" spans="1:15" ht="23.25" customHeight="1">
      <c r="A26" s="95" t="s">
        <v>69</v>
      </c>
      <c r="B26" s="120">
        <v>1000</v>
      </c>
      <c r="C26" s="121"/>
      <c r="D26" s="121"/>
      <c r="E26" s="115"/>
      <c r="F26" s="118"/>
      <c r="G26" s="119"/>
      <c r="H26" s="119"/>
      <c r="I26" s="116"/>
      <c r="J26" s="123">
        <f t="shared" si="0"/>
        <v>0</v>
      </c>
      <c r="K26" s="119"/>
      <c r="L26" s="123">
        <v>0</v>
      </c>
      <c r="M26" s="118">
        <v>-1000</v>
      </c>
      <c r="N26" s="113">
        <f t="shared" si="2"/>
        <v>0</v>
      </c>
      <c r="O26" s="114">
        <f t="shared" ref="O26:O30" si="3">SUM(N26-B26)</f>
        <v>-1000</v>
      </c>
    </row>
    <row r="27" spans="1:15" ht="23.25" customHeight="1">
      <c r="A27" s="95" t="s">
        <v>71</v>
      </c>
      <c r="B27" s="120">
        <v>28554</v>
      </c>
      <c r="C27" s="114">
        <v>58380</v>
      </c>
      <c r="D27" s="114">
        <v>7779</v>
      </c>
      <c r="E27" s="115"/>
      <c r="F27" s="118"/>
      <c r="G27" s="119">
        <v>-63065</v>
      </c>
      <c r="H27" s="119">
        <v>2325</v>
      </c>
      <c r="I27" s="116">
        <v>10925</v>
      </c>
      <c r="J27" s="123">
        <f t="shared" si="0"/>
        <v>-8600</v>
      </c>
      <c r="K27" s="119">
        <v>2325</v>
      </c>
      <c r="L27" s="123">
        <v>2325</v>
      </c>
      <c r="M27" s="118"/>
      <c r="N27" s="113">
        <f t="shared" si="2"/>
        <v>5165</v>
      </c>
      <c r="O27" s="114">
        <f t="shared" si="3"/>
        <v>-23389</v>
      </c>
    </row>
    <row r="28" spans="1:15" ht="23.25" customHeight="1">
      <c r="A28" s="94" t="s">
        <v>73</v>
      </c>
      <c r="B28" s="120">
        <v>4862</v>
      </c>
      <c r="C28" s="121"/>
      <c r="D28" s="121">
        <v>79</v>
      </c>
      <c r="E28" s="115"/>
      <c r="F28" s="118"/>
      <c r="G28" s="119"/>
      <c r="H28" s="119"/>
      <c r="I28" s="116"/>
      <c r="J28" s="123">
        <f t="shared" si="0"/>
        <v>0</v>
      </c>
      <c r="K28" s="119"/>
      <c r="L28" s="123">
        <v>0</v>
      </c>
      <c r="M28" s="118"/>
      <c r="N28" s="113">
        <f t="shared" si="2"/>
        <v>4783</v>
      </c>
      <c r="O28" s="114">
        <f t="shared" si="3"/>
        <v>-79</v>
      </c>
    </row>
    <row r="29" spans="1:15" ht="23.25" customHeight="1">
      <c r="A29" s="94" t="s">
        <v>293</v>
      </c>
      <c r="B29" s="120"/>
      <c r="C29" s="121">
        <v>1</v>
      </c>
      <c r="D29" s="121"/>
      <c r="E29" s="117"/>
      <c r="F29" s="118"/>
      <c r="G29" s="119"/>
      <c r="H29" s="119"/>
      <c r="I29" s="116"/>
      <c r="J29" s="123">
        <f t="shared" si="0"/>
        <v>0</v>
      </c>
      <c r="K29" s="119"/>
      <c r="L29" s="123">
        <f>H29-K29</f>
        <v>0</v>
      </c>
      <c r="M29" s="118"/>
      <c r="N29" s="113">
        <f t="shared" si="2"/>
        <v>1</v>
      </c>
      <c r="O29" s="114">
        <f t="shared" si="3"/>
        <v>1</v>
      </c>
    </row>
    <row r="30" spans="1:15" ht="23.25" customHeight="1">
      <c r="A30" s="94" t="s">
        <v>294</v>
      </c>
      <c r="B30" s="122">
        <f t="shared" ref="B30:I30" si="4">SUM(B7:B29)</f>
        <v>287708</v>
      </c>
      <c r="C30" s="122">
        <f t="shared" si="4"/>
        <v>179299</v>
      </c>
      <c r="D30" s="122">
        <f t="shared" si="4"/>
        <v>153260</v>
      </c>
      <c r="E30" s="122">
        <f t="shared" si="4"/>
        <v>34155</v>
      </c>
      <c r="F30" s="122">
        <f t="shared" si="4"/>
        <v>23056</v>
      </c>
      <c r="G30" s="122">
        <f t="shared" si="4"/>
        <v>-21864</v>
      </c>
      <c r="H30" s="122">
        <f t="shared" si="4"/>
        <v>76839</v>
      </c>
      <c r="I30" s="122">
        <f t="shared" si="4"/>
        <v>33585</v>
      </c>
      <c r="J30" s="124">
        <f t="shared" si="0"/>
        <v>43254</v>
      </c>
      <c r="K30" s="122">
        <f t="shared" ref="K30:M30" si="5">SUM(K7:K29)</f>
        <v>76839</v>
      </c>
      <c r="L30" s="122">
        <f t="shared" si="5"/>
        <v>69190</v>
      </c>
      <c r="M30" s="122">
        <f t="shared" si="5"/>
        <v>0</v>
      </c>
      <c r="N30" s="125">
        <f t="shared" si="2"/>
        <v>265947</v>
      </c>
      <c r="O30" s="114">
        <f t="shared" si="3"/>
        <v>-21761</v>
      </c>
    </row>
  </sheetData>
  <mergeCells count="9">
    <mergeCell ref="A2:N2"/>
    <mergeCell ref="M4:N4"/>
    <mergeCell ref="C5:F5"/>
    <mergeCell ref="H5:L5"/>
    <mergeCell ref="N5:O5"/>
    <mergeCell ref="A5:A6"/>
    <mergeCell ref="B5:B6"/>
    <mergeCell ref="G5:G6"/>
    <mergeCell ref="M5:M6"/>
  </mergeCells>
  <phoneticPr fontId="61" type="noConversion"/>
  <printOptions horizontalCentered="1"/>
  <pageMargins left="0.2" right="0" top="0.42986111111111103" bottom="0.58958333333333302" header="0.23958333333333301" footer="0.27986111111111101"/>
  <pageSetup paperSize="9" scale="60" firstPageNumber="11" orientation="landscape" useFirstPageNumber="1"/>
  <headerFooter alignWithMargins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showGridLines="0" showZeros="0" zoomScale="98" zoomScaleNormal="98" workbookViewId="0">
      <selection activeCell="O31" sqref="F31 I31 L31 O31"/>
    </sheetView>
  </sheetViews>
  <sheetFormatPr defaultColWidth="9" defaultRowHeight="14.25"/>
  <cols>
    <col min="1" max="1" width="29.625" style="89" customWidth="1"/>
    <col min="2" max="2" width="9.5" style="89" customWidth="1"/>
    <col min="3" max="4" width="9.125" style="89" customWidth="1"/>
    <col min="5" max="5" width="10.125" style="89" customWidth="1"/>
    <col min="6" max="6" width="9.375" style="89" customWidth="1"/>
    <col min="7" max="7" width="8.125" style="89" customWidth="1"/>
    <col min="8" max="10" width="8.5" style="89" customWidth="1"/>
    <col min="11" max="13" width="8.25" style="89" customWidth="1"/>
    <col min="14" max="14" width="5" style="89" customWidth="1"/>
    <col min="15" max="15" width="7" style="89" customWidth="1"/>
    <col min="16" max="16" width="7.5" style="89" customWidth="1"/>
    <col min="17" max="17" width="8.5" style="89" customWidth="1"/>
    <col min="18" max="16384" width="9" style="89"/>
  </cols>
  <sheetData>
    <row r="1" spans="1:17" ht="23.1" customHeight="1">
      <c r="A1" s="89" t="s">
        <v>13</v>
      </c>
    </row>
    <row r="2" spans="1:17" ht="32.1" customHeight="1">
      <c r="A2" s="257" t="s">
        <v>295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</row>
    <row r="3" spans="1:17" ht="30.75" customHeight="1">
      <c r="A3" s="258" t="s">
        <v>296</v>
      </c>
      <c r="B3" s="258" t="s">
        <v>297</v>
      </c>
      <c r="C3" s="258"/>
      <c r="D3" s="258"/>
      <c r="E3" s="258" t="s">
        <v>298</v>
      </c>
      <c r="F3" s="258"/>
      <c r="G3" s="258"/>
      <c r="H3" s="258" t="s">
        <v>299</v>
      </c>
      <c r="I3" s="258"/>
      <c r="J3" s="258"/>
      <c r="K3" s="258" t="s">
        <v>300</v>
      </c>
      <c r="L3" s="258"/>
      <c r="M3" s="258"/>
      <c r="N3" s="259" t="s">
        <v>301</v>
      </c>
      <c r="O3" s="260"/>
      <c r="P3" s="261"/>
      <c r="Q3" s="262" t="s">
        <v>302</v>
      </c>
    </row>
    <row r="4" spans="1:17" s="88" customFormat="1" ht="52.5" customHeight="1">
      <c r="A4" s="258"/>
      <c r="B4" s="90" t="s">
        <v>303</v>
      </c>
      <c r="C4" s="90" t="s">
        <v>27</v>
      </c>
      <c r="D4" s="90" t="s">
        <v>304</v>
      </c>
      <c r="E4" s="90" t="s">
        <v>303</v>
      </c>
      <c r="F4" s="90" t="s">
        <v>27</v>
      </c>
      <c r="G4" s="90" t="s">
        <v>304</v>
      </c>
      <c r="H4" s="90" t="s">
        <v>303</v>
      </c>
      <c r="I4" s="90" t="s">
        <v>27</v>
      </c>
      <c r="J4" s="90" t="s">
        <v>304</v>
      </c>
      <c r="K4" s="90" t="s">
        <v>303</v>
      </c>
      <c r="L4" s="90" t="s">
        <v>27</v>
      </c>
      <c r="M4" s="90" t="s">
        <v>304</v>
      </c>
      <c r="N4" s="90" t="s">
        <v>303</v>
      </c>
      <c r="O4" s="90" t="s">
        <v>27</v>
      </c>
      <c r="P4" s="90" t="s">
        <v>304</v>
      </c>
      <c r="Q4" s="263"/>
    </row>
    <row r="5" spans="1:17" ht="18.95" customHeight="1">
      <c r="A5" s="62" t="s">
        <v>31</v>
      </c>
      <c r="B5" s="91">
        <f>SUM(E5+H5+K5)</f>
        <v>17060</v>
      </c>
      <c r="C5" s="92">
        <f>SUM(F5,I5,L5,O5)</f>
        <v>18499</v>
      </c>
      <c r="D5" s="92">
        <f>SUM(C5-B5)</f>
        <v>1439</v>
      </c>
      <c r="E5" s="91">
        <v>13281</v>
      </c>
      <c r="F5" s="93">
        <v>13343</v>
      </c>
      <c r="G5" s="92">
        <f>SUM(F5-E5)</f>
        <v>62</v>
      </c>
      <c r="H5" s="92">
        <v>1610</v>
      </c>
      <c r="I5" s="92">
        <v>3943</v>
      </c>
      <c r="J5" s="92">
        <f>SUM(I5-H5)</f>
        <v>2333</v>
      </c>
      <c r="K5" s="92">
        <v>2169</v>
      </c>
      <c r="L5" s="92">
        <v>1213</v>
      </c>
      <c r="M5" s="92">
        <f>SUM(L5-K5)</f>
        <v>-956</v>
      </c>
      <c r="N5" s="92"/>
      <c r="O5" s="92"/>
      <c r="P5" s="92">
        <f>O5-N5</f>
        <v>0</v>
      </c>
      <c r="Q5" s="264"/>
    </row>
    <row r="6" spans="1:17" ht="18.95" customHeight="1">
      <c r="A6" s="61" t="s">
        <v>33</v>
      </c>
      <c r="B6" s="91">
        <f t="shared" ref="B6:B28" si="0">SUM(E6+H6+K6)</f>
        <v>0</v>
      </c>
      <c r="C6" s="92">
        <f t="shared" ref="C6:C28" si="1">SUM(F6,I6,L6,O6)</f>
        <v>15</v>
      </c>
      <c r="D6" s="92">
        <f t="shared" ref="D6:D28" si="2">SUM(C6-B6)</f>
        <v>15</v>
      </c>
      <c r="E6" s="91"/>
      <c r="F6" s="93"/>
      <c r="G6" s="92">
        <f t="shared" ref="G6:G28" si="3">SUM(F6-E6)</f>
        <v>0</v>
      </c>
      <c r="H6" s="92"/>
      <c r="I6" s="92">
        <v>8</v>
      </c>
      <c r="J6" s="92">
        <f t="shared" ref="J6:J28" si="4">SUM(I6-H6)</f>
        <v>8</v>
      </c>
      <c r="K6" s="92"/>
      <c r="L6" s="92">
        <v>7</v>
      </c>
      <c r="M6" s="92">
        <f t="shared" ref="M6:M28" si="5">SUM(L6-K6)</f>
        <v>7</v>
      </c>
      <c r="N6" s="92"/>
      <c r="O6" s="92"/>
      <c r="P6" s="92">
        <f t="shared" ref="P6:P30" si="6">O6-N6</f>
        <v>0</v>
      </c>
      <c r="Q6" s="265"/>
    </row>
    <row r="7" spans="1:17" ht="18.95" customHeight="1">
      <c r="A7" s="61" t="s">
        <v>35</v>
      </c>
      <c r="B7" s="91">
        <f t="shared" si="0"/>
        <v>8802</v>
      </c>
      <c r="C7" s="92">
        <f t="shared" si="1"/>
        <v>8593</v>
      </c>
      <c r="D7" s="92">
        <f t="shared" si="2"/>
        <v>-209</v>
      </c>
      <c r="E7" s="91">
        <v>7018</v>
      </c>
      <c r="F7" s="93">
        <v>5906</v>
      </c>
      <c r="G7" s="92">
        <f t="shared" si="3"/>
        <v>-1112</v>
      </c>
      <c r="H7" s="92">
        <v>1341</v>
      </c>
      <c r="I7" s="92">
        <v>1870</v>
      </c>
      <c r="J7" s="92">
        <f t="shared" si="4"/>
        <v>529</v>
      </c>
      <c r="K7" s="92">
        <v>443</v>
      </c>
      <c r="L7" s="92">
        <v>817</v>
      </c>
      <c r="M7" s="92">
        <f t="shared" si="5"/>
        <v>374</v>
      </c>
      <c r="N7" s="92"/>
      <c r="O7" s="92"/>
      <c r="P7" s="92">
        <f t="shared" si="6"/>
        <v>0</v>
      </c>
      <c r="Q7" s="265"/>
    </row>
    <row r="8" spans="1:17" ht="18.95" customHeight="1">
      <c r="A8" s="61" t="s">
        <v>37</v>
      </c>
      <c r="B8" s="91">
        <f t="shared" si="0"/>
        <v>33755</v>
      </c>
      <c r="C8" s="92">
        <f t="shared" si="1"/>
        <v>43387</v>
      </c>
      <c r="D8" s="92">
        <f t="shared" si="2"/>
        <v>9632</v>
      </c>
      <c r="E8" s="91">
        <v>32458</v>
      </c>
      <c r="F8" s="93">
        <v>38885</v>
      </c>
      <c r="G8" s="92">
        <f t="shared" si="3"/>
        <v>6427</v>
      </c>
      <c r="H8" s="92">
        <v>679</v>
      </c>
      <c r="I8" s="92">
        <v>303</v>
      </c>
      <c r="J8" s="92">
        <f t="shared" si="4"/>
        <v>-376</v>
      </c>
      <c r="K8" s="92">
        <v>618</v>
      </c>
      <c r="L8" s="92">
        <v>4199</v>
      </c>
      <c r="M8" s="92">
        <f t="shared" si="5"/>
        <v>3581</v>
      </c>
      <c r="N8" s="92"/>
      <c r="O8" s="92"/>
      <c r="P8" s="92">
        <f t="shared" si="6"/>
        <v>0</v>
      </c>
      <c r="Q8" s="265"/>
    </row>
    <row r="9" spans="1:17" ht="18.95" customHeight="1">
      <c r="A9" s="61" t="s">
        <v>39</v>
      </c>
      <c r="B9" s="91">
        <f t="shared" si="0"/>
        <v>133</v>
      </c>
      <c r="C9" s="92">
        <f t="shared" si="1"/>
        <v>121</v>
      </c>
      <c r="D9" s="92">
        <f t="shared" si="2"/>
        <v>-12</v>
      </c>
      <c r="E9" s="91">
        <v>116</v>
      </c>
      <c r="F9" s="93">
        <v>95</v>
      </c>
      <c r="G9" s="92">
        <f t="shared" si="3"/>
        <v>-21</v>
      </c>
      <c r="H9" s="92">
        <v>17</v>
      </c>
      <c r="I9" s="92">
        <v>26</v>
      </c>
      <c r="J9" s="92">
        <f t="shared" si="4"/>
        <v>9</v>
      </c>
      <c r="K9" s="92"/>
      <c r="L9" s="92"/>
      <c r="M9" s="92">
        <f t="shared" si="5"/>
        <v>0</v>
      </c>
      <c r="N9" s="92"/>
      <c r="O9" s="92"/>
      <c r="P9" s="92">
        <f t="shared" si="6"/>
        <v>0</v>
      </c>
      <c r="Q9" s="265"/>
    </row>
    <row r="10" spans="1:17" ht="18.95" customHeight="1">
      <c r="A10" s="61" t="s">
        <v>41</v>
      </c>
      <c r="B10" s="91">
        <f t="shared" si="0"/>
        <v>1504</v>
      </c>
      <c r="C10" s="92">
        <f t="shared" si="1"/>
        <v>2567</v>
      </c>
      <c r="D10" s="92">
        <f t="shared" si="2"/>
        <v>1063</v>
      </c>
      <c r="E10" s="91">
        <v>1339</v>
      </c>
      <c r="F10" s="93">
        <v>1615</v>
      </c>
      <c r="G10" s="92">
        <f t="shared" si="3"/>
        <v>276</v>
      </c>
      <c r="H10" s="92">
        <v>76</v>
      </c>
      <c r="I10" s="92">
        <v>873</v>
      </c>
      <c r="J10" s="92">
        <f t="shared" si="4"/>
        <v>797</v>
      </c>
      <c r="K10" s="92">
        <v>89</v>
      </c>
      <c r="L10" s="92">
        <v>79</v>
      </c>
      <c r="M10" s="92">
        <f t="shared" si="5"/>
        <v>-10</v>
      </c>
      <c r="N10" s="92"/>
      <c r="O10" s="92"/>
      <c r="P10" s="92">
        <f t="shared" si="6"/>
        <v>0</v>
      </c>
      <c r="Q10" s="265"/>
    </row>
    <row r="11" spans="1:17" ht="18.95" customHeight="1">
      <c r="A11" s="61" t="s">
        <v>43</v>
      </c>
      <c r="B11" s="91">
        <f t="shared" si="0"/>
        <v>16118</v>
      </c>
      <c r="C11" s="92">
        <f t="shared" si="1"/>
        <v>27599</v>
      </c>
      <c r="D11" s="92">
        <f t="shared" si="2"/>
        <v>11481</v>
      </c>
      <c r="E11" s="91">
        <v>12943</v>
      </c>
      <c r="F11" s="93">
        <v>12791</v>
      </c>
      <c r="G11" s="92">
        <f t="shared" si="3"/>
        <v>-152</v>
      </c>
      <c r="H11" s="92">
        <v>328</v>
      </c>
      <c r="I11" s="92">
        <v>459</v>
      </c>
      <c r="J11" s="92">
        <f t="shared" si="4"/>
        <v>131</v>
      </c>
      <c r="K11" s="92">
        <v>2847</v>
      </c>
      <c r="L11" s="92">
        <v>11657</v>
      </c>
      <c r="M11" s="92">
        <f t="shared" si="5"/>
        <v>8810</v>
      </c>
      <c r="N11" s="92"/>
      <c r="O11" s="92">
        <v>2692</v>
      </c>
      <c r="P11" s="92">
        <f t="shared" si="6"/>
        <v>2692</v>
      </c>
      <c r="Q11" s="265"/>
    </row>
    <row r="12" spans="1:17" ht="18.95" customHeight="1">
      <c r="A12" s="61" t="s">
        <v>45</v>
      </c>
      <c r="B12" s="91">
        <f t="shared" si="0"/>
        <v>8235</v>
      </c>
      <c r="C12" s="92">
        <f t="shared" si="1"/>
        <v>12437</v>
      </c>
      <c r="D12" s="92">
        <f t="shared" si="2"/>
        <v>4202</v>
      </c>
      <c r="E12" s="91">
        <v>7670</v>
      </c>
      <c r="F12" s="93">
        <v>9018</v>
      </c>
      <c r="G12" s="92">
        <f t="shared" si="3"/>
        <v>1348</v>
      </c>
      <c r="H12" s="92">
        <v>138</v>
      </c>
      <c r="I12" s="92">
        <v>105</v>
      </c>
      <c r="J12" s="92">
        <f t="shared" si="4"/>
        <v>-33</v>
      </c>
      <c r="K12" s="92">
        <v>427</v>
      </c>
      <c r="L12" s="92">
        <v>3314</v>
      </c>
      <c r="M12" s="92">
        <f t="shared" si="5"/>
        <v>2887</v>
      </c>
      <c r="N12" s="92"/>
      <c r="O12" s="92"/>
      <c r="P12" s="92">
        <f t="shared" si="6"/>
        <v>0</v>
      </c>
      <c r="Q12" s="265"/>
    </row>
    <row r="13" spans="1:17" ht="18.95" customHeight="1">
      <c r="A13" s="61" t="s">
        <v>47</v>
      </c>
      <c r="B13" s="91">
        <f t="shared" si="0"/>
        <v>301</v>
      </c>
      <c r="C13" s="92">
        <f t="shared" si="1"/>
        <v>1001</v>
      </c>
      <c r="D13" s="92">
        <f t="shared" si="2"/>
        <v>700</v>
      </c>
      <c r="E13" s="91">
        <v>275</v>
      </c>
      <c r="F13" s="93">
        <v>313</v>
      </c>
      <c r="G13" s="92">
        <f t="shared" si="3"/>
        <v>38</v>
      </c>
      <c r="H13" s="92">
        <v>26</v>
      </c>
      <c r="I13" s="92">
        <v>688</v>
      </c>
      <c r="J13" s="92">
        <f t="shared" si="4"/>
        <v>662</v>
      </c>
      <c r="K13" s="92"/>
      <c r="L13" s="92"/>
      <c r="M13" s="92">
        <f t="shared" si="5"/>
        <v>0</v>
      </c>
      <c r="N13" s="92"/>
      <c r="O13" s="92"/>
      <c r="P13" s="92">
        <f t="shared" si="6"/>
        <v>0</v>
      </c>
      <c r="Q13" s="265"/>
    </row>
    <row r="14" spans="1:17" ht="18.95" customHeight="1">
      <c r="A14" s="61" t="s">
        <v>49</v>
      </c>
      <c r="B14" s="91">
        <f t="shared" si="0"/>
        <v>1650</v>
      </c>
      <c r="C14" s="92">
        <f t="shared" si="1"/>
        <v>1614</v>
      </c>
      <c r="D14" s="92">
        <f t="shared" si="2"/>
        <v>-36</v>
      </c>
      <c r="E14" s="91">
        <v>1436</v>
      </c>
      <c r="F14" s="93">
        <v>881</v>
      </c>
      <c r="G14" s="92">
        <f t="shared" si="3"/>
        <v>-555</v>
      </c>
      <c r="H14" s="92">
        <v>73</v>
      </c>
      <c r="I14" s="92">
        <v>660</v>
      </c>
      <c r="J14" s="92">
        <f t="shared" si="4"/>
        <v>587</v>
      </c>
      <c r="K14" s="92">
        <v>141</v>
      </c>
      <c r="L14" s="92">
        <v>73</v>
      </c>
      <c r="M14" s="92">
        <f t="shared" si="5"/>
        <v>-68</v>
      </c>
      <c r="N14" s="92"/>
      <c r="O14" s="92"/>
      <c r="P14" s="92">
        <f t="shared" si="6"/>
        <v>0</v>
      </c>
      <c r="Q14" s="265"/>
    </row>
    <row r="15" spans="1:17" ht="18.95" customHeight="1">
      <c r="A15" s="61" t="s">
        <v>51</v>
      </c>
      <c r="B15" s="91">
        <f t="shared" si="0"/>
        <v>9597</v>
      </c>
      <c r="C15" s="92">
        <f t="shared" si="1"/>
        <v>18536</v>
      </c>
      <c r="D15" s="92">
        <f t="shared" si="2"/>
        <v>8939</v>
      </c>
      <c r="E15" s="91">
        <v>8884</v>
      </c>
      <c r="F15" s="93">
        <v>9829</v>
      </c>
      <c r="G15" s="92">
        <f t="shared" si="3"/>
        <v>945</v>
      </c>
      <c r="H15" s="92">
        <v>446</v>
      </c>
      <c r="I15" s="92">
        <v>1928</v>
      </c>
      <c r="J15" s="92">
        <f t="shared" si="4"/>
        <v>1482</v>
      </c>
      <c r="K15" s="92">
        <v>267</v>
      </c>
      <c r="L15" s="92">
        <v>6779</v>
      </c>
      <c r="M15" s="92">
        <f t="shared" si="5"/>
        <v>6512</v>
      </c>
      <c r="N15" s="92"/>
      <c r="O15" s="92"/>
      <c r="P15" s="92">
        <f t="shared" si="6"/>
        <v>0</v>
      </c>
      <c r="Q15" s="265"/>
    </row>
    <row r="16" spans="1:17" ht="18.95" customHeight="1">
      <c r="A16" s="94" t="s">
        <v>53</v>
      </c>
      <c r="B16" s="91">
        <f t="shared" si="0"/>
        <v>487</v>
      </c>
      <c r="C16" s="92">
        <f t="shared" si="1"/>
        <v>509</v>
      </c>
      <c r="D16" s="92">
        <f t="shared" si="2"/>
        <v>22</v>
      </c>
      <c r="E16" s="91">
        <v>448</v>
      </c>
      <c r="F16" s="93">
        <v>490</v>
      </c>
      <c r="G16" s="92">
        <f t="shared" si="3"/>
        <v>42</v>
      </c>
      <c r="H16" s="92">
        <v>37</v>
      </c>
      <c r="I16" s="92">
        <v>18</v>
      </c>
      <c r="J16" s="92">
        <f t="shared" si="4"/>
        <v>-19</v>
      </c>
      <c r="K16" s="92">
        <v>2</v>
      </c>
      <c r="L16" s="92">
        <v>1</v>
      </c>
      <c r="M16" s="92">
        <f t="shared" si="5"/>
        <v>-1</v>
      </c>
      <c r="N16" s="92"/>
      <c r="O16" s="92"/>
      <c r="P16" s="92">
        <f t="shared" si="6"/>
        <v>0</v>
      </c>
      <c r="Q16" s="265"/>
    </row>
    <row r="17" spans="1:17" ht="18.95" customHeight="1">
      <c r="A17" s="95" t="s">
        <v>55</v>
      </c>
      <c r="B17" s="91">
        <f t="shared" si="0"/>
        <v>0</v>
      </c>
      <c r="C17" s="92">
        <f t="shared" si="1"/>
        <v>0</v>
      </c>
      <c r="D17" s="92">
        <f t="shared" si="2"/>
        <v>0</v>
      </c>
      <c r="E17" s="91"/>
      <c r="F17" s="93"/>
      <c r="G17" s="92">
        <f t="shared" si="3"/>
        <v>0</v>
      </c>
      <c r="H17" s="92">
        <v>0</v>
      </c>
      <c r="I17" s="92"/>
      <c r="J17" s="92">
        <f t="shared" si="4"/>
        <v>0</v>
      </c>
      <c r="K17" s="92"/>
      <c r="L17" s="92"/>
      <c r="M17" s="92">
        <f t="shared" si="5"/>
        <v>0</v>
      </c>
      <c r="N17" s="92"/>
      <c r="O17" s="92"/>
      <c r="P17" s="92">
        <f t="shared" si="6"/>
        <v>0</v>
      </c>
      <c r="Q17" s="265"/>
    </row>
    <row r="18" spans="1:17" ht="18.95" customHeight="1">
      <c r="A18" s="95" t="s">
        <v>57</v>
      </c>
      <c r="B18" s="91">
        <f t="shared" si="0"/>
        <v>159</v>
      </c>
      <c r="C18" s="92">
        <f t="shared" si="1"/>
        <v>135</v>
      </c>
      <c r="D18" s="92">
        <f t="shared" si="2"/>
        <v>-24</v>
      </c>
      <c r="E18" s="91">
        <v>152</v>
      </c>
      <c r="F18" s="93">
        <v>126</v>
      </c>
      <c r="G18" s="92">
        <f t="shared" si="3"/>
        <v>-26</v>
      </c>
      <c r="H18" s="92">
        <v>6</v>
      </c>
      <c r="I18" s="92">
        <v>9</v>
      </c>
      <c r="J18" s="92">
        <f t="shared" si="4"/>
        <v>3</v>
      </c>
      <c r="K18" s="92">
        <v>1</v>
      </c>
      <c r="L18" s="92"/>
      <c r="M18" s="92">
        <f t="shared" si="5"/>
        <v>-1</v>
      </c>
      <c r="N18" s="92"/>
      <c r="O18" s="92"/>
      <c r="P18" s="92">
        <f t="shared" si="6"/>
        <v>0</v>
      </c>
      <c r="Q18" s="265"/>
    </row>
    <row r="19" spans="1:17" ht="18.95" customHeight="1">
      <c r="A19" s="94" t="s">
        <v>59</v>
      </c>
      <c r="B19" s="91">
        <f t="shared" si="0"/>
        <v>0</v>
      </c>
      <c r="C19" s="92">
        <f t="shared" si="1"/>
        <v>0</v>
      </c>
      <c r="D19" s="92">
        <f t="shared" si="2"/>
        <v>0</v>
      </c>
      <c r="E19" s="91"/>
      <c r="F19" s="93"/>
      <c r="G19" s="92">
        <f t="shared" si="3"/>
        <v>0</v>
      </c>
      <c r="H19" s="92">
        <v>0</v>
      </c>
      <c r="I19" s="92"/>
      <c r="J19" s="92">
        <f t="shared" si="4"/>
        <v>0</v>
      </c>
      <c r="K19" s="92"/>
      <c r="L19" s="92"/>
      <c r="M19" s="92">
        <f t="shared" si="5"/>
        <v>0</v>
      </c>
      <c r="N19" s="92"/>
      <c r="O19" s="92"/>
      <c r="P19" s="92">
        <f t="shared" si="6"/>
        <v>0</v>
      </c>
      <c r="Q19" s="265"/>
    </row>
    <row r="20" spans="1:17" ht="18.95" customHeight="1">
      <c r="A20" s="94" t="s">
        <v>61</v>
      </c>
      <c r="B20" s="91">
        <f t="shared" si="0"/>
        <v>886</v>
      </c>
      <c r="C20" s="92">
        <f t="shared" si="1"/>
        <v>1021</v>
      </c>
      <c r="D20" s="92">
        <f t="shared" si="2"/>
        <v>135</v>
      </c>
      <c r="E20" s="91">
        <v>790</v>
      </c>
      <c r="F20" s="93">
        <v>741</v>
      </c>
      <c r="G20" s="92">
        <f t="shared" si="3"/>
        <v>-49</v>
      </c>
      <c r="H20" s="92">
        <v>33</v>
      </c>
      <c r="I20" s="92">
        <v>252</v>
      </c>
      <c r="J20" s="92">
        <f t="shared" si="4"/>
        <v>219</v>
      </c>
      <c r="K20" s="92">
        <v>63</v>
      </c>
      <c r="L20" s="92">
        <v>28</v>
      </c>
      <c r="M20" s="92">
        <f t="shared" si="5"/>
        <v>-35</v>
      </c>
      <c r="N20" s="92"/>
      <c r="O20" s="92"/>
      <c r="P20" s="92">
        <f t="shared" si="6"/>
        <v>0</v>
      </c>
      <c r="Q20" s="265"/>
    </row>
    <row r="21" spans="1:17" ht="18.95" customHeight="1">
      <c r="A21" s="94" t="s">
        <v>63</v>
      </c>
      <c r="B21" s="91">
        <f t="shared" si="0"/>
        <v>8222</v>
      </c>
      <c r="C21" s="92">
        <f t="shared" si="1"/>
        <v>6581</v>
      </c>
      <c r="D21" s="92">
        <f t="shared" si="2"/>
        <v>-1641</v>
      </c>
      <c r="E21" s="91">
        <v>8222</v>
      </c>
      <c r="F21" s="93">
        <v>6268</v>
      </c>
      <c r="G21" s="92">
        <f t="shared" si="3"/>
        <v>-1954</v>
      </c>
      <c r="H21" s="92"/>
      <c r="I21" s="92"/>
      <c r="J21" s="92">
        <f t="shared" si="4"/>
        <v>0</v>
      </c>
      <c r="K21" s="92"/>
      <c r="L21" s="92">
        <v>313</v>
      </c>
      <c r="M21" s="92">
        <f t="shared" si="5"/>
        <v>313</v>
      </c>
      <c r="N21" s="92"/>
      <c r="O21" s="92"/>
      <c r="P21" s="92">
        <f t="shared" si="6"/>
        <v>0</v>
      </c>
      <c r="Q21" s="265"/>
    </row>
    <row r="22" spans="1:17" ht="18.95" customHeight="1">
      <c r="A22" s="94" t="s">
        <v>65</v>
      </c>
      <c r="B22" s="91">
        <f t="shared" si="0"/>
        <v>0</v>
      </c>
      <c r="C22" s="92">
        <f t="shared" si="1"/>
        <v>0</v>
      </c>
      <c r="D22" s="92">
        <f t="shared" si="2"/>
        <v>0</v>
      </c>
      <c r="E22" s="91"/>
      <c r="F22" s="93"/>
      <c r="G22" s="92">
        <f t="shared" si="3"/>
        <v>0</v>
      </c>
      <c r="H22" s="92">
        <v>0</v>
      </c>
      <c r="I22" s="92"/>
      <c r="J22" s="92">
        <f t="shared" si="4"/>
        <v>0</v>
      </c>
      <c r="K22" s="92"/>
      <c r="L22" s="92"/>
      <c r="M22" s="92">
        <f t="shared" si="5"/>
        <v>0</v>
      </c>
      <c r="N22" s="92"/>
      <c r="O22" s="92"/>
      <c r="P22" s="92">
        <f t="shared" si="6"/>
        <v>0</v>
      </c>
      <c r="Q22" s="265"/>
    </row>
    <row r="23" spans="1:17" ht="18.95" customHeight="1">
      <c r="A23" s="94" t="s">
        <v>67</v>
      </c>
      <c r="B23" s="91">
        <f t="shared" si="0"/>
        <v>235</v>
      </c>
      <c r="C23" s="92">
        <f t="shared" si="1"/>
        <v>601</v>
      </c>
      <c r="D23" s="92">
        <f t="shared" si="2"/>
        <v>366</v>
      </c>
      <c r="E23" s="91">
        <v>214</v>
      </c>
      <c r="F23" s="93">
        <v>225</v>
      </c>
      <c r="G23" s="92">
        <f t="shared" si="3"/>
        <v>11</v>
      </c>
      <c r="H23" s="92">
        <v>19</v>
      </c>
      <c r="I23" s="92">
        <v>55</v>
      </c>
      <c r="J23" s="92">
        <f t="shared" si="4"/>
        <v>36</v>
      </c>
      <c r="K23" s="92">
        <v>2</v>
      </c>
      <c r="L23" s="92">
        <v>321</v>
      </c>
      <c r="M23" s="92">
        <f t="shared" si="5"/>
        <v>319</v>
      </c>
      <c r="N23" s="92"/>
      <c r="O23" s="92"/>
      <c r="P23" s="92">
        <f t="shared" si="6"/>
        <v>0</v>
      </c>
      <c r="Q23" s="265"/>
    </row>
    <row r="24" spans="1:17" ht="18.95" customHeight="1">
      <c r="A24" s="95" t="s">
        <v>69</v>
      </c>
      <c r="B24" s="91">
        <f t="shared" si="0"/>
        <v>0</v>
      </c>
      <c r="C24" s="92">
        <f t="shared" si="1"/>
        <v>0</v>
      </c>
      <c r="D24" s="92">
        <f t="shared" si="2"/>
        <v>0</v>
      </c>
      <c r="E24" s="91">
        <v>0</v>
      </c>
      <c r="F24" s="93">
        <v>0</v>
      </c>
      <c r="G24" s="92">
        <f t="shared" si="3"/>
        <v>0</v>
      </c>
      <c r="H24" s="92"/>
      <c r="I24" s="92"/>
      <c r="J24" s="92">
        <f t="shared" si="4"/>
        <v>0</v>
      </c>
      <c r="K24" s="92"/>
      <c r="L24" s="92"/>
      <c r="M24" s="92">
        <f t="shared" si="5"/>
        <v>0</v>
      </c>
      <c r="N24" s="92"/>
      <c r="O24" s="92"/>
      <c r="P24" s="92">
        <f t="shared" si="6"/>
        <v>0</v>
      </c>
      <c r="Q24" s="265"/>
    </row>
    <row r="25" spans="1:17" ht="18.95" customHeight="1">
      <c r="A25" s="95" t="s">
        <v>71</v>
      </c>
      <c r="B25" s="91">
        <f t="shared" si="0"/>
        <v>0</v>
      </c>
      <c r="C25" s="92">
        <f t="shared" si="1"/>
        <v>0</v>
      </c>
      <c r="D25" s="92">
        <f t="shared" si="2"/>
        <v>0</v>
      </c>
      <c r="E25" s="91">
        <v>0</v>
      </c>
      <c r="F25" s="93">
        <v>0</v>
      </c>
      <c r="G25" s="92">
        <f t="shared" si="3"/>
        <v>0</v>
      </c>
      <c r="H25" s="92">
        <v>0</v>
      </c>
      <c r="I25" s="92">
        <v>0</v>
      </c>
      <c r="J25" s="92">
        <f t="shared" si="4"/>
        <v>0</v>
      </c>
      <c r="K25" s="92">
        <v>0</v>
      </c>
      <c r="L25" s="91"/>
      <c r="M25" s="92">
        <f t="shared" si="5"/>
        <v>0</v>
      </c>
      <c r="N25" s="92"/>
      <c r="O25" s="92"/>
      <c r="P25" s="92">
        <f t="shared" si="6"/>
        <v>0</v>
      </c>
      <c r="Q25" s="265"/>
    </row>
    <row r="26" spans="1:17" ht="18.95" customHeight="1">
      <c r="A26" s="94" t="s">
        <v>73</v>
      </c>
      <c r="B26" s="91">
        <f t="shared" si="0"/>
        <v>0</v>
      </c>
      <c r="C26" s="92">
        <f t="shared" si="1"/>
        <v>0</v>
      </c>
      <c r="D26" s="92">
        <f t="shared" si="2"/>
        <v>0</v>
      </c>
      <c r="E26" s="91">
        <v>0</v>
      </c>
      <c r="F26" s="93">
        <v>0</v>
      </c>
      <c r="G26" s="92">
        <f t="shared" si="3"/>
        <v>0</v>
      </c>
      <c r="H26" s="92">
        <v>0</v>
      </c>
      <c r="I26" s="92">
        <v>0</v>
      </c>
      <c r="J26" s="92">
        <f t="shared" si="4"/>
        <v>0</v>
      </c>
      <c r="K26" s="92">
        <v>0</v>
      </c>
      <c r="L26" s="91"/>
      <c r="M26" s="92">
        <f t="shared" si="5"/>
        <v>0</v>
      </c>
      <c r="N26" s="92"/>
      <c r="O26" s="92"/>
      <c r="P26" s="92">
        <f t="shared" si="6"/>
        <v>0</v>
      </c>
      <c r="Q26" s="265"/>
    </row>
    <row r="27" spans="1:17" ht="18.95" customHeight="1">
      <c r="A27" s="94"/>
      <c r="B27" s="91">
        <f t="shared" si="0"/>
        <v>0</v>
      </c>
      <c r="C27" s="92"/>
      <c r="D27" s="92">
        <f t="shared" si="2"/>
        <v>0</v>
      </c>
      <c r="E27" s="91">
        <v>0</v>
      </c>
      <c r="F27" s="93">
        <v>0</v>
      </c>
      <c r="G27" s="92">
        <f t="shared" si="3"/>
        <v>0</v>
      </c>
      <c r="H27" s="92">
        <v>0</v>
      </c>
      <c r="I27" s="92">
        <v>0</v>
      </c>
      <c r="J27" s="92">
        <f t="shared" si="4"/>
        <v>0</v>
      </c>
      <c r="K27" s="92">
        <v>0</v>
      </c>
      <c r="L27" s="92"/>
      <c r="M27" s="92">
        <f t="shared" si="5"/>
        <v>0</v>
      </c>
      <c r="N27" s="92"/>
      <c r="O27" s="92"/>
      <c r="P27" s="92">
        <f t="shared" si="6"/>
        <v>0</v>
      </c>
      <c r="Q27" s="265"/>
    </row>
    <row r="28" spans="1:17" ht="18" customHeight="1">
      <c r="A28" s="94" t="s">
        <v>293</v>
      </c>
      <c r="B28" s="91">
        <f t="shared" si="0"/>
        <v>0</v>
      </c>
      <c r="C28" s="92">
        <f t="shared" si="1"/>
        <v>0</v>
      </c>
      <c r="D28" s="92">
        <f t="shared" si="2"/>
        <v>0</v>
      </c>
      <c r="E28" s="91">
        <v>0</v>
      </c>
      <c r="F28" s="93">
        <v>0</v>
      </c>
      <c r="G28" s="92">
        <f t="shared" si="3"/>
        <v>0</v>
      </c>
      <c r="H28" s="91">
        <v>0</v>
      </c>
      <c r="I28" s="92">
        <v>0</v>
      </c>
      <c r="J28" s="92">
        <f t="shared" si="4"/>
        <v>0</v>
      </c>
      <c r="K28" s="92">
        <v>0</v>
      </c>
      <c r="L28" s="91">
        <v>0</v>
      </c>
      <c r="M28" s="92">
        <f t="shared" si="5"/>
        <v>0</v>
      </c>
      <c r="N28" s="92"/>
      <c r="O28" s="92"/>
      <c r="P28" s="92">
        <f t="shared" si="6"/>
        <v>0</v>
      </c>
      <c r="Q28" s="265"/>
    </row>
    <row r="29" spans="1:17" ht="18" customHeight="1">
      <c r="A29" s="96"/>
      <c r="B29" s="91"/>
      <c r="C29" s="91"/>
      <c r="D29" s="92"/>
      <c r="E29" s="91"/>
      <c r="F29" s="93"/>
      <c r="G29" s="92"/>
      <c r="H29" s="91"/>
      <c r="I29" s="92"/>
      <c r="J29" s="92"/>
      <c r="K29" s="92"/>
      <c r="L29" s="91"/>
      <c r="M29" s="92"/>
      <c r="N29" s="92"/>
      <c r="O29" s="92"/>
      <c r="P29" s="92">
        <f t="shared" si="6"/>
        <v>0</v>
      </c>
      <c r="Q29" s="265"/>
    </row>
    <row r="30" spans="1:17" ht="18" customHeight="1">
      <c r="A30" s="96"/>
      <c r="B30" s="91"/>
      <c r="C30" s="91"/>
      <c r="D30" s="92"/>
      <c r="E30" s="91"/>
      <c r="F30" s="93"/>
      <c r="G30" s="92"/>
      <c r="H30" s="91"/>
      <c r="I30" s="92"/>
      <c r="J30" s="92"/>
      <c r="K30" s="92"/>
      <c r="L30" s="91"/>
      <c r="M30" s="92"/>
      <c r="N30" s="92"/>
      <c r="O30" s="92"/>
      <c r="P30" s="92">
        <f t="shared" si="6"/>
        <v>0</v>
      </c>
      <c r="Q30" s="265"/>
    </row>
    <row r="31" spans="1:17" ht="18" customHeight="1">
      <c r="A31" s="97" t="s">
        <v>305</v>
      </c>
      <c r="B31" s="98">
        <f>SUM(E31+H31+K31)</f>
        <v>107144</v>
      </c>
      <c r="C31" s="99">
        <f t="shared" ref="C31:L31" si="7">SUM(C5:C28)</f>
        <v>143216</v>
      </c>
      <c r="D31" s="100">
        <f>SUM(C31-B31)</f>
        <v>36072</v>
      </c>
      <c r="E31" s="99">
        <f t="shared" si="7"/>
        <v>95246</v>
      </c>
      <c r="F31" s="99">
        <f t="shared" si="7"/>
        <v>100526</v>
      </c>
      <c r="G31" s="100">
        <f>SUM(F31-E31)</f>
        <v>5280</v>
      </c>
      <c r="H31" s="99">
        <f t="shared" si="7"/>
        <v>4829</v>
      </c>
      <c r="I31" s="99">
        <f t="shared" si="7"/>
        <v>11197</v>
      </c>
      <c r="J31" s="100">
        <f>SUM(I31-H31)</f>
        <v>6368</v>
      </c>
      <c r="K31" s="99">
        <f t="shared" si="7"/>
        <v>7069</v>
      </c>
      <c r="L31" s="99">
        <f t="shared" si="7"/>
        <v>28801</v>
      </c>
      <c r="M31" s="100">
        <f>SUM(L31-K31)</f>
        <v>21732</v>
      </c>
      <c r="N31" s="100">
        <f t="shared" ref="N31:P31" si="8">SUM(N5:N30)</f>
        <v>0</v>
      </c>
      <c r="O31" s="100">
        <f t="shared" si="8"/>
        <v>2692</v>
      </c>
      <c r="P31" s="100">
        <f t="shared" si="8"/>
        <v>2692</v>
      </c>
      <c r="Q31" s="266"/>
    </row>
    <row r="32" spans="1:17">
      <c r="M32" s="101"/>
      <c r="N32" s="101"/>
      <c r="O32" s="101"/>
      <c r="P32" s="101"/>
    </row>
  </sheetData>
  <mergeCells count="9">
    <mergeCell ref="Q5:Q31"/>
    <mergeCell ref="A2:Q2"/>
    <mergeCell ref="B3:D3"/>
    <mergeCell ref="E3:G3"/>
    <mergeCell ref="H3:J3"/>
    <mergeCell ref="K3:M3"/>
    <mergeCell ref="N3:P3"/>
    <mergeCell ref="A3:A4"/>
    <mergeCell ref="Q3:Q4"/>
  </mergeCells>
  <phoneticPr fontId="61" type="noConversion"/>
  <printOptions horizontalCentered="1"/>
  <pageMargins left="0.389583333333333" right="0.389583333333333" top="0.33958333333333302" bottom="0.50972222222222197" header="0.209722222222222" footer="0.30972222222222201"/>
  <pageSetup paperSize="9" scale="80" firstPageNumber="12" orientation="landscape" useFirstPageNumber="1"/>
  <headerFooter alignWithMargins="0">
    <oddFooter>&amp;C第 &amp;P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5"/>
  <sheetViews>
    <sheetView showZeros="0" workbookViewId="0">
      <pane ySplit="4" topLeftCell="A14" activePane="bottomLeft" state="frozen"/>
      <selection pane="bottomLeft" activeCell="E57" sqref="E57"/>
    </sheetView>
  </sheetViews>
  <sheetFormatPr defaultColWidth="9" defaultRowHeight="14.25"/>
  <cols>
    <col min="1" max="1" width="36.75" style="21" customWidth="1"/>
    <col min="2" max="3" width="15.125" style="68" customWidth="1"/>
    <col min="4" max="4" width="15.75" style="68" customWidth="1"/>
    <col min="5" max="5" width="12.625" style="68" customWidth="1"/>
    <col min="6" max="6" width="28" style="68" customWidth="1"/>
    <col min="7" max="7" width="14.5" style="68" customWidth="1"/>
    <col min="8" max="8" width="12.75" style="68" customWidth="1"/>
    <col min="9" max="9" width="13" style="68" customWidth="1"/>
    <col min="10" max="10" width="20" style="68" customWidth="1"/>
    <col min="11" max="16384" width="9" style="21"/>
  </cols>
  <sheetData>
    <row r="1" spans="1:10" ht="21" customHeight="1">
      <c r="A1" s="22" t="s">
        <v>15</v>
      </c>
    </row>
    <row r="2" spans="1:10" ht="40.5" customHeight="1">
      <c r="A2" s="267" t="s">
        <v>306</v>
      </c>
      <c r="B2" s="268"/>
      <c r="C2" s="268"/>
      <c r="D2" s="268"/>
      <c r="E2" s="268"/>
      <c r="F2" s="268"/>
      <c r="G2" s="268"/>
      <c r="H2" s="268"/>
      <c r="I2" s="268"/>
      <c r="J2" s="268"/>
    </row>
    <row r="3" spans="1:10" ht="21" customHeight="1">
      <c r="B3" s="69"/>
      <c r="C3" s="69"/>
      <c r="D3" s="69"/>
      <c r="E3" s="69"/>
      <c r="F3" s="69"/>
      <c r="G3" s="69"/>
      <c r="H3" s="69"/>
      <c r="I3" s="69"/>
      <c r="J3" s="87"/>
    </row>
    <row r="4" spans="1:10" s="19" customFormat="1" ht="54.95" customHeight="1">
      <c r="A4" s="70" t="s">
        <v>307</v>
      </c>
      <c r="B4" s="71" t="s">
        <v>26</v>
      </c>
      <c r="C4" s="72" t="s">
        <v>308</v>
      </c>
      <c r="D4" s="60" t="s">
        <v>309</v>
      </c>
      <c r="E4" s="73" t="s">
        <v>310</v>
      </c>
      <c r="F4" s="74" t="s">
        <v>311</v>
      </c>
      <c r="G4" s="60" t="s">
        <v>26</v>
      </c>
      <c r="H4" s="72" t="s">
        <v>308</v>
      </c>
      <c r="I4" s="60" t="s">
        <v>309</v>
      </c>
      <c r="J4" s="73" t="s">
        <v>310</v>
      </c>
    </row>
    <row r="5" spans="1:10" s="20" customFormat="1" ht="24" customHeight="1">
      <c r="A5" s="75" t="s">
        <v>312</v>
      </c>
      <c r="B5" s="76">
        <v>2</v>
      </c>
      <c r="C5" s="76">
        <v>2</v>
      </c>
      <c r="D5" s="36">
        <v>74</v>
      </c>
      <c r="E5" s="36">
        <f>SUM(D5-C5)</f>
        <v>72</v>
      </c>
      <c r="F5" s="36" t="s">
        <v>313</v>
      </c>
      <c r="G5" s="36"/>
      <c r="H5" s="36"/>
      <c r="I5" s="36">
        <v>0</v>
      </c>
      <c r="J5" s="36">
        <f>SUM(I5-H5)</f>
        <v>0</v>
      </c>
    </row>
    <row r="6" spans="1:10" s="20" customFormat="1" ht="24" customHeight="1">
      <c r="A6" s="75" t="s">
        <v>314</v>
      </c>
      <c r="B6" s="76">
        <v>22</v>
      </c>
      <c r="C6" s="76">
        <v>22</v>
      </c>
      <c r="D6" s="36">
        <v>59</v>
      </c>
      <c r="E6" s="36">
        <f t="shared" ref="E6:E25" si="0">SUM(D6-C6)</f>
        <v>37</v>
      </c>
      <c r="F6" s="36" t="s">
        <v>315</v>
      </c>
      <c r="G6" s="36"/>
      <c r="H6" s="36"/>
      <c r="I6" s="36">
        <v>56</v>
      </c>
      <c r="J6" s="36">
        <f t="shared" ref="J6:J25" si="1">SUM(I6-H6)</f>
        <v>56</v>
      </c>
    </row>
    <row r="7" spans="1:10" s="20" customFormat="1" ht="24" customHeight="1">
      <c r="A7" s="75" t="s">
        <v>316</v>
      </c>
      <c r="B7" s="76">
        <v>42993</v>
      </c>
      <c r="C7" s="76">
        <v>42993</v>
      </c>
      <c r="D7" s="36">
        <v>7569</v>
      </c>
      <c r="E7" s="36">
        <f t="shared" si="0"/>
        <v>-35424</v>
      </c>
      <c r="F7" s="36" t="s">
        <v>317</v>
      </c>
      <c r="G7" s="36"/>
      <c r="H7" s="36"/>
      <c r="I7" s="36">
        <v>49</v>
      </c>
      <c r="J7" s="36">
        <f t="shared" si="1"/>
        <v>49</v>
      </c>
    </row>
    <row r="8" spans="1:10" s="20" customFormat="1" ht="24" customHeight="1">
      <c r="A8" s="75" t="s">
        <v>318</v>
      </c>
      <c r="B8" s="76"/>
      <c r="C8" s="76"/>
      <c r="D8" s="36"/>
      <c r="E8" s="36">
        <f t="shared" si="0"/>
        <v>0</v>
      </c>
      <c r="F8" s="36" t="s">
        <v>319</v>
      </c>
      <c r="G8" s="36"/>
      <c r="H8" s="36"/>
      <c r="I8" s="36"/>
      <c r="J8" s="36">
        <f t="shared" si="1"/>
        <v>0</v>
      </c>
    </row>
    <row r="9" spans="1:10" s="20" customFormat="1" ht="24" customHeight="1">
      <c r="A9" s="75" t="s">
        <v>320</v>
      </c>
      <c r="B9" s="76"/>
      <c r="C9" s="76"/>
      <c r="D9" s="36"/>
      <c r="E9" s="36">
        <f t="shared" si="0"/>
        <v>0</v>
      </c>
      <c r="F9" s="77" t="s">
        <v>321</v>
      </c>
      <c r="G9" s="36">
        <v>2562</v>
      </c>
      <c r="H9" s="36">
        <v>2562</v>
      </c>
      <c r="I9" s="36">
        <v>6459</v>
      </c>
      <c r="J9" s="36">
        <f t="shared" si="1"/>
        <v>3897</v>
      </c>
    </row>
    <row r="10" spans="1:10" s="20" customFormat="1" ht="24" customHeight="1">
      <c r="A10" s="75" t="s">
        <v>322</v>
      </c>
      <c r="B10" s="76"/>
      <c r="C10" s="76"/>
      <c r="D10" s="36"/>
      <c r="E10" s="36">
        <f t="shared" si="0"/>
        <v>0</v>
      </c>
      <c r="F10" s="77" t="s">
        <v>323</v>
      </c>
      <c r="G10" s="36"/>
      <c r="H10" s="36"/>
      <c r="I10" s="36">
        <v>272</v>
      </c>
      <c r="J10" s="36">
        <f t="shared" si="1"/>
        <v>272</v>
      </c>
    </row>
    <row r="11" spans="1:10" s="20" customFormat="1" ht="24" customHeight="1">
      <c r="A11" s="78" t="s">
        <v>324</v>
      </c>
      <c r="B11" s="76">
        <v>580</v>
      </c>
      <c r="C11" s="76">
        <v>580</v>
      </c>
      <c r="D11" s="36">
        <v>334</v>
      </c>
      <c r="E11" s="36">
        <f t="shared" si="0"/>
        <v>-246</v>
      </c>
      <c r="F11" s="79" t="s">
        <v>325</v>
      </c>
      <c r="G11" s="36"/>
      <c r="H11" s="36"/>
      <c r="I11" s="36">
        <v>0</v>
      </c>
      <c r="J11" s="36">
        <f t="shared" si="1"/>
        <v>0</v>
      </c>
    </row>
    <row r="12" spans="1:10" s="67" customFormat="1" ht="38.1" customHeight="1">
      <c r="A12" s="80" t="s">
        <v>326</v>
      </c>
      <c r="B12" s="81"/>
      <c r="C12" s="81"/>
      <c r="D12" s="65"/>
      <c r="E12" s="36">
        <f t="shared" si="0"/>
        <v>0</v>
      </c>
      <c r="F12" s="79" t="s">
        <v>327</v>
      </c>
      <c r="G12" s="65"/>
      <c r="H12" s="65"/>
      <c r="I12" s="65">
        <v>0</v>
      </c>
      <c r="J12" s="36">
        <f t="shared" si="1"/>
        <v>0</v>
      </c>
    </row>
    <row r="13" spans="1:10" s="20" customFormat="1" ht="24" customHeight="1">
      <c r="A13" s="75" t="s">
        <v>328</v>
      </c>
      <c r="B13" s="76"/>
      <c r="C13" s="76"/>
      <c r="D13" s="36"/>
      <c r="E13" s="36">
        <f t="shared" si="0"/>
        <v>0</v>
      </c>
      <c r="F13" s="79" t="s">
        <v>329</v>
      </c>
      <c r="G13" s="36"/>
      <c r="H13" s="36"/>
      <c r="I13" s="36">
        <v>0</v>
      </c>
      <c r="J13" s="36">
        <f t="shared" si="1"/>
        <v>0</v>
      </c>
    </row>
    <row r="14" spans="1:10" s="20" customFormat="1" ht="24" customHeight="1">
      <c r="A14" s="75"/>
      <c r="B14" s="76"/>
      <c r="C14" s="76"/>
      <c r="D14" s="36"/>
      <c r="E14" s="36">
        <f t="shared" si="0"/>
        <v>0</v>
      </c>
      <c r="F14" s="77" t="s">
        <v>330</v>
      </c>
      <c r="G14" s="36"/>
      <c r="H14" s="36"/>
      <c r="I14" s="36">
        <v>0</v>
      </c>
      <c r="J14" s="36">
        <f t="shared" si="1"/>
        <v>0</v>
      </c>
    </row>
    <row r="15" spans="1:10" s="20" customFormat="1" ht="24" customHeight="1">
      <c r="A15" s="75"/>
      <c r="B15" s="76"/>
      <c r="C15" s="76"/>
      <c r="D15" s="36"/>
      <c r="E15" s="36">
        <f t="shared" si="0"/>
        <v>0</v>
      </c>
      <c r="F15" s="77" t="s">
        <v>331</v>
      </c>
      <c r="G15" s="36">
        <v>11000</v>
      </c>
      <c r="H15" s="36">
        <v>21000</v>
      </c>
      <c r="I15" s="36">
        <v>11177</v>
      </c>
      <c r="J15" s="36">
        <f t="shared" si="1"/>
        <v>-9823</v>
      </c>
    </row>
    <row r="16" spans="1:10" s="20" customFormat="1" ht="24" customHeight="1">
      <c r="A16" s="75"/>
      <c r="B16" s="76"/>
      <c r="C16" s="76"/>
      <c r="D16" s="36"/>
      <c r="E16" s="36">
        <f t="shared" si="0"/>
        <v>0</v>
      </c>
      <c r="F16" s="77" t="s">
        <v>332</v>
      </c>
      <c r="G16" s="36">
        <v>1377</v>
      </c>
      <c r="H16" s="36">
        <v>1377</v>
      </c>
      <c r="I16" s="36">
        <v>1377</v>
      </c>
      <c r="J16" s="36">
        <f t="shared" si="1"/>
        <v>0</v>
      </c>
    </row>
    <row r="17" spans="1:10" s="20" customFormat="1" ht="24" customHeight="1">
      <c r="A17" s="82"/>
      <c r="B17" s="36"/>
      <c r="C17" s="36"/>
      <c r="D17" s="36"/>
      <c r="E17" s="36">
        <f t="shared" si="0"/>
        <v>0</v>
      </c>
      <c r="F17" s="77" t="s">
        <v>333</v>
      </c>
      <c r="G17" s="36"/>
      <c r="H17" s="36"/>
      <c r="I17" s="36"/>
      <c r="J17" s="36">
        <f t="shared" si="1"/>
        <v>0</v>
      </c>
    </row>
    <row r="18" spans="1:10" s="20" customFormat="1" ht="24" customHeight="1">
      <c r="A18" s="83" t="s">
        <v>81</v>
      </c>
      <c r="B18" s="40">
        <f t="shared" ref="B18:I18" si="2">SUM(B5:B17)</f>
        <v>43597</v>
      </c>
      <c r="C18" s="40">
        <f t="shared" si="2"/>
        <v>43597</v>
      </c>
      <c r="D18" s="40">
        <f t="shared" si="2"/>
        <v>8036</v>
      </c>
      <c r="E18" s="36">
        <f t="shared" si="0"/>
        <v>-35561</v>
      </c>
      <c r="F18" s="84" t="s">
        <v>82</v>
      </c>
      <c r="G18" s="49">
        <f t="shared" si="2"/>
        <v>14939</v>
      </c>
      <c r="H18" s="49">
        <f t="shared" si="2"/>
        <v>24939</v>
      </c>
      <c r="I18" s="49">
        <f t="shared" si="2"/>
        <v>19390</v>
      </c>
      <c r="J18" s="36">
        <f t="shared" si="1"/>
        <v>-5549</v>
      </c>
    </row>
    <row r="19" spans="1:10" s="20" customFormat="1" ht="24" customHeight="1">
      <c r="A19" s="75" t="s">
        <v>80</v>
      </c>
      <c r="B19" s="76"/>
      <c r="C19" s="76"/>
      <c r="D19" s="36"/>
      <c r="E19" s="36">
        <f t="shared" si="0"/>
        <v>0</v>
      </c>
      <c r="F19" s="77" t="s">
        <v>80</v>
      </c>
      <c r="G19" s="36"/>
      <c r="H19" s="36"/>
      <c r="I19" s="36"/>
      <c r="J19" s="36">
        <f t="shared" si="1"/>
        <v>0</v>
      </c>
    </row>
    <row r="20" spans="1:10" s="20" customFormat="1" ht="24" customHeight="1">
      <c r="A20" s="62" t="s">
        <v>83</v>
      </c>
      <c r="B20" s="40">
        <f>SUM(B21:B24)</f>
        <v>11342</v>
      </c>
      <c r="C20" s="40">
        <f t="shared" ref="C20:I20" si="3">SUM(C21:C24)</f>
        <v>21342</v>
      </c>
      <c r="D20" s="40">
        <f t="shared" si="3"/>
        <v>11422</v>
      </c>
      <c r="E20" s="36">
        <f t="shared" si="0"/>
        <v>-9920</v>
      </c>
      <c r="F20" s="85" t="s">
        <v>84</v>
      </c>
      <c r="G20" s="49">
        <f t="shared" si="3"/>
        <v>40000</v>
      </c>
      <c r="H20" s="49">
        <f t="shared" si="3"/>
        <v>40000</v>
      </c>
      <c r="I20" s="49">
        <f t="shared" si="3"/>
        <v>68</v>
      </c>
      <c r="J20" s="49">
        <f t="shared" si="1"/>
        <v>-39932</v>
      </c>
    </row>
    <row r="21" spans="1:10" s="20" customFormat="1" ht="24" customHeight="1">
      <c r="A21" s="86" t="s">
        <v>334</v>
      </c>
      <c r="B21" s="45">
        <v>3000</v>
      </c>
      <c r="C21" s="45">
        <v>3000</v>
      </c>
      <c r="D21" s="45">
        <v>1354</v>
      </c>
      <c r="E21" s="36">
        <f t="shared" si="0"/>
        <v>-1646</v>
      </c>
      <c r="F21" s="77" t="s">
        <v>335</v>
      </c>
      <c r="G21" s="36"/>
      <c r="H21" s="36"/>
      <c r="I21" s="36"/>
      <c r="J21" s="36">
        <f t="shared" si="1"/>
        <v>0</v>
      </c>
    </row>
    <row r="22" spans="1:10" s="20" customFormat="1" ht="24" customHeight="1">
      <c r="A22" s="86" t="s">
        <v>336</v>
      </c>
      <c r="B22" s="36">
        <v>342</v>
      </c>
      <c r="C22" s="36">
        <v>342</v>
      </c>
      <c r="D22" s="36">
        <v>68</v>
      </c>
      <c r="E22" s="36">
        <f t="shared" si="0"/>
        <v>-274</v>
      </c>
      <c r="F22" s="77" t="s">
        <v>337</v>
      </c>
      <c r="G22" s="36">
        <v>40000</v>
      </c>
      <c r="H22" s="36">
        <v>40000</v>
      </c>
      <c r="I22" s="36"/>
      <c r="J22" s="36">
        <f t="shared" si="1"/>
        <v>-40000</v>
      </c>
    </row>
    <row r="23" spans="1:10" s="20" customFormat="1" ht="24" customHeight="1">
      <c r="A23" s="86" t="s">
        <v>338</v>
      </c>
      <c r="B23" s="76"/>
      <c r="C23" s="76"/>
      <c r="D23" s="36"/>
      <c r="E23" s="36">
        <f t="shared" si="0"/>
        <v>0</v>
      </c>
      <c r="F23" s="77" t="s">
        <v>339</v>
      </c>
      <c r="G23" s="36"/>
      <c r="H23" s="36"/>
      <c r="I23" s="36">
        <v>68</v>
      </c>
      <c r="J23" s="36">
        <f t="shared" si="1"/>
        <v>68</v>
      </c>
    </row>
    <row r="24" spans="1:10" s="20" customFormat="1" ht="24" customHeight="1">
      <c r="A24" s="75" t="s">
        <v>340</v>
      </c>
      <c r="B24" s="76">
        <v>8000</v>
      </c>
      <c r="C24" s="76">
        <v>18000</v>
      </c>
      <c r="D24" s="36">
        <v>10000</v>
      </c>
      <c r="E24" s="36">
        <f t="shared" si="0"/>
        <v>-8000</v>
      </c>
      <c r="F24" s="77" t="s">
        <v>341</v>
      </c>
      <c r="G24" s="36"/>
      <c r="H24" s="36"/>
      <c r="I24" s="36"/>
      <c r="J24" s="36">
        <f t="shared" si="1"/>
        <v>0</v>
      </c>
    </row>
    <row r="25" spans="1:10" s="20" customFormat="1" ht="24" customHeight="1">
      <c r="A25" s="83" t="s">
        <v>139</v>
      </c>
      <c r="B25" s="49">
        <f>SUM(B18,B20)</f>
        <v>54939</v>
      </c>
      <c r="C25" s="49">
        <f t="shared" ref="C25:I25" si="4">SUM(C18,C20)</f>
        <v>64939</v>
      </c>
      <c r="D25" s="49">
        <f t="shared" si="4"/>
        <v>19458</v>
      </c>
      <c r="E25" s="36">
        <f t="shared" si="0"/>
        <v>-45481</v>
      </c>
      <c r="F25" s="84" t="s">
        <v>140</v>
      </c>
      <c r="G25" s="49">
        <f t="shared" si="4"/>
        <v>54939</v>
      </c>
      <c r="H25" s="49">
        <f t="shared" si="4"/>
        <v>64939</v>
      </c>
      <c r="I25" s="49">
        <f t="shared" si="4"/>
        <v>19458</v>
      </c>
      <c r="J25" s="36">
        <f t="shared" si="1"/>
        <v>-45481</v>
      </c>
    </row>
    <row r="26" spans="1:10" hidden="1"/>
    <row r="27" spans="1:10" hidden="1"/>
    <row r="28" spans="1:10" hidden="1"/>
    <row r="29" spans="1:10" hidden="1"/>
    <row r="30" spans="1:10" hidden="1"/>
    <row r="31" spans="1:10" hidden="1"/>
    <row r="32" spans="1:10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1" hidden="1"/>
    <row r="52" hidden="1"/>
    <row r="54" hidden="1"/>
    <row r="55" hidden="1"/>
  </sheetData>
  <mergeCells count="1">
    <mergeCell ref="A2:J2"/>
  </mergeCells>
  <phoneticPr fontId="61" type="noConversion"/>
  <conditionalFormatting sqref="A5:B16 A19:B25 F24:I25">
    <cfRule type="expression" dxfId="27" priority="1" stopIfTrue="1">
      <formula>"len($A:$A)=3"</formula>
    </cfRule>
  </conditionalFormatting>
  <printOptions horizontalCentered="1"/>
  <pageMargins left="0.30972222222222201" right="0.58958333333333302" top="0.86944444444444402" bottom="0.78958333333333297" header="0.50972222222222197" footer="0.50972222222222197"/>
  <pageSetup paperSize="9" scale="70" firstPageNumber="13" orientation="landscape" blackAndWhite="1" useFirstPageNumber="1"/>
  <headerFooter alignWithMargins="0">
    <oddFooter>&amp;C第 &amp;P 页</oddFooter>
  </headerFooter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O20"/>
  <sheetViews>
    <sheetView showZeros="0" zoomScale="85" zoomScaleNormal="85" workbookViewId="0">
      <pane xSplit="1" ySplit="5" topLeftCell="B6" activePane="bottomRight" state="frozen"/>
      <selection pane="topRight"/>
      <selection pane="bottomLeft"/>
      <selection pane="bottomRight" activeCell="G10" sqref="G10"/>
    </sheetView>
  </sheetViews>
  <sheetFormatPr defaultColWidth="9" defaultRowHeight="14.25"/>
  <cols>
    <col min="1" max="1" width="30.25" style="57" customWidth="1"/>
    <col min="2" max="2" width="33.625" style="57" customWidth="1"/>
    <col min="3" max="3" width="27.625" style="57" customWidth="1"/>
    <col min="4" max="4" width="24.125" style="57" customWidth="1"/>
    <col min="5" max="5" width="24.875" style="57" customWidth="1"/>
    <col min="6" max="248" width="9" style="57"/>
    <col min="250" max="16384" width="9" style="57"/>
  </cols>
  <sheetData>
    <row r="1" spans="1:5" ht="23.25" customHeight="1">
      <c r="A1" s="57" t="s">
        <v>17</v>
      </c>
    </row>
    <row r="2" spans="1:5" ht="31.5" customHeight="1">
      <c r="A2" s="269" t="s">
        <v>18</v>
      </c>
      <c r="B2" s="269"/>
      <c r="C2" s="269"/>
      <c r="D2" s="269"/>
      <c r="E2" s="269"/>
    </row>
    <row r="3" spans="1:5" ht="16.5" customHeight="1">
      <c r="A3" s="58"/>
      <c r="B3" s="58"/>
      <c r="C3" s="58"/>
      <c r="D3" s="58"/>
      <c r="E3" s="58"/>
    </row>
    <row r="4" spans="1:5" ht="18.75" customHeight="1">
      <c r="A4" s="59"/>
    </row>
    <row r="5" spans="1:5" s="56" customFormat="1" ht="62.1" customHeight="1">
      <c r="A5" s="60" t="s">
        <v>278</v>
      </c>
      <c r="B5" s="60" t="s">
        <v>26</v>
      </c>
      <c r="C5" s="60" t="s">
        <v>308</v>
      </c>
      <c r="D5" s="60" t="s">
        <v>309</v>
      </c>
      <c r="E5" s="60" t="s">
        <v>310</v>
      </c>
    </row>
    <row r="6" spans="1:5" ht="24.95" customHeight="1">
      <c r="A6" s="61" t="s">
        <v>342</v>
      </c>
      <c r="B6" s="36"/>
      <c r="C6" s="31"/>
      <c r="D6" s="36">
        <v>0</v>
      </c>
      <c r="E6" s="31">
        <f>SUM(D6-C6)</f>
        <v>0</v>
      </c>
    </row>
    <row r="7" spans="1:5" ht="24.95" customHeight="1">
      <c r="A7" s="61" t="s">
        <v>315</v>
      </c>
      <c r="B7" s="36"/>
      <c r="C7" s="31"/>
      <c r="D7" s="36">
        <v>56</v>
      </c>
      <c r="E7" s="31">
        <f t="shared" ref="E7:E20" si="0">SUM(D7-C7)</f>
        <v>56</v>
      </c>
    </row>
    <row r="8" spans="1:5" ht="24.95" customHeight="1">
      <c r="A8" s="61" t="s">
        <v>317</v>
      </c>
      <c r="B8" s="36"/>
      <c r="C8" s="31"/>
      <c r="D8" s="36">
        <v>49</v>
      </c>
      <c r="E8" s="31">
        <f t="shared" si="0"/>
        <v>49</v>
      </c>
    </row>
    <row r="9" spans="1:5" ht="24.95" customHeight="1">
      <c r="A9" s="62" t="s">
        <v>343</v>
      </c>
      <c r="B9" s="36"/>
      <c r="C9" s="63"/>
      <c r="D9" s="36"/>
      <c r="E9" s="31">
        <f t="shared" si="0"/>
        <v>0</v>
      </c>
    </row>
    <row r="10" spans="1:5" ht="24.95" customHeight="1">
      <c r="A10" s="61" t="s">
        <v>321</v>
      </c>
      <c r="B10" s="36">
        <v>2562</v>
      </c>
      <c r="C10" s="63">
        <v>2562</v>
      </c>
      <c r="D10" s="36">
        <v>6459</v>
      </c>
      <c r="E10" s="31">
        <f t="shared" si="0"/>
        <v>3897</v>
      </c>
    </row>
    <row r="11" spans="1:5" ht="24.95" customHeight="1">
      <c r="A11" s="61" t="s">
        <v>323</v>
      </c>
      <c r="B11" s="36"/>
      <c r="C11" s="63"/>
      <c r="D11" s="36">
        <v>272</v>
      </c>
      <c r="E11" s="31">
        <f t="shared" si="0"/>
        <v>272</v>
      </c>
    </row>
    <row r="12" spans="1:5" ht="24.95" customHeight="1">
      <c r="A12" s="64" t="s">
        <v>325</v>
      </c>
      <c r="B12" s="36"/>
      <c r="C12" s="63"/>
      <c r="D12" s="36">
        <v>0</v>
      </c>
      <c r="E12" s="31">
        <f t="shared" si="0"/>
        <v>0</v>
      </c>
    </row>
    <row r="13" spans="1:5" ht="24.95" customHeight="1">
      <c r="A13" s="64" t="s">
        <v>327</v>
      </c>
      <c r="B13" s="36"/>
      <c r="C13" s="63"/>
      <c r="D13" s="65">
        <v>0</v>
      </c>
      <c r="E13" s="31">
        <f t="shared" si="0"/>
        <v>0</v>
      </c>
    </row>
    <row r="14" spans="1:5" ht="24.95" customHeight="1">
      <c r="A14" s="64" t="s">
        <v>329</v>
      </c>
      <c r="B14" s="36"/>
      <c r="C14" s="63"/>
      <c r="D14" s="36">
        <v>0</v>
      </c>
      <c r="E14" s="31">
        <f t="shared" si="0"/>
        <v>0</v>
      </c>
    </row>
    <row r="15" spans="1:5" ht="24.95" customHeight="1">
      <c r="A15" s="61" t="s">
        <v>330</v>
      </c>
      <c r="B15" s="36"/>
      <c r="C15" s="63"/>
      <c r="D15" s="36">
        <v>0</v>
      </c>
      <c r="E15" s="31">
        <f t="shared" si="0"/>
        <v>0</v>
      </c>
    </row>
    <row r="16" spans="1:5" ht="24.95" customHeight="1">
      <c r="A16" s="61" t="s">
        <v>331</v>
      </c>
      <c r="B16" s="36">
        <v>11000</v>
      </c>
      <c r="C16" s="63">
        <v>21000</v>
      </c>
      <c r="D16" s="36">
        <v>11177</v>
      </c>
      <c r="E16" s="31">
        <f t="shared" si="0"/>
        <v>-9823</v>
      </c>
    </row>
    <row r="17" spans="1:5" ht="24.95" customHeight="1">
      <c r="A17" s="61" t="s">
        <v>332</v>
      </c>
      <c r="B17" s="36">
        <v>1377</v>
      </c>
      <c r="C17" s="63">
        <v>1377</v>
      </c>
      <c r="D17" s="36">
        <v>1377</v>
      </c>
      <c r="E17" s="31">
        <f t="shared" si="0"/>
        <v>0</v>
      </c>
    </row>
    <row r="18" spans="1:5" ht="24.95" customHeight="1">
      <c r="A18" s="61" t="s">
        <v>333</v>
      </c>
      <c r="B18" s="36"/>
      <c r="C18" s="63"/>
      <c r="D18" s="36"/>
      <c r="E18" s="31">
        <f t="shared" si="0"/>
        <v>0</v>
      </c>
    </row>
    <row r="19" spans="1:5" ht="24.95" customHeight="1">
      <c r="A19" s="61"/>
      <c r="B19" s="36"/>
      <c r="C19" s="66"/>
      <c r="D19" s="66"/>
      <c r="E19" s="41">
        <f t="shared" si="0"/>
        <v>0</v>
      </c>
    </row>
    <row r="20" spans="1:5" ht="24.95" customHeight="1">
      <c r="A20" s="61" t="s">
        <v>344</v>
      </c>
      <c r="B20" s="41">
        <f>SUM(B6:B18)</f>
        <v>14939</v>
      </c>
      <c r="C20" s="41">
        <f>SUM(C6:C18)</f>
        <v>24939</v>
      </c>
      <c r="D20" s="41">
        <f>SUM(D6:D18)</f>
        <v>19390</v>
      </c>
      <c r="E20" s="41">
        <f t="shared" si="0"/>
        <v>-5549</v>
      </c>
    </row>
  </sheetData>
  <mergeCells count="1">
    <mergeCell ref="A2:E2"/>
  </mergeCells>
  <phoneticPr fontId="61" type="noConversion"/>
  <printOptions horizontalCentered="1"/>
  <pageMargins left="0.27986111111111101" right="0.23958333333333301" top="0.62986111111111098" bottom="0.82986111111111105" header="0.23958333333333301" footer="0.42986111111111103"/>
  <pageSetup paperSize="9" scale="80" firstPageNumber="14" orientation="landscape" useFirstPageNumber="1"/>
  <headerFooter alignWithMargins="0">
    <oddFooter>&amp;C第 &amp;P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showZeros="0" workbookViewId="0">
      <pane ySplit="4" topLeftCell="A13" activePane="bottomLeft" state="frozen"/>
      <selection pane="bottomLeft" activeCell="H5" sqref="H5"/>
    </sheetView>
  </sheetViews>
  <sheetFormatPr defaultColWidth="9" defaultRowHeight="14.25"/>
  <cols>
    <col min="1" max="1" width="41" style="21" customWidth="1"/>
    <col min="2" max="2" width="14.75" style="21" customWidth="1"/>
    <col min="3" max="3" width="15.75" style="21" customWidth="1"/>
    <col min="4" max="4" width="12.625" style="21" customWidth="1"/>
    <col min="5" max="5" width="39" style="21" customWidth="1"/>
    <col min="6" max="6" width="14.5" style="21" customWidth="1"/>
    <col min="7" max="7" width="16.25" style="21" customWidth="1"/>
    <col min="8" max="8" width="12.75" style="21" customWidth="1"/>
    <col min="9" max="16384" width="9" style="21"/>
  </cols>
  <sheetData>
    <row r="1" spans="1:8" ht="21" customHeight="1">
      <c r="A1" s="22" t="s">
        <v>19</v>
      </c>
    </row>
    <row r="2" spans="1:8" ht="40.5" customHeight="1">
      <c r="A2" s="267" t="s">
        <v>20</v>
      </c>
      <c r="B2" s="267"/>
      <c r="C2" s="267"/>
      <c r="D2" s="267"/>
      <c r="E2" s="267"/>
      <c r="F2" s="267"/>
      <c r="G2" s="267"/>
      <c r="H2" s="267"/>
    </row>
    <row r="3" spans="1:8" ht="21" customHeight="1">
      <c r="B3" s="22"/>
      <c r="C3" s="22"/>
      <c r="D3" s="22"/>
      <c r="E3" s="22"/>
      <c r="F3" s="22"/>
      <c r="G3" s="22"/>
      <c r="H3" s="23" t="s">
        <v>24</v>
      </c>
    </row>
    <row r="4" spans="1:8" s="19" customFormat="1" ht="36.75" customHeight="1">
      <c r="A4" s="24" t="s">
        <v>307</v>
      </c>
      <c r="B4" s="25" t="s">
        <v>26</v>
      </c>
      <c r="C4" s="26" t="s">
        <v>309</v>
      </c>
      <c r="D4" s="27" t="s">
        <v>345</v>
      </c>
      <c r="E4" s="28" t="s">
        <v>311</v>
      </c>
      <c r="F4" s="26" t="s">
        <v>26</v>
      </c>
      <c r="G4" s="26" t="s">
        <v>309</v>
      </c>
      <c r="H4" s="27" t="s">
        <v>345</v>
      </c>
    </row>
    <row r="5" spans="1:8" s="20" customFormat="1" ht="24" customHeight="1">
      <c r="A5" s="51" t="s">
        <v>346</v>
      </c>
      <c r="B5" s="30">
        <v>9311</v>
      </c>
      <c r="C5" s="31">
        <v>10772</v>
      </c>
      <c r="D5" s="31">
        <f t="shared" ref="D5:D13" si="0">C5-B5</f>
        <v>1461</v>
      </c>
      <c r="E5" s="51" t="s">
        <v>347</v>
      </c>
      <c r="F5" s="33">
        <v>13857</v>
      </c>
      <c r="G5" s="31">
        <v>14033</v>
      </c>
      <c r="H5" s="33">
        <f t="shared" ref="H5:H19" si="1">G5-F5</f>
        <v>176</v>
      </c>
    </row>
    <row r="6" spans="1:8" s="20" customFormat="1" ht="24" customHeight="1">
      <c r="A6" s="51" t="s">
        <v>348</v>
      </c>
      <c r="B6" s="30"/>
      <c r="C6" s="31"/>
      <c r="D6" s="31">
        <f t="shared" si="0"/>
        <v>0</v>
      </c>
      <c r="E6" s="51" t="s">
        <v>349</v>
      </c>
      <c r="F6" s="36"/>
      <c r="G6" s="31"/>
      <c r="H6" s="33">
        <f t="shared" si="1"/>
        <v>0</v>
      </c>
    </row>
    <row r="7" spans="1:8" s="20" customFormat="1" ht="24" customHeight="1">
      <c r="A7" s="51" t="s">
        <v>350</v>
      </c>
      <c r="B7" s="30"/>
      <c r="C7" s="31"/>
      <c r="D7" s="31">
        <f t="shared" si="0"/>
        <v>0</v>
      </c>
      <c r="E7" s="51" t="s">
        <v>351</v>
      </c>
      <c r="F7" s="36"/>
      <c r="G7" s="31"/>
      <c r="H7" s="33">
        <f t="shared" si="1"/>
        <v>0</v>
      </c>
    </row>
    <row r="8" spans="1:8" s="20" customFormat="1" ht="24" customHeight="1">
      <c r="A8" s="51" t="s">
        <v>352</v>
      </c>
      <c r="B8" s="30"/>
      <c r="C8" s="31"/>
      <c r="D8" s="31">
        <f t="shared" si="0"/>
        <v>0</v>
      </c>
      <c r="E8" s="51" t="s">
        <v>353</v>
      </c>
      <c r="F8" s="36"/>
      <c r="G8" s="31"/>
      <c r="H8" s="34">
        <f t="shared" si="1"/>
        <v>0</v>
      </c>
    </row>
    <row r="9" spans="1:8" s="20" customFormat="1" ht="24" customHeight="1">
      <c r="A9" s="51" t="s">
        <v>354</v>
      </c>
      <c r="B9" s="30"/>
      <c r="C9" s="31"/>
      <c r="D9" s="31">
        <f t="shared" si="0"/>
        <v>0</v>
      </c>
      <c r="E9" s="51" t="s">
        <v>355</v>
      </c>
      <c r="F9" s="36"/>
      <c r="G9" s="31"/>
      <c r="H9" s="31">
        <f t="shared" si="1"/>
        <v>0</v>
      </c>
    </row>
    <row r="10" spans="1:8" s="20" customFormat="1" ht="24" customHeight="1">
      <c r="A10" s="51" t="s">
        <v>356</v>
      </c>
      <c r="B10" s="30"/>
      <c r="C10" s="31"/>
      <c r="D10" s="31">
        <f t="shared" si="0"/>
        <v>0</v>
      </c>
      <c r="E10" s="51" t="s">
        <v>357</v>
      </c>
      <c r="F10" s="36"/>
      <c r="G10" s="31"/>
      <c r="H10" s="31">
        <f t="shared" si="1"/>
        <v>0</v>
      </c>
    </row>
    <row r="11" spans="1:8" s="20" customFormat="1" ht="24" customHeight="1">
      <c r="A11" s="51" t="s">
        <v>358</v>
      </c>
      <c r="B11" s="30"/>
      <c r="C11" s="31"/>
      <c r="D11" s="31">
        <f t="shared" si="0"/>
        <v>0</v>
      </c>
      <c r="E11" s="51" t="s">
        <v>359</v>
      </c>
      <c r="F11" s="36"/>
      <c r="G11" s="31"/>
      <c r="H11" s="31">
        <f t="shared" si="1"/>
        <v>0</v>
      </c>
    </row>
    <row r="12" spans="1:8" s="20" customFormat="1" ht="24" customHeight="1">
      <c r="A12" s="51" t="s">
        <v>360</v>
      </c>
      <c r="B12" s="30">
        <v>6214</v>
      </c>
      <c r="C12" s="31">
        <v>5832</v>
      </c>
      <c r="D12" s="31">
        <f t="shared" si="0"/>
        <v>-382</v>
      </c>
      <c r="E12" s="51" t="s">
        <v>361</v>
      </c>
      <c r="F12" s="36">
        <v>3999</v>
      </c>
      <c r="G12" s="31">
        <v>4228</v>
      </c>
      <c r="H12" s="31">
        <f t="shared" si="1"/>
        <v>229</v>
      </c>
    </row>
    <row r="13" spans="1:8" s="20" customFormat="1" ht="24" customHeight="1">
      <c r="A13" s="51" t="s">
        <v>362</v>
      </c>
      <c r="B13" s="30">
        <v>16922</v>
      </c>
      <c r="C13" s="31">
        <v>16510</v>
      </c>
      <c r="D13" s="31">
        <f t="shared" si="0"/>
        <v>-412</v>
      </c>
      <c r="E13" s="51" t="s">
        <v>363</v>
      </c>
      <c r="F13" s="36">
        <v>16416</v>
      </c>
      <c r="G13" s="31">
        <v>17165</v>
      </c>
      <c r="H13" s="31">
        <f t="shared" si="1"/>
        <v>749</v>
      </c>
    </row>
    <row r="14" spans="1:8" s="20" customFormat="1" ht="24" customHeight="1">
      <c r="A14" s="51" t="s">
        <v>364</v>
      </c>
      <c r="B14" s="30"/>
      <c r="C14" s="31"/>
      <c r="D14" s="31"/>
      <c r="E14" s="51" t="s">
        <v>365</v>
      </c>
      <c r="F14" s="36"/>
      <c r="G14" s="31"/>
      <c r="H14" s="31">
        <f t="shared" si="1"/>
        <v>0</v>
      </c>
    </row>
    <row r="15" spans="1:8" s="20" customFormat="1" ht="24" customHeight="1">
      <c r="A15" s="51" t="s">
        <v>366</v>
      </c>
      <c r="B15" s="30"/>
      <c r="C15" s="31"/>
      <c r="D15" s="31">
        <f>C15-B15</f>
        <v>0</v>
      </c>
      <c r="E15" s="51" t="s">
        <v>367</v>
      </c>
      <c r="F15" s="36"/>
      <c r="G15" s="31"/>
      <c r="H15" s="31">
        <f t="shared" si="1"/>
        <v>0</v>
      </c>
    </row>
    <row r="16" spans="1:8" s="20" customFormat="1" ht="24" customHeight="1">
      <c r="A16" s="34"/>
      <c r="B16" s="30"/>
      <c r="C16" s="31"/>
      <c r="D16" s="31">
        <f>C16-B16</f>
        <v>0</v>
      </c>
      <c r="E16" s="34"/>
      <c r="F16" s="31"/>
      <c r="G16" s="31"/>
      <c r="H16" s="31">
        <f t="shared" si="1"/>
        <v>0</v>
      </c>
    </row>
    <row r="17" spans="1:8" s="20" customFormat="1" ht="24" customHeight="1">
      <c r="A17" s="38"/>
      <c r="C17" s="31"/>
      <c r="D17" s="31"/>
      <c r="E17" s="34"/>
      <c r="F17" s="31"/>
      <c r="G17" s="31"/>
      <c r="H17" s="31">
        <f t="shared" si="1"/>
        <v>0</v>
      </c>
    </row>
    <row r="18" spans="1:8" s="20" customFormat="1" ht="24" customHeight="1">
      <c r="A18" s="47" t="s">
        <v>81</v>
      </c>
      <c r="B18" s="40">
        <f t="shared" ref="B18:G18" si="2">SUM(B5:B17)</f>
        <v>32447</v>
      </c>
      <c r="C18" s="40">
        <f t="shared" si="2"/>
        <v>33114</v>
      </c>
      <c r="D18" s="40">
        <f t="shared" si="2"/>
        <v>667</v>
      </c>
      <c r="E18" s="47" t="s">
        <v>82</v>
      </c>
      <c r="F18" s="41">
        <f t="shared" si="2"/>
        <v>34272</v>
      </c>
      <c r="G18" s="41">
        <f t="shared" si="2"/>
        <v>35426</v>
      </c>
      <c r="H18" s="31">
        <f t="shared" si="1"/>
        <v>1154</v>
      </c>
    </row>
    <row r="19" spans="1:8" s="20" customFormat="1" ht="24" customHeight="1">
      <c r="A19" s="34" t="s">
        <v>80</v>
      </c>
      <c r="B19" s="30"/>
      <c r="C19" s="31"/>
      <c r="D19" s="31"/>
      <c r="E19" s="34" t="s">
        <v>80</v>
      </c>
      <c r="F19" s="34"/>
      <c r="G19" s="34"/>
      <c r="H19" s="31">
        <f t="shared" si="1"/>
        <v>0</v>
      </c>
    </row>
    <row r="20" spans="1:8" s="20" customFormat="1" ht="24" customHeight="1">
      <c r="A20" s="52" t="s">
        <v>83</v>
      </c>
      <c r="B20" s="43">
        <f t="shared" ref="B20:H20" si="3">B21+B23</f>
        <v>34617</v>
      </c>
      <c r="C20" s="43">
        <f t="shared" si="3"/>
        <v>33317</v>
      </c>
      <c r="D20" s="43">
        <f t="shared" si="3"/>
        <v>-1300</v>
      </c>
      <c r="E20" s="53" t="s">
        <v>84</v>
      </c>
      <c r="F20" s="31">
        <f t="shared" si="3"/>
        <v>32792</v>
      </c>
      <c r="G20" s="31">
        <f t="shared" si="3"/>
        <v>31005</v>
      </c>
      <c r="H20" s="31">
        <f t="shared" si="3"/>
        <v>-1787</v>
      </c>
    </row>
    <row r="21" spans="1:8" s="20" customFormat="1" ht="24" customHeight="1">
      <c r="A21" s="51" t="s">
        <v>336</v>
      </c>
      <c r="B21" s="44">
        <v>30017</v>
      </c>
      <c r="C21" s="44">
        <v>30017</v>
      </c>
      <c r="D21" s="41">
        <f t="shared" ref="D21:D24" si="4">C21-B21</f>
        <v>0</v>
      </c>
      <c r="E21" s="51" t="s">
        <v>339</v>
      </c>
      <c r="F21" s="31">
        <f>F22</f>
        <v>32792</v>
      </c>
      <c r="G21" s="31">
        <f>G22</f>
        <v>31005</v>
      </c>
      <c r="H21" s="31">
        <f t="shared" ref="H21:H25" si="5">G21-F21</f>
        <v>-1787</v>
      </c>
    </row>
    <row r="22" spans="1:8" s="20" customFormat="1" ht="24" customHeight="1">
      <c r="A22" s="51" t="s">
        <v>368</v>
      </c>
      <c r="B22" s="54">
        <v>30017</v>
      </c>
      <c r="C22" s="54">
        <v>30017</v>
      </c>
      <c r="D22" s="41">
        <f t="shared" si="4"/>
        <v>0</v>
      </c>
      <c r="E22" s="51" t="s">
        <v>369</v>
      </c>
      <c r="F22" s="31">
        <f>B26-F18-F23</f>
        <v>32792</v>
      </c>
      <c r="G22" s="31">
        <f>C26-G18-G23</f>
        <v>31005</v>
      </c>
      <c r="H22" s="31">
        <f>D26-H18-H23</f>
        <v>-1787</v>
      </c>
    </row>
    <row r="23" spans="1:8" s="20" customFormat="1" ht="24" customHeight="1">
      <c r="A23" s="55" t="s">
        <v>370</v>
      </c>
      <c r="B23" s="30">
        <v>4600</v>
      </c>
      <c r="C23" s="31">
        <v>3300</v>
      </c>
      <c r="D23" s="41">
        <f t="shared" si="4"/>
        <v>-1300</v>
      </c>
      <c r="E23" s="55" t="s">
        <v>371</v>
      </c>
      <c r="F23" s="31">
        <f t="shared" ref="F23:H23" si="6">F24+F25</f>
        <v>0</v>
      </c>
      <c r="G23" s="31">
        <f t="shared" si="6"/>
        <v>0</v>
      </c>
      <c r="H23" s="31">
        <f t="shared" si="6"/>
        <v>0</v>
      </c>
    </row>
    <row r="24" spans="1:8" s="20" customFormat="1" ht="24" customHeight="1">
      <c r="A24" s="55" t="s">
        <v>372</v>
      </c>
      <c r="B24" s="30">
        <v>4600</v>
      </c>
      <c r="C24" s="31">
        <v>3300</v>
      </c>
      <c r="D24" s="41">
        <f t="shared" si="4"/>
        <v>-1300</v>
      </c>
      <c r="E24" s="55" t="s">
        <v>373</v>
      </c>
      <c r="F24" s="31"/>
      <c r="G24" s="31"/>
      <c r="H24" s="31">
        <f t="shared" si="5"/>
        <v>0</v>
      </c>
    </row>
    <row r="25" spans="1:8" s="20" customFormat="1" ht="24" customHeight="1">
      <c r="A25" s="55" t="s">
        <v>374</v>
      </c>
      <c r="B25" s="30"/>
      <c r="C25" s="31"/>
      <c r="D25" s="31"/>
      <c r="E25" s="55" t="s">
        <v>375</v>
      </c>
      <c r="F25" s="31"/>
      <c r="G25" s="31"/>
      <c r="H25" s="31">
        <f t="shared" si="5"/>
        <v>0</v>
      </c>
    </row>
    <row r="26" spans="1:8" s="20" customFormat="1" ht="24" customHeight="1">
      <c r="A26" s="47" t="s">
        <v>376</v>
      </c>
      <c r="B26" s="49">
        <f t="shared" ref="B26:H26" si="7">SUM(B18,B20)</f>
        <v>67064</v>
      </c>
      <c r="C26" s="49">
        <f t="shared" si="7"/>
        <v>66431</v>
      </c>
      <c r="D26" s="49">
        <f t="shared" si="7"/>
        <v>-633</v>
      </c>
      <c r="E26" s="47" t="s">
        <v>377</v>
      </c>
      <c r="F26" s="50">
        <f t="shared" si="7"/>
        <v>67064</v>
      </c>
      <c r="G26" s="50">
        <f t="shared" si="7"/>
        <v>66431</v>
      </c>
      <c r="H26" s="50">
        <f t="shared" si="7"/>
        <v>-633</v>
      </c>
    </row>
    <row r="27" spans="1:8" hidden="1"/>
    <row r="28" spans="1:8" hidden="1"/>
    <row r="29" spans="1:8" hidden="1"/>
    <row r="30" spans="1:8" hidden="1"/>
    <row r="31" spans="1:8" hidden="1"/>
    <row r="32" spans="1:8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2" hidden="1"/>
    <row r="53" hidden="1"/>
    <row r="55" hidden="1"/>
    <row r="56" hidden="1"/>
  </sheetData>
  <mergeCells count="1">
    <mergeCell ref="A2:H2"/>
  </mergeCells>
  <phoneticPr fontId="61" type="noConversion"/>
  <conditionalFormatting sqref="A5">
    <cfRule type="expression" dxfId="26" priority="24" stopIfTrue="1">
      <formula>"len($A:$A)=3"</formula>
    </cfRule>
  </conditionalFormatting>
  <conditionalFormatting sqref="E5:F5">
    <cfRule type="expression" dxfId="25" priority="12" stopIfTrue="1">
      <formula>"len($A:$A)=3"</formula>
    </cfRule>
  </conditionalFormatting>
  <conditionalFormatting sqref="A6">
    <cfRule type="expression" dxfId="24" priority="23" stopIfTrue="1">
      <formula>"len($A:$A)=3"</formula>
    </cfRule>
  </conditionalFormatting>
  <conditionalFormatting sqref="E6:F6">
    <cfRule type="expression" dxfId="23" priority="11" stopIfTrue="1">
      <formula>"len($A:$A)=3"</formula>
    </cfRule>
  </conditionalFormatting>
  <conditionalFormatting sqref="A9">
    <cfRule type="expression" dxfId="22" priority="20" stopIfTrue="1">
      <formula>"len($A:$A)=3"</formula>
    </cfRule>
  </conditionalFormatting>
  <conditionalFormatting sqref="E9:F9">
    <cfRule type="expression" dxfId="21" priority="8" stopIfTrue="1">
      <formula>"len($A:$A)=3"</formula>
    </cfRule>
  </conditionalFormatting>
  <conditionalFormatting sqref="A10">
    <cfRule type="expression" dxfId="20" priority="19" stopIfTrue="1">
      <formula>"len($A:$A)=3"</formula>
    </cfRule>
  </conditionalFormatting>
  <conditionalFormatting sqref="E10:F10">
    <cfRule type="expression" dxfId="19" priority="7" stopIfTrue="1">
      <formula>"len($A:$A)=3"</formula>
    </cfRule>
  </conditionalFormatting>
  <conditionalFormatting sqref="A11">
    <cfRule type="expression" dxfId="18" priority="18" stopIfTrue="1">
      <formula>"len($A:$A)=3"</formula>
    </cfRule>
  </conditionalFormatting>
  <conditionalFormatting sqref="E11:F11">
    <cfRule type="expression" dxfId="17" priority="6" stopIfTrue="1">
      <formula>"len($A:$A)=3"</formula>
    </cfRule>
  </conditionalFormatting>
  <conditionalFormatting sqref="A12">
    <cfRule type="expression" dxfId="16" priority="17" stopIfTrue="1">
      <formula>"len($A:$A)=3"</formula>
    </cfRule>
  </conditionalFormatting>
  <conditionalFormatting sqref="E12:F12">
    <cfRule type="expression" dxfId="15" priority="5" stopIfTrue="1">
      <formula>"len($A:$A)=3"</formula>
    </cfRule>
  </conditionalFormatting>
  <conditionalFormatting sqref="A13">
    <cfRule type="expression" dxfId="14" priority="16" stopIfTrue="1">
      <formula>"len($A:$A)=3"</formula>
    </cfRule>
  </conditionalFormatting>
  <conditionalFormatting sqref="E13:F13">
    <cfRule type="expression" dxfId="13" priority="4" stopIfTrue="1">
      <formula>"len($A:$A)=3"</formula>
    </cfRule>
  </conditionalFormatting>
  <conditionalFormatting sqref="A14">
    <cfRule type="expression" dxfId="12" priority="15" stopIfTrue="1">
      <formula>"len($A:$A)=3"</formula>
    </cfRule>
  </conditionalFormatting>
  <conditionalFormatting sqref="E14:F14">
    <cfRule type="expression" dxfId="11" priority="3" stopIfTrue="1">
      <formula>"len($A:$A)=3"</formula>
    </cfRule>
  </conditionalFormatting>
  <conditionalFormatting sqref="A15">
    <cfRule type="expression" dxfId="10" priority="14" stopIfTrue="1">
      <formula>"len($A:$A)=3"</formula>
    </cfRule>
  </conditionalFormatting>
  <conditionalFormatting sqref="E15:F15">
    <cfRule type="expression" dxfId="9" priority="2" stopIfTrue="1">
      <formula>"len($A:$A)=3"</formula>
    </cfRule>
  </conditionalFormatting>
  <conditionalFormatting sqref="A7:A9">
    <cfRule type="expression" dxfId="8" priority="22" stopIfTrue="1">
      <formula>"len($A:$A)=3"</formula>
    </cfRule>
  </conditionalFormatting>
  <conditionalFormatting sqref="A8:A9">
    <cfRule type="expression" dxfId="7" priority="21" stopIfTrue="1">
      <formula>"len($A:$A)=3"</formula>
    </cfRule>
  </conditionalFormatting>
  <conditionalFormatting sqref="A21:A25">
    <cfRule type="expression" dxfId="6" priority="13" stopIfTrue="1">
      <formula>"len($A:$A)=3"</formula>
    </cfRule>
  </conditionalFormatting>
  <conditionalFormatting sqref="E7:F9">
    <cfRule type="expression" dxfId="5" priority="10" stopIfTrue="1">
      <formula>"len($A:$A)=3"</formula>
    </cfRule>
  </conditionalFormatting>
  <conditionalFormatting sqref="E8:F9">
    <cfRule type="expression" dxfId="4" priority="9" stopIfTrue="1">
      <formula>"len($A:$A)=3"</formula>
    </cfRule>
  </conditionalFormatting>
  <conditionalFormatting sqref="A16 A19:A20">
    <cfRule type="expression" dxfId="3" priority="25" stopIfTrue="1">
      <formula>"len($A:$A)=3"</formula>
    </cfRule>
  </conditionalFormatting>
  <conditionalFormatting sqref="E21:F25">
    <cfRule type="expression" dxfId="2" priority="1" stopIfTrue="1">
      <formula>"len($A:$A)=3"</formula>
    </cfRule>
  </conditionalFormatting>
  <printOptions horizontalCentered="1"/>
  <pageMargins left="0.58958333333333302" right="0.58958333333333302" top="0.70972222222222203" bottom="0.78958333333333297" header="0.50972222222222197" footer="0.50972222222222197"/>
  <pageSetup paperSize="9" scale="70" firstPageNumber="15" orientation="landscape" blackAndWhite="1" useFirstPageNumber="1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12</vt:i4>
      </vt:variant>
    </vt:vector>
  </HeadingPairs>
  <TitlesOfParts>
    <vt:vector size="23" baseType="lpstr">
      <vt:lpstr>封面</vt:lpstr>
      <vt:lpstr>目录</vt:lpstr>
      <vt:lpstr>表一公共预算收支表</vt:lpstr>
      <vt:lpstr>本级一般公共预算收入附表</vt:lpstr>
      <vt:lpstr>表二公共预算变动表</vt:lpstr>
      <vt:lpstr>表三公共预算经济分类调整表</vt:lpstr>
      <vt:lpstr>表四政府性基金</vt:lpstr>
      <vt:lpstr>表五政府性基金预算变动表</vt:lpstr>
      <vt:lpstr>表六社会保险基金</vt:lpstr>
      <vt:lpstr>表七国有资本经营预算</vt:lpstr>
      <vt:lpstr>Sheet1</vt:lpstr>
      <vt:lpstr>表三公共预算经济分类调整表!_ESF8903</vt:lpstr>
      <vt:lpstr>表三公共预算经济分类调整表!_ESF8906</vt:lpstr>
      <vt:lpstr>表三公共预算经济分类调整表!_EST1541</vt:lpstr>
      <vt:lpstr>表二公共预算变动表!Print_Area</vt:lpstr>
      <vt:lpstr>表五政府性基金预算变动表!Print_Area</vt:lpstr>
      <vt:lpstr>表一公共预算收支表!Print_Area</vt:lpstr>
      <vt:lpstr>本级一般公共预算收入附表!Print_Titles</vt:lpstr>
      <vt:lpstr>表六社会保险基金!Print_Titles</vt:lpstr>
      <vt:lpstr>表七国有资本经营预算!Print_Titles</vt:lpstr>
      <vt:lpstr>表三公共预算经济分类调整表!Print_Titles</vt:lpstr>
      <vt:lpstr>表四政府性基金!Print_Titles</vt:lpstr>
      <vt:lpstr>表一公共预算收支表!Print_Titles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czjbgs</cp:lastModifiedBy>
  <cp:revision>1</cp:revision>
  <cp:lastPrinted>2019-11-26T12:40:02Z</cp:lastPrinted>
  <dcterms:created xsi:type="dcterms:W3CDTF">1996-12-17T01:32:42Z</dcterms:created>
  <dcterms:modified xsi:type="dcterms:W3CDTF">2019-12-18T09:33:06Z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