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960" tabRatio="939" firstSheet="1" activeTab="10"/>
  </bookViews>
  <sheets>
    <sheet name="Define" sheetId="1" r:id="rId1"/>
    <sheet name="封面" sheetId="2" r:id="rId2"/>
    <sheet name="目录" sheetId="3" r:id="rId3"/>
    <sheet name="表一公共预算收支表" sheetId="4" r:id="rId4"/>
    <sheet name="本级一般公共预算收入附表1" sheetId="5" r:id="rId5"/>
    <sheet name="本级一般公共预算支出调整明细附表2" sheetId="6" r:id="rId6"/>
    <sheet name="表二公共预算变动表 " sheetId="7" r:id="rId7"/>
    <sheet name="表三公共预算经济分类调整表" sheetId="8" r:id="rId8"/>
    <sheet name="表四政府性基金" sheetId="9" r:id="rId9"/>
    <sheet name="表五政府性基金预算变动表" sheetId="10" r:id="rId10"/>
    <sheet name="表六社会保险基金" sheetId="11" r:id="rId11"/>
    <sheet name="表七国有资本经营预算" sheetId="12" r:id="rId12"/>
    <sheet name="表八新增专项债券" sheetId="13" r:id="rId13"/>
    <sheet name="表九政府债务限额表" sheetId="14" r:id="rId14"/>
    <sheet name="Sheet1" sheetId="15" r:id="rId15"/>
  </sheets>
  <externalReferences>
    <externalReference r:id="rId16"/>
    <externalReference r:id="rId17"/>
    <externalReference r:id="rId18"/>
    <externalReference r:id="rId19"/>
  </externalReferences>
  <definedNames>
    <definedName name="_xlnm._FilterDatabase" localSheetId="3" hidden="1">表一公共预算收支表!$A$4:$H$76</definedName>
    <definedName name="_ESF8902" localSheetId="7">表三公共预算经济分类调整表!#REF!</definedName>
    <definedName name="_ESF8903" localSheetId="7">表三公共预算经济分类调整表!$B$5:$Z$5</definedName>
    <definedName name="_ESF8904" localSheetId="7">表三公共预算经济分类调整表!#REF!</definedName>
    <definedName name="_ESF8905" localSheetId="7">表三公共预算经济分类调整表!#REF!</definedName>
    <definedName name="_ESF8906" localSheetId="7">表三公共预算经济分类调整表!$B$7:$Z$31</definedName>
    <definedName name="_EST1541" localSheetId="7">表三公共预算经济分类调整表!$B$2:$Z$31</definedName>
    <definedName name="_xlnm._FilterDatabase" localSheetId="9" hidden="1">表五政府性基金预算变动表!$A$5:$B$20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aa">#REF!</definedName>
    <definedName name="AccessDatabase" hidden="1">"D:\文_件\省长专项\2000省长专项审批.mdb"</definedName>
    <definedName name="bbb">#REF!</definedName>
    <definedName name="ccc">#REF!</definedName>
    <definedName name="Database" localSheetId="7" hidden="1">#REF!</definedName>
    <definedName name="Database" localSheetId="9" hidden="1">#REF!</definedName>
    <definedName name="Database" hidden="1">#REF!</definedName>
    <definedName name="database2">#REF!</definedName>
    <definedName name="database3">#REF!</definedName>
    <definedName name="fg">#REF!</definedName>
    <definedName name="gxxe2003">'[1]P1012001'!$A$6:$E$117</definedName>
    <definedName name="gxxe20032">'[2]P1012001'!$A$6:$E$117</definedName>
    <definedName name="hhhh">#REF!</definedName>
    <definedName name="kkkk">#REF!</definedName>
    <definedName name="_xlnm.Print_Area" localSheetId="9">表五政府性基金预算变动表!$A$1:$D$20</definedName>
    <definedName name="_xlnm.Print_Area" localSheetId="3">表一公共预算收支表!$A$1:$H$76</definedName>
    <definedName name="_xlnm.Print_Area" hidden="1">#REF!</definedName>
    <definedName name="Print_Area_MI">#REF!</definedName>
    <definedName name="_xlnm.Print_Titles" localSheetId="4">本级一般公共预算收入附表1!$1:$4</definedName>
    <definedName name="_xlnm.Print_Titles" localSheetId="10">表六社会保险基金!$2:$4</definedName>
    <definedName name="_xlnm.Print_Titles" localSheetId="11">表七国有资本经营预算!$2:$4</definedName>
    <definedName name="_xlnm.Print_Titles" localSheetId="7">表三公共预算经济分类调整表!$A:$A,表三公共预算经济分类调整表!$2:$5</definedName>
    <definedName name="_xlnm.Print_Titles" localSheetId="8">表四政府性基金!$2:$4</definedName>
    <definedName name="_xlnm.Print_Titles" localSheetId="3">表一公共预算收支表!$1:$4</definedName>
    <definedName name="zhe">#REF!</definedName>
    <definedName name="表4" localSheetId="7">#REF!</definedName>
    <definedName name="表4" localSheetId="9">#REF!</definedName>
    <definedName name="表4">#REF!</definedName>
    <definedName name="城维费">#REF!</definedName>
    <definedName name="大调动">#REF!</definedName>
    <definedName name="地区名称">#REF!</definedName>
    <definedName name="鹅eee">#REF!</definedName>
    <definedName name="饿">#REF!</definedName>
    <definedName name="汇率">#REF!</definedName>
    <definedName name="胶">#REF!</definedName>
    <definedName name="结构">#REF!</definedName>
    <definedName name="经7">#REF!</definedName>
    <definedName name="经二7">#REF!</definedName>
    <definedName name="经二8">#REF!</definedName>
    <definedName name="经一7">#REF!</definedName>
    <definedName name="全额差额比例">'[3]C01-1'!#REF!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是">#REF!</definedName>
    <definedName name="脱钩">#REF!</definedName>
    <definedName name="位次d">[4]四月份月报!#REF!</definedName>
    <definedName name="先征后返徐2">#REF!</definedName>
    <definedName name="预备费分项目">#REF!</definedName>
    <definedName name="综合">#REF!</definedName>
    <definedName name="综核">#REF!</definedName>
    <definedName name="전">#REF!</definedName>
    <definedName name="주택사업본부">#REF!</definedName>
    <definedName name="철구사업본부">#REF!</definedName>
    <definedName name="_xlnm._FilterDatabase" localSheetId="6" hidden="1">'表二公共预算变动表 '!$A$5:$E$30</definedName>
    <definedName name="Database" localSheetId="6" hidden="1">#REF!</definedName>
    <definedName name="_xlnm.Print_Area" localSheetId="6">'表二公共预算变动表 '!$A$1:$K$30</definedName>
    <definedName name="表4" localSheetId="6">#REF!</definedName>
    <definedName name="_xlnm.Print_Titles" localSheetId="5">本级一般公共预算支出调整明细附表2!$1:$5</definedName>
  </definedNames>
  <calcPr calcId="144525" concurrentCalc="0"/>
</workbook>
</file>

<file path=xl/comments1.xml><?xml version="1.0" encoding="utf-8"?>
<comments xmlns="http://schemas.openxmlformats.org/spreadsheetml/2006/main">
  <authors>
    <author>李国青</author>
  </authors>
  <commentList>
    <comment ref="B3" authorId="0">
      <text>
        <r>
          <rPr>
            <b/>
            <sz val="9"/>
            <rFont val="宋体"/>
            <charset val="134"/>
          </rPr>
          <t>李国青: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 xml:space="preserve">请输入报告年度。
</t>
        </r>
        <r>
          <rPr>
            <sz val="9"/>
            <rFont val="宋体"/>
            <charset val="134"/>
          </rPr>
          <t>××××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C22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 xml:space="preserve">包括陇川上划133万
</t>
        </r>
      </text>
    </comment>
  </commentList>
</comments>
</file>

<file path=xl/sharedStrings.xml><?xml version="1.0" encoding="utf-8"?>
<sst xmlns="http://schemas.openxmlformats.org/spreadsheetml/2006/main" count="1670">
  <si>
    <t>盈  江  县</t>
  </si>
  <si>
    <t xml:space="preserve">2021年度县财政预算调整方案                        </t>
  </si>
  <si>
    <t>盈  江  县  财  政  局</t>
  </si>
  <si>
    <t>二  O  二  一 年  十  一 月</t>
  </si>
  <si>
    <r>
      <rPr>
        <sz val="20"/>
        <rFont val="华文中宋"/>
        <charset val="134"/>
      </rPr>
      <t>目</t>
    </r>
    <r>
      <rPr>
        <sz val="20"/>
        <rFont val="Times New Roman"/>
        <charset val="134"/>
      </rPr>
      <t xml:space="preserve">      </t>
    </r>
    <r>
      <rPr>
        <sz val="20"/>
        <rFont val="华文中宋"/>
        <charset val="134"/>
      </rPr>
      <t>录</t>
    </r>
  </si>
  <si>
    <t>表一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</si>
  <si>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年度盈江县一般公共预算收支安排调整表　　　　　　　　　　　　　　　　</t>
    </r>
    <r>
      <rPr>
        <sz val="12"/>
        <rFont val="Times New Roman"/>
        <charset val="134"/>
      </rPr>
      <t xml:space="preserve">     </t>
    </r>
    <r>
      <rPr>
        <sz val="12"/>
        <rFont val="仿宋_GB2312"/>
        <charset val="134"/>
      </rPr>
      <t>　　　</t>
    </r>
    <r>
      <rPr>
        <sz val="12"/>
        <rFont val="Times New Roman"/>
        <charset val="134"/>
      </rPr>
      <t xml:space="preserve">   </t>
    </r>
  </si>
  <si>
    <t>1-3</t>
  </si>
  <si>
    <t>表一附1表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</si>
  <si>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年盈江县财税三局财政收入明细表</t>
    </r>
  </si>
  <si>
    <t>4-8</t>
  </si>
  <si>
    <t>表一附2表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</si>
  <si>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年盈江县一般公共预算支出明细表</t>
    </r>
  </si>
  <si>
    <t>9-34</t>
  </si>
  <si>
    <t>表二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</si>
  <si>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年度盈江县一般公共预算支出调整变动情况表　　　　　　　　　　　　　　　　　</t>
    </r>
  </si>
  <si>
    <t>表三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</si>
  <si>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年度盈江县一般公共预算基本支出经济分类调整表（表一）</t>
    </r>
  </si>
  <si>
    <t>表四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</si>
  <si>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年度盈江县政府性基金预算收支安排调整表　　　　　　　　　　　　　　　</t>
    </r>
  </si>
  <si>
    <t>表五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</si>
  <si>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年度盈江县政府性基金预算支出调整变动情况表</t>
    </r>
  </si>
  <si>
    <t>表六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</si>
  <si>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年度盈江县社会保险基金预算收支安排调整表</t>
    </r>
  </si>
  <si>
    <t>表七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</si>
  <si>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年度盈江县国有资本经营预算收支安排调整表</t>
    </r>
  </si>
  <si>
    <t>表八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</si>
  <si>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年盈江县地方政府新增专项债券资金安排情况表</t>
    </r>
  </si>
  <si>
    <t>表九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</si>
  <si>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年盈江县地方政府债务限额表</t>
    </r>
  </si>
  <si>
    <r>
      <rPr>
        <sz val="22"/>
        <color rgb="FF000000"/>
        <rFont val="Times New Roman"/>
        <charset val="134"/>
      </rPr>
      <t>2021</t>
    </r>
    <r>
      <rPr>
        <sz val="22"/>
        <color rgb="FF000000"/>
        <rFont val="华文中宋"/>
        <charset val="134"/>
      </rPr>
      <t>年度盈江县一般公共预算收支安排调整表</t>
    </r>
  </si>
  <si>
    <t>单位：万元</t>
  </si>
  <si>
    <r>
      <rPr>
        <b/>
        <sz val="12"/>
        <rFont val="Times New Roman"/>
        <charset val="134"/>
      </rPr>
      <t>收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入</t>
    </r>
  </si>
  <si>
    <t>年初预算数</t>
  </si>
  <si>
    <t>调整预算数</t>
  </si>
  <si>
    <r>
      <rPr>
        <b/>
        <sz val="11"/>
        <rFont val="Times New Roman"/>
        <charset val="134"/>
      </rPr>
      <t>调整预算数较年初预算数</t>
    </r>
    <r>
      <rPr>
        <b/>
        <sz val="11"/>
        <rFont val="Times New Roman"/>
        <charset val="134"/>
      </rPr>
      <t>±</t>
    </r>
  </si>
  <si>
    <r>
      <rPr>
        <b/>
        <sz val="12"/>
        <rFont val="Times New Roman"/>
        <charset val="134"/>
      </rPr>
      <t>支</t>
    </r>
    <r>
      <rPr>
        <b/>
        <sz val="12"/>
        <rFont val="Times New Roman"/>
        <charset val="134"/>
      </rPr>
      <t xml:space="preserve">   </t>
    </r>
    <r>
      <rPr>
        <b/>
        <sz val="12"/>
        <rFont val="宋体"/>
        <charset val="134"/>
      </rPr>
      <t>出</t>
    </r>
  </si>
  <si>
    <r>
      <rPr>
        <b/>
        <sz val="12"/>
        <rFont val="Times New Roman"/>
        <charset val="134"/>
      </rPr>
      <t xml:space="preserve">101 </t>
    </r>
    <r>
      <rPr>
        <b/>
        <sz val="12"/>
        <rFont val="宋体"/>
        <charset val="134"/>
      </rPr>
      <t>税收收入</t>
    </r>
  </si>
  <si>
    <r>
      <rPr>
        <sz val="12"/>
        <rFont val="Times New Roman"/>
        <charset val="134"/>
      </rPr>
      <t xml:space="preserve">201 </t>
    </r>
    <r>
      <rPr>
        <sz val="12"/>
        <rFont val="宋体"/>
        <charset val="134"/>
      </rPr>
      <t>一般公共服务支出</t>
    </r>
  </si>
  <si>
    <r>
      <rPr>
        <sz val="12"/>
        <rFont val="Times New Roman"/>
        <charset val="134"/>
      </rPr>
      <t xml:space="preserve">10101 </t>
    </r>
    <r>
      <rPr>
        <sz val="12"/>
        <rFont val="宋体"/>
        <charset val="134"/>
      </rPr>
      <t>增值税</t>
    </r>
  </si>
  <si>
    <r>
      <rPr>
        <sz val="12"/>
        <rFont val="Times New Roman"/>
        <charset val="134"/>
      </rPr>
      <t xml:space="preserve">203 </t>
    </r>
    <r>
      <rPr>
        <sz val="12"/>
        <rFont val="宋体"/>
        <charset val="134"/>
      </rPr>
      <t>国防支出</t>
    </r>
  </si>
  <si>
    <r>
      <rPr>
        <sz val="12"/>
        <rFont val="Times New Roman"/>
        <charset val="134"/>
      </rPr>
      <t xml:space="preserve">10103 </t>
    </r>
    <r>
      <rPr>
        <sz val="12"/>
        <rFont val="宋体"/>
        <charset val="134"/>
      </rPr>
      <t>营业税</t>
    </r>
  </si>
  <si>
    <r>
      <rPr>
        <sz val="12"/>
        <rFont val="Times New Roman"/>
        <charset val="134"/>
      </rPr>
      <t xml:space="preserve">204 </t>
    </r>
    <r>
      <rPr>
        <sz val="12"/>
        <rFont val="宋体"/>
        <charset val="134"/>
      </rPr>
      <t>公共安全支出</t>
    </r>
  </si>
  <si>
    <r>
      <rPr>
        <sz val="12"/>
        <rFont val="Times New Roman"/>
        <charset val="134"/>
      </rPr>
      <t xml:space="preserve">10104 </t>
    </r>
    <r>
      <rPr>
        <sz val="12"/>
        <rFont val="宋体"/>
        <charset val="134"/>
      </rPr>
      <t>企业所得税</t>
    </r>
  </si>
  <si>
    <r>
      <rPr>
        <sz val="12"/>
        <rFont val="Times New Roman"/>
        <charset val="134"/>
      </rPr>
      <t xml:space="preserve">205 </t>
    </r>
    <r>
      <rPr>
        <sz val="12"/>
        <rFont val="宋体"/>
        <charset val="134"/>
      </rPr>
      <t>教育支出</t>
    </r>
  </si>
  <si>
    <r>
      <rPr>
        <sz val="12"/>
        <rFont val="Times New Roman"/>
        <charset val="134"/>
      </rPr>
      <t xml:space="preserve">10105 </t>
    </r>
    <r>
      <rPr>
        <sz val="12"/>
        <rFont val="宋体"/>
        <charset val="134"/>
      </rPr>
      <t>企业所得税退税</t>
    </r>
  </si>
  <si>
    <r>
      <rPr>
        <sz val="12"/>
        <rFont val="Times New Roman"/>
        <charset val="134"/>
      </rPr>
      <t xml:space="preserve">206 </t>
    </r>
    <r>
      <rPr>
        <sz val="12"/>
        <rFont val="宋体"/>
        <charset val="134"/>
      </rPr>
      <t>科学技术支出</t>
    </r>
  </si>
  <si>
    <r>
      <rPr>
        <sz val="12"/>
        <rFont val="Times New Roman"/>
        <charset val="134"/>
      </rPr>
      <t xml:space="preserve">10106 </t>
    </r>
    <r>
      <rPr>
        <sz val="12"/>
        <rFont val="宋体"/>
        <charset val="134"/>
      </rPr>
      <t>个人所得税</t>
    </r>
  </si>
  <si>
    <r>
      <rPr>
        <sz val="12"/>
        <rFont val="Times New Roman"/>
        <charset val="134"/>
      </rPr>
      <t xml:space="preserve">207 </t>
    </r>
    <r>
      <rPr>
        <sz val="12"/>
        <rFont val="宋体"/>
        <charset val="134"/>
      </rPr>
      <t>文化体育与传媒支出</t>
    </r>
  </si>
  <si>
    <r>
      <rPr>
        <sz val="12"/>
        <rFont val="Times New Roman"/>
        <charset val="134"/>
      </rPr>
      <t xml:space="preserve">10107 </t>
    </r>
    <r>
      <rPr>
        <sz val="12"/>
        <rFont val="宋体"/>
        <charset val="134"/>
      </rPr>
      <t>资源税</t>
    </r>
  </si>
  <si>
    <r>
      <rPr>
        <sz val="12"/>
        <rFont val="Times New Roman"/>
        <charset val="134"/>
      </rPr>
      <t xml:space="preserve">208 </t>
    </r>
    <r>
      <rPr>
        <sz val="12"/>
        <rFont val="宋体"/>
        <charset val="134"/>
      </rPr>
      <t>社会保障和就业支出</t>
    </r>
  </si>
  <si>
    <r>
      <rPr>
        <sz val="12"/>
        <rFont val="Times New Roman"/>
        <charset val="134"/>
      </rPr>
      <t xml:space="preserve">10109 </t>
    </r>
    <r>
      <rPr>
        <sz val="12"/>
        <rFont val="宋体"/>
        <charset val="134"/>
      </rPr>
      <t>城市维护建设税</t>
    </r>
  </si>
  <si>
    <r>
      <rPr>
        <sz val="12"/>
        <rFont val="Times New Roman"/>
        <charset val="134"/>
      </rPr>
      <t xml:space="preserve">210 </t>
    </r>
    <r>
      <rPr>
        <sz val="12"/>
        <rFont val="宋体"/>
        <charset val="134"/>
      </rPr>
      <t>卫生健康支出</t>
    </r>
  </si>
  <si>
    <r>
      <rPr>
        <sz val="12"/>
        <rFont val="Times New Roman"/>
        <charset val="134"/>
      </rPr>
      <t xml:space="preserve">10110 </t>
    </r>
    <r>
      <rPr>
        <sz val="12"/>
        <rFont val="宋体"/>
        <charset val="134"/>
      </rPr>
      <t>房产税</t>
    </r>
  </si>
  <si>
    <r>
      <rPr>
        <sz val="12"/>
        <rFont val="Times New Roman"/>
        <charset val="134"/>
      </rPr>
      <t xml:space="preserve">211 </t>
    </r>
    <r>
      <rPr>
        <sz val="12"/>
        <rFont val="宋体"/>
        <charset val="134"/>
      </rPr>
      <t>节能环保支出</t>
    </r>
  </si>
  <si>
    <r>
      <rPr>
        <sz val="12"/>
        <rFont val="Times New Roman"/>
        <charset val="134"/>
      </rPr>
      <t xml:space="preserve">10111 </t>
    </r>
    <r>
      <rPr>
        <sz val="12"/>
        <rFont val="宋体"/>
        <charset val="134"/>
      </rPr>
      <t>印花税</t>
    </r>
  </si>
  <si>
    <r>
      <rPr>
        <sz val="12"/>
        <rFont val="Times New Roman"/>
        <charset val="134"/>
      </rPr>
      <t xml:space="preserve">212 </t>
    </r>
    <r>
      <rPr>
        <sz val="12"/>
        <rFont val="宋体"/>
        <charset val="134"/>
      </rPr>
      <t>城乡社区支出</t>
    </r>
  </si>
  <si>
    <r>
      <rPr>
        <sz val="12"/>
        <rFont val="Times New Roman"/>
        <charset val="134"/>
      </rPr>
      <t xml:space="preserve">10112 </t>
    </r>
    <r>
      <rPr>
        <sz val="12"/>
        <rFont val="宋体"/>
        <charset val="134"/>
      </rPr>
      <t>城镇土地使用税</t>
    </r>
  </si>
  <si>
    <r>
      <rPr>
        <sz val="12"/>
        <rFont val="Times New Roman"/>
        <charset val="134"/>
      </rPr>
      <t xml:space="preserve">213 </t>
    </r>
    <r>
      <rPr>
        <sz val="12"/>
        <rFont val="宋体"/>
        <charset val="134"/>
      </rPr>
      <t>农林水支出</t>
    </r>
  </si>
  <si>
    <r>
      <rPr>
        <sz val="12"/>
        <rFont val="Times New Roman"/>
        <charset val="134"/>
      </rPr>
      <t xml:space="preserve">10113 </t>
    </r>
    <r>
      <rPr>
        <sz val="12"/>
        <rFont val="宋体"/>
        <charset val="134"/>
      </rPr>
      <t>土地增值税</t>
    </r>
  </si>
  <si>
    <r>
      <rPr>
        <sz val="12"/>
        <rFont val="Times New Roman"/>
        <charset val="134"/>
      </rPr>
      <t xml:space="preserve">214 </t>
    </r>
    <r>
      <rPr>
        <sz val="12"/>
        <rFont val="宋体"/>
        <charset val="134"/>
      </rPr>
      <t>交通运输支出</t>
    </r>
  </si>
  <si>
    <r>
      <rPr>
        <sz val="12"/>
        <rFont val="Times New Roman"/>
        <charset val="134"/>
      </rPr>
      <t xml:space="preserve">10114 </t>
    </r>
    <r>
      <rPr>
        <sz val="12"/>
        <rFont val="宋体"/>
        <charset val="134"/>
      </rPr>
      <t>车船税</t>
    </r>
  </si>
  <si>
    <r>
      <rPr>
        <sz val="12"/>
        <rFont val="Times New Roman"/>
        <charset val="134"/>
      </rPr>
      <t xml:space="preserve">215 </t>
    </r>
    <r>
      <rPr>
        <sz val="12"/>
        <rFont val="宋体"/>
        <charset val="134"/>
      </rPr>
      <t>资源勘探信息等支出</t>
    </r>
  </si>
  <si>
    <r>
      <rPr>
        <sz val="12"/>
        <rFont val="Times New Roman"/>
        <charset val="134"/>
      </rPr>
      <t xml:space="preserve">10118 </t>
    </r>
    <r>
      <rPr>
        <sz val="12"/>
        <rFont val="宋体"/>
        <charset val="134"/>
      </rPr>
      <t>耕地占用税</t>
    </r>
  </si>
  <si>
    <r>
      <rPr>
        <sz val="12"/>
        <rFont val="Times New Roman"/>
        <charset val="134"/>
      </rPr>
      <t xml:space="preserve">216 </t>
    </r>
    <r>
      <rPr>
        <sz val="12"/>
        <rFont val="宋体"/>
        <charset val="134"/>
      </rPr>
      <t>商业服务业等支出</t>
    </r>
  </si>
  <si>
    <r>
      <rPr>
        <sz val="12"/>
        <rFont val="Times New Roman"/>
        <charset val="134"/>
      </rPr>
      <t xml:space="preserve">10119 </t>
    </r>
    <r>
      <rPr>
        <sz val="12"/>
        <rFont val="宋体"/>
        <charset val="134"/>
      </rPr>
      <t>契税</t>
    </r>
  </si>
  <si>
    <r>
      <rPr>
        <sz val="12"/>
        <rFont val="Times New Roman"/>
        <charset val="134"/>
      </rPr>
      <t xml:space="preserve">217 </t>
    </r>
    <r>
      <rPr>
        <sz val="12"/>
        <rFont val="宋体"/>
        <charset val="134"/>
      </rPr>
      <t>金融支出</t>
    </r>
  </si>
  <si>
    <r>
      <rPr>
        <sz val="12"/>
        <rFont val="Times New Roman"/>
        <charset val="134"/>
      </rPr>
      <t xml:space="preserve">10120 </t>
    </r>
    <r>
      <rPr>
        <sz val="12"/>
        <rFont val="宋体"/>
        <charset val="134"/>
      </rPr>
      <t>烟叶税</t>
    </r>
  </si>
  <si>
    <r>
      <rPr>
        <sz val="12"/>
        <rFont val="Times New Roman"/>
        <charset val="134"/>
      </rPr>
      <t xml:space="preserve">220 </t>
    </r>
    <r>
      <rPr>
        <sz val="12"/>
        <rFont val="宋体"/>
        <charset val="134"/>
      </rPr>
      <t>自然资源海洋气象等支出</t>
    </r>
  </si>
  <si>
    <r>
      <rPr>
        <sz val="12"/>
        <rFont val="Times New Roman"/>
        <charset val="134"/>
      </rPr>
      <t xml:space="preserve">10121 </t>
    </r>
    <r>
      <rPr>
        <sz val="12"/>
        <rFont val="宋体"/>
        <charset val="134"/>
      </rPr>
      <t>环境保护税</t>
    </r>
  </si>
  <si>
    <r>
      <rPr>
        <sz val="12"/>
        <rFont val="Times New Roman"/>
        <charset val="134"/>
      </rPr>
      <t xml:space="preserve">221 </t>
    </r>
    <r>
      <rPr>
        <sz val="12"/>
        <rFont val="宋体"/>
        <charset val="134"/>
      </rPr>
      <t>住房保障支出</t>
    </r>
  </si>
  <si>
    <r>
      <rPr>
        <sz val="12"/>
        <rFont val="Times New Roman"/>
        <charset val="134"/>
      </rPr>
      <t xml:space="preserve">10199 </t>
    </r>
    <r>
      <rPr>
        <sz val="12"/>
        <rFont val="宋体"/>
        <charset val="134"/>
      </rPr>
      <t>其他税收收入</t>
    </r>
  </si>
  <si>
    <r>
      <rPr>
        <sz val="12"/>
        <rFont val="Times New Roman"/>
        <charset val="134"/>
      </rPr>
      <t xml:space="preserve">222 </t>
    </r>
    <r>
      <rPr>
        <sz val="12"/>
        <rFont val="宋体"/>
        <charset val="134"/>
      </rPr>
      <t>粮油物资储备支出</t>
    </r>
  </si>
  <si>
    <r>
      <rPr>
        <b/>
        <sz val="12"/>
        <rFont val="Times New Roman"/>
        <charset val="134"/>
      </rPr>
      <t xml:space="preserve">103 </t>
    </r>
    <r>
      <rPr>
        <b/>
        <sz val="12"/>
        <rFont val="宋体"/>
        <charset val="134"/>
      </rPr>
      <t>非税收入</t>
    </r>
  </si>
  <si>
    <r>
      <rPr>
        <sz val="12"/>
        <rFont val="Times New Roman"/>
        <charset val="134"/>
      </rPr>
      <t xml:space="preserve">224 </t>
    </r>
    <r>
      <rPr>
        <sz val="12"/>
        <rFont val="宋体"/>
        <charset val="134"/>
      </rPr>
      <t>灾害防治及应急管理支出</t>
    </r>
  </si>
  <si>
    <r>
      <rPr>
        <sz val="12"/>
        <rFont val="Times New Roman"/>
        <charset val="134"/>
      </rPr>
      <t xml:space="preserve">10302 </t>
    </r>
    <r>
      <rPr>
        <sz val="12"/>
        <rFont val="宋体"/>
        <charset val="134"/>
      </rPr>
      <t>专项收入</t>
    </r>
  </si>
  <si>
    <r>
      <rPr>
        <sz val="12"/>
        <rFont val="Times New Roman"/>
        <charset val="134"/>
      </rPr>
      <t xml:space="preserve">227 </t>
    </r>
    <r>
      <rPr>
        <sz val="12"/>
        <rFont val="宋体"/>
        <charset val="134"/>
      </rPr>
      <t>预备费</t>
    </r>
  </si>
  <si>
    <r>
      <rPr>
        <sz val="12"/>
        <rFont val="Times New Roman"/>
        <charset val="134"/>
      </rPr>
      <t xml:space="preserve">10304 </t>
    </r>
    <r>
      <rPr>
        <sz val="12"/>
        <rFont val="宋体"/>
        <charset val="134"/>
      </rPr>
      <t>行政事业性收费收入</t>
    </r>
  </si>
  <si>
    <r>
      <rPr>
        <sz val="12"/>
        <rFont val="Times New Roman"/>
        <charset val="134"/>
      </rPr>
      <t xml:space="preserve">229 </t>
    </r>
    <r>
      <rPr>
        <sz val="12"/>
        <rFont val="宋体"/>
        <charset val="134"/>
      </rPr>
      <t>其他支出</t>
    </r>
  </si>
  <si>
    <r>
      <rPr>
        <sz val="12"/>
        <rFont val="Times New Roman"/>
        <charset val="134"/>
      </rPr>
      <t xml:space="preserve">10305 </t>
    </r>
    <r>
      <rPr>
        <sz val="12"/>
        <rFont val="宋体"/>
        <charset val="134"/>
      </rPr>
      <t>罚没收入</t>
    </r>
  </si>
  <si>
    <r>
      <rPr>
        <sz val="12"/>
        <rFont val="Times New Roman"/>
        <charset val="134"/>
      </rPr>
      <t xml:space="preserve">232 </t>
    </r>
    <r>
      <rPr>
        <sz val="12"/>
        <rFont val="宋体"/>
        <charset val="134"/>
      </rPr>
      <t>债务付息支出</t>
    </r>
  </si>
  <si>
    <r>
      <rPr>
        <sz val="12"/>
        <rFont val="Times New Roman"/>
        <charset val="134"/>
      </rPr>
      <t xml:space="preserve">10306 </t>
    </r>
    <r>
      <rPr>
        <sz val="12"/>
        <rFont val="宋体"/>
        <charset val="134"/>
      </rPr>
      <t>国有资本经营收入</t>
    </r>
  </si>
  <si>
    <r>
      <rPr>
        <sz val="12"/>
        <rFont val="Times New Roman"/>
        <charset val="134"/>
      </rPr>
      <t xml:space="preserve">233 </t>
    </r>
    <r>
      <rPr>
        <sz val="12"/>
        <rFont val="宋体"/>
        <charset val="134"/>
      </rPr>
      <t>债务发行费用支出</t>
    </r>
  </si>
  <si>
    <r>
      <rPr>
        <sz val="12"/>
        <rFont val="Times New Roman"/>
        <charset val="134"/>
      </rPr>
      <t xml:space="preserve">10307 </t>
    </r>
    <r>
      <rPr>
        <sz val="12"/>
        <rFont val="宋体"/>
        <charset val="134"/>
      </rPr>
      <t>国有资源（资产）有偿使用收入</t>
    </r>
  </si>
  <si>
    <r>
      <rPr>
        <sz val="12"/>
        <rFont val="Times New Roman"/>
        <charset val="134"/>
      </rPr>
      <t xml:space="preserve">10308 </t>
    </r>
    <r>
      <rPr>
        <sz val="12"/>
        <rFont val="宋体"/>
        <charset val="134"/>
      </rPr>
      <t>捐赠收入</t>
    </r>
  </si>
  <si>
    <r>
      <rPr>
        <sz val="12"/>
        <rFont val="Times New Roman"/>
        <charset val="134"/>
      </rPr>
      <t xml:space="preserve">10309 </t>
    </r>
    <r>
      <rPr>
        <sz val="12"/>
        <rFont val="宋体"/>
        <charset val="134"/>
      </rPr>
      <t>政府住房基金收入</t>
    </r>
  </si>
  <si>
    <r>
      <rPr>
        <sz val="12"/>
        <rFont val="Times New Roman"/>
        <charset val="134"/>
      </rPr>
      <t xml:space="preserve">10399 </t>
    </r>
    <r>
      <rPr>
        <sz val="12"/>
        <rFont val="宋体"/>
        <charset val="134"/>
      </rPr>
      <t>其他收入</t>
    </r>
  </si>
  <si>
    <t xml:space="preserve"> </t>
  </si>
  <si>
    <t>本年收入小计</t>
  </si>
  <si>
    <t>本年支出小计</t>
  </si>
  <si>
    <r>
      <rPr>
        <b/>
        <sz val="12"/>
        <rFont val="Times New Roman"/>
        <charset val="134"/>
      </rPr>
      <t xml:space="preserve">110 </t>
    </r>
    <r>
      <rPr>
        <b/>
        <sz val="12"/>
        <rFont val="宋体"/>
        <charset val="134"/>
      </rPr>
      <t>转移性收入</t>
    </r>
  </si>
  <si>
    <r>
      <rPr>
        <b/>
        <sz val="12"/>
        <rFont val="Times New Roman"/>
        <charset val="134"/>
      </rPr>
      <t xml:space="preserve">230 </t>
    </r>
    <r>
      <rPr>
        <b/>
        <sz val="12"/>
        <rFont val="宋体"/>
        <charset val="134"/>
      </rPr>
      <t>转移性支出</t>
    </r>
  </si>
  <si>
    <r>
      <rPr>
        <sz val="12"/>
        <rFont val="Times New Roman"/>
        <charset val="134"/>
      </rPr>
      <t xml:space="preserve">  11001 </t>
    </r>
    <r>
      <rPr>
        <sz val="12"/>
        <rFont val="宋体"/>
        <charset val="134"/>
      </rPr>
      <t>返还性收入</t>
    </r>
  </si>
  <si>
    <r>
      <rPr>
        <sz val="12"/>
        <rFont val="Times New Roman"/>
        <charset val="134"/>
      </rPr>
      <t xml:space="preserve">  23003 </t>
    </r>
    <r>
      <rPr>
        <sz val="12"/>
        <rFont val="宋体"/>
        <charset val="134"/>
      </rPr>
      <t>专项转移支付</t>
    </r>
  </si>
  <si>
    <r>
      <rPr>
        <sz val="12"/>
        <rFont val="Times New Roman"/>
        <charset val="134"/>
      </rPr>
      <t xml:space="preserve">    1100102  </t>
    </r>
    <r>
      <rPr>
        <sz val="12"/>
        <rFont val="宋体"/>
        <charset val="134"/>
      </rPr>
      <t>所得税基数返还收入</t>
    </r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</si>
  <si>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补助下级支出</t>
    </r>
  </si>
  <si>
    <r>
      <rPr>
        <sz val="12"/>
        <rFont val="Times New Roman"/>
        <charset val="134"/>
      </rPr>
      <t xml:space="preserve">    110105   </t>
    </r>
    <r>
      <rPr>
        <sz val="12"/>
        <rFont val="宋体"/>
        <charset val="134"/>
      </rPr>
      <t>消费税税收返还收入</t>
    </r>
  </si>
  <si>
    <r>
      <rPr>
        <sz val="12"/>
        <rFont val="Times New Roman"/>
        <charset val="134"/>
      </rPr>
      <t xml:space="preserve">    110104   </t>
    </r>
    <r>
      <rPr>
        <sz val="12"/>
        <rFont val="宋体"/>
        <charset val="134"/>
      </rPr>
      <t>增值税返还收入</t>
    </r>
  </si>
  <si>
    <r>
      <rPr>
        <sz val="12"/>
        <rFont val="Times New Roman"/>
        <charset val="134"/>
      </rPr>
      <t xml:space="preserve">  23006 </t>
    </r>
    <r>
      <rPr>
        <sz val="12"/>
        <rFont val="宋体"/>
        <charset val="134"/>
      </rPr>
      <t>上解支出</t>
    </r>
  </si>
  <si>
    <r>
      <rPr>
        <sz val="12"/>
        <rFont val="Times New Roman"/>
        <charset val="134"/>
      </rPr>
      <t xml:space="preserve">    1100106  </t>
    </r>
    <r>
      <rPr>
        <sz val="12"/>
        <rFont val="宋体"/>
        <charset val="134"/>
      </rPr>
      <t>增值税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五五分享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税返还收入</t>
    </r>
  </si>
  <si>
    <r>
      <rPr>
        <sz val="12"/>
        <rFont val="Times New Roman"/>
        <charset val="134"/>
      </rPr>
      <t xml:space="preserve">    230601 </t>
    </r>
    <r>
      <rPr>
        <sz val="12"/>
        <rFont val="宋体"/>
        <charset val="134"/>
      </rPr>
      <t>体制上解支出</t>
    </r>
  </si>
  <si>
    <r>
      <rPr>
        <sz val="12"/>
        <rFont val="Times New Roman"/>
        <charset val="134"/>
      </rPr>
      <t xml:space="preserve">  11002 </t>
    </r>
    <r>
      <rPr>
        <sz val="12"/>
        <rFont val="宋体"/>
        <charset val="134"/>
      </rPr>
      <t>一般性转移支付收入</t>
    </r>
  </si>
  <si>
    <r>
      <rPr>
        <sz val="12"/>
        <rFont val="Times New Roman"/>
        <charset val="134"/>
      </rPr>
      <t xml:space="preserve">    230602 </t>
    </r>
    <r>
      <rPr>
        <sz val="12"/>
        <rFont val="宋体"/>
        <charset val="134"/>
      </rPr>
      <t>专项上解支出</t>
    </r>
  </si>
  <si>
    <r>
      <rPr>
        <sz val="12"/>
        <rFont val="Times New Roman"/>
        <charset val="134"/>
      </rPr>
      <t xml:space="preserve">    1100201</t>
    </r>
    <r>
      <rPr>
        <sz val="12"/>
        <rFont val="宋体"/>
        <charset val="134"/>
      </rPr>
      <t>　体制补助收入　</t>
    </r>
  </si>
  <si>
    <r>
      <rPr>
        <sz val="12"/>
        <rFont val="Times New Roman"/>
        <charset val="134"/>
      </rPr>
      <t xml:space="preserve">           </t>
    </r>
    <r>
      <rPr>
        <sz val="12"/>
        <rFont val="宋体"/>
        <charset val="134"/>
      </rPr>
      <t>出口退税专项上解支出</t>
    </r>
  </si>
  <si>
    <r>
      <rPr>
        <sz val="12"/>
        <rFont val="Times New Roman"/>
        <charset val="134"/>
      </rPr>
      <t xml:space="preserve">    1100202</t>
    </r>
    <r>
      <rPr>
        <sz val="12"/>
        <rFont val="宋体"/>
        <charset val="134"/>
      </rPr>
      <t>　均衡性转移支付收入</t>
    </r>
  </si>
  <si>
    <r>
      <rPr>
        <sz val="12"/>
        <color indexed="8"/>
        <rFont val="Times New Roman"/>
        <charset val="134"/>
      </rPr>
      <t xml:space="preserve">           </t>
    </r>
    <r>
      <rPr>
        <sz val="12"/>
        <color indexed="8"/>
        <rFont val="宋体"/>
        <charset val="134"/>
      </rPr>
      <t>其他专项上解支出</t>
    </r>
  </si>
  <si>
    <r>
      <rPr>
        <sz val="12"/>
        <rFont val="Times New Roman"/>
        <charset val="134"/>
      </rPr>
      <t xml:space="preserve">    1100207 </t>
    </r>
    <r>
      <rPr>
        <sz val="12"/>
        <rFont val="宋体"/>
        <charset val="134"/>
      </rPr>
      <t>县级基本财力保障机制奖补资金收入</t>
    </r>
  </si>
  <si>
    <r>
      <rPr>
        <sz val="12"/>
        <rFont val="Times New Roman"/>
        <charset val="134"/>
      </rPr>
      <t xml:space="preserve">    1100208  </t>
    </r>
    <r>
      <rPr>
        <sz val="12"/>
        <rFont val="宋体"/>
        <charset val="134"/>
      </rPr>
      <t>结算补助收入</t>
    </r>
  </si>
  <si>
    <r>
      <rPr>
        <sz val="12"/>
        <rFont val="Times New Roman"/>
        <charset val="134"/>
      </rPr>
      <t xml:space="preserve">    1100214  </t>
    </r>
    <r>
      <rPr>
        <sz val="12"/>
        <rFont val="宋体"/>
        <charset val="134"/>
      </rPr>
      <t>企业事业单位划转补助收入</t>
    </r>
  </si>
  <si>
    <r>
      <rPr>
        <sz val="12"/>
        <rFont val="Times New Roman"/>
        <charset val="134"/>
      </rPr>
      <t xml:space="preserve">    1100225  </t>
    </r>
    <r>
      <rPr>
        <sz val="12"/>
        <rFont val="宋体"/>
        <charset val="134"/>
      </rPr>
      <t>产粮（油）大县奖励资金收入</t>
    </r>
  </si>
  <si>
    <r>
      <rPr>
        <sz val="12"/>
        <rFont val="Times New Roman"/>
        <charset val="134"/>
      </rPr>
      <t xml:space="preserve">    1100226  </t>
    </r>
    <r>
      <rPr>
        <sz val="12"/>
        <rFont val="宋体"/>
        <charset val="134"/>
      </rPr>
      <t>重点生态功能区转移支付收入</t>
    </r>
  </si>
  <si>
    <r>
      <rPr>
        <sz val="12"/>
        <rFont val="Times New Roman"/>
        <charset val="134"/>
      </rPr>
      <t xml:space="preserve">    1100227  </t>
    </r>
    <r>
      <rPr>
        <sz val="12"/>
        <rFont val="宋体"/>
        <charset val="134"/>
      </rPr>
      <t>固定数额补助收入</t>
    </r>
  </si>
  <si>
    <r>
      <rPr>
        <sz val="12"/>
        <rFont val="Times New Roman"/>
        <charset val="134"/>
      </rPr>
      <t xml:space="preserve">    1100229  </t>
    </r>
    <r>
      <rPr>
        <sz val="12"/>
        <rFont val="宋体"/>
        <charset val="134"/>
      </rPr>
      <t>民族地区转移支付收入</t>
    </r>
  </si>
  <si>
    <r>
      <rPr>
        <sz val="12"/>
        <rFont val="Times New Roman"/>
        <charset val="134"/>
      </rPr>
      <t xml:space="preserve">    1100230  </t>
    </r>
    <r>
      <rPr>
        <sz val="12"/>
        <rFont val="宋体"/>
        <charset val="134"/>
      </rPr>
      <t>边境地区转移支付收入</t>
    </r>
  </si>
  <si>
    <r>
      <rPr>
        <sz val="12"/>
        <rFont val="Times New Roman"/>
        <charset val="134"/>
      </rPr>
      <t xml:space="preserve">    1100231  </t>
    </r>
    <r>
      <rPr>
        <sz val="12"/>
        <rFont val="宋体"/>
        <charset val="134"/>
      </rPr>
      <t>贫困地区转移支付收入</t>
    </r>
  </si>
  <si>
    <r>
      <rPr>
        <sz val="12"/>
        <rFont val="Times New Roman"/>
        <charset val="134"/>
      </rPr>
      <t xml:space="preserve">    2340205 </t>
    </r>
    <r>
      <rPr>
        <sz val="12"/>
        <rFont val="宋体"/>
        <charset val="134"/>
      </rPr>
      <t>困难群众基本生活补助</t>
    </r>
  </si>
  <si>
    <r>
      <rPr>
        <sz val="12"/>
        <rFont val="Times New Roman"/>
        <charset val="134"/>
      </rPr>
      <t xml:space="preserve">    1100244  </t>
    </r>
    <r>
      <rPr>
        <sz val="12"/>
        <rFont val="宋体"/>
        <charset val="134"/>
      </rPr>
      <t>公共安全共同财政事权转移支付收入</t>
    </r>
  </si>
  <si>
    <r>
      <rPr>
        <sz val="12"/>
        <rFont val="Times New Roman"/>
        <charset val="134"/>
      </rPr>
      <t xml:space="preserve">    1100245  </t>
    </r>
    <r>
      <rPr>
        <sz val="12"/>
        <rFont val="宋体"/>
        <charset val="134"/>
      </rPr>
      <t>教育共同财政事权转移支付收入</t>
    </r>
  </si>
  <si>
    <r>
      <rPr>
        <sz val="12"/>
        <rFont val="Times New Roman"/>
        <charset val="134"/>
      </rPr>
      <t xml:space="preserve">    1100247  </t>
    </r>
    <r>
      <rPr>
        <sz val="12"/>
        <rFont val="宋体"/>
        <charset val="134"/>
      </rPr>
      <t>文化旅游体育与传媒共同财政事权转移支付收入</t>
    </r>
  </si>
  <si>
    <r>
      <rPr>
        <sz val="12"/>
        <rFont val="Times New Roman"/>
        <charset val="134"/>
      </rPr>
      <t xml:space="preserve">    1100248  </t>
    </r>
    <r>
      <rPr>
        <sz val="12"/>
        <rFont val="宋体"/>
        <charset val="134"/>
      </rPr>
      <t>社会保障和就业共同财政事权转移支付收入</t>
    </r>
  </si>
  <si>
    <r>
      <rPr>
        <sz val="12"/>
        <rFont val="Times New Roman"/>
        <charset val="134"/>
      </rPr>
      <t xml:space="preserve">    1100249 </t>
    </r>
    <r>
      <rPr>
        <sz val="12"/>
        <rFont val="宋体"/>
        <charset val="134"/>
      </rPr>
      <t>医疗健康共同财政事权转移支付收入</t>
    </r>
  </si>
  <si>
    <r>
      <rPr>
        <sz val="12"/>
        <rFont val="Times New Roman"/>
        <charset val="134"/>
      </rPr>
      <t xml:space="preserve">    1100250  </t>
    </r>
    <r>
      <rPr>
        <sz val="12"/>
        <rFont val="宋体"/>
        <charset val="134"/>
      </rPr>
      <t>节能环保共同财政事权转移支付收入</t>
    </r>
  </si>
  <si>
    <r>
      <rPr>
        <sz val="12"/>
        <rFont val="Times New Roman"/>
        <charset val="134"/>
      </rPr>
      <t xml:space="preserve">    1100252  </t>
    </r>
    <r>
      <rPr>
        <sz val="12"/>
        <rFont val="宋体"/>
        <charset val="134"/>
      </rPr>
      <t>农林水共同财政事权转移支付收入</t>
    </r>
  </si>
  <si>
    <r>
      <rPr>
        <sz val="12"/>
        <rFont val="Times New Roman"/>
        <charset val="134"/>
      </rPr>
      <t xml:space="preserve">    1100253  </t>
    </r>
    <r>
      <rPr>
        <sz val="12"/>
        <rFont val="宋体"/>
        <charset val="134"/>
      </rPr>
      <t>交通运输共同财政事权转移支付收入</t>
    </r>
  </si>
  <si>
    <r>
      <rPr>
        <sz val="12"/>
        <rFont val="Times New Roman"/>
        <charset val="134"/>
      </rPr>
      <t xml:space="preserve">    1100258  </t>
    </r>
    <r>
      <rPr>
        <sz val="12"/>
        <rFont val="宋体"/>
        <charset val="134"/>
      </rPr>
      <t>住房保障共同财政事权转移支付收入</t>
    </r>
  </si>
  <si>
    <t>2300259 粮油物资储备共同财政事权转移支付支出</t>
  </si>
  <si>
    <r>
      <rPr>
        <sz val="12"/>
        <rFont val="Times New Roman"/>
        <charset val="134"/>
      </rPr>
      <t xml:space="preserve">    1100260  </t>
    </r>
    <r>
      <rPr>
        <sz val="12"/>
        <rFont val="宋体"/>
        <charset val="134"/>
      </rPr>
      <t>灾害防治及应急管理共同财政事权转移支付收入</t>
    </r>
  </si>
  <si>
    <r>
      <rPr>
        <sz val="12"/>
        <rFont val="Times New Roman"/>
        <charset val="134"/>
      </rPr>
      <t xml:space="preserve">    1100299</t>
    </r>
    <r>
      <rPr>
        <sz val="12"/>
        <rFont val="宋体"/>
        <charset val="134"/>
      </rPr>
      <t>　其他一般性转移支付收入</t>
    </r>
  </si>
  <si>
    <r>
      <rPr>
        <sz val="12"/>
        <rFont val="Times New Roman"/>
        <charset val="134"/>
      </rPr>
      <t xml:space="preserve">  11003 </t>
    </r>
    <r>
      <rPr>
        <sz val="12"/>
        <rFont val="宋体"/>
        <charset val="134"/>
      </rPr>
      <t>专项转移支付收入</t>
    </r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</si>
  <si>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上级专项补助收入</t>
    </r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</si>
  <si>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专项上解收入</t>
    </r>
  </si>
  <si>
    <r>
      <rPr>
        <sz val="12"/>
        <rFont val="Times New Roman"/>
        <charset val="134"/>
      </rPr>
      <t xml:space="preserve">  11008 </t>
    </r>
    <r>
      <rPr>
        <sz val="12"/>
        <rFont val="宋体"/>
        <charset val="134"/>
      </rPr>
      <t>上年结余收入</t>
    </r>
  </si>
  <si>
    <r>
      <rPr>
        <sz val="12"/>
        <rFont val="Times New Roman"/>
        <charset val="134"/>
      </rPr>
      <t xml:space="preserve">  23008 </t>
    </r>
    <r>
      <rPr>
        <sz val="12"/>
        <rFont val="宋体"/>
        <charset val="134"/>
      </rPr>
      <t>调出资金</t>
    </r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</si>
  <si>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专款结转</t>
    </r>
  </si>
  <si>
    <r>
      <rPr>
        <sz val="12"/>
        <rFont val="Times New Roman"/>
        <charset val="134"/>
      </rPr>
      <t xml:space="preserve">  2300801 </t>
    </r>
    <r>
      <rPr>
        <sz val="12"/>
        <rFont val="宋体"/>
        <charset val="134"/>
      </rPr>
      <t>补充预算稳定调节基金</t>
    </r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</si>
  <si>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净结余</t>
    </r>
  </si>
  <si>
    <r>
      <rPr>
        <sz val="12"/>
        <rFont val="Times New Roman"/>
        <charset val="134"/>
      </rPr>
      <t xml:space="preserve">  23009 </t>
    </r>
    <r>
      <rPr>
        <sz val="12"/>
        <rFont val="宋体"/>
        <charset val="134"/>
      </rPr>
      <t>年终结余</t>
    </r>
  </si>
  <si>
    <r>
      <rPr>
        <sz val="12"/>
        <rFont val="Times New Roman"/>
        <charset val="134"/>
      </rPr>
      <t xml:space="preserve">  11009 </t>
    </r>
    <r>
      <rPr>
        <sz val="12"/>
        <rFont val="宋体"/>
        <charset val="134"/>
      </rPr>
      <t>调入资金</t>
    </r>
  </si>
  <si>
    <r>
      <rPr>
        <sz val="12"/>
        <rFont val="Times New Roman"/>
        <charset val="134"/>
      </rPr>
      <t xml:space="preserve">  110090102 </t>
    </r>
    <r>
      <rPr>
        <sz val="12"/>
        <rFont val="宋体"/>
        <charset val="134"/>
      </rPr>
      <t>从政府性基金调入一般公共预算</t>
    </r>
  </si>
  <si>
    <r>
      <rPr>
        <sz val="12"/>
        <rFont val="Times New Roman"/>
        <charset val="134"/>
      </rPr>
      <t xml:space="preserve">  23011  </t>
    </r>
    <r>
      <rPr>
        <sz val="12"/>
        <rFont val="宋体"/>
        <charset val="134"/>
      </rPr>
      <t>债务转贷支出</t>
    </r>
  </si>
  <si>
    <r>
      <rPr>
        <sz val="12"/>
        <rFont val="Times New Roman"/>
        <charset val="134"/>
      </rPr>
      <t xml:space="preserve">  110090103 </t>
    </r>
    <r>
      <rPr>
        <sz val="12"/>
        <rFont val="宋体"/>
        <charset val="134"/>
      </rPr>
      <t>从国有资本经营预算调入一般公共预算</t>
    </r>
  </si>
  <si>
    <r>
      <rPr>
        <sz val="12"/>
        <rFont val="Times New Roman"/>
        <charset val="134"/>
      </rPr>
      <t xml:space="preserve">  11011</t>
    </r>
    <r>
      <rPr>
        <sz val="12"/>
        <rFont val="宋体"/>
        <charset val="134"/>
      </rPr>
      <t>债务转贷收入</t>
    </r>
  </si>
  <si>
    <r>
      <rPr>
        <sz val="12"/>
        <rFont val="Times New Roman"/>
        <charset val="134"/>
      </rPr>
      <t xml:space="preserve">  11015 </t>
    </r>
    <r>
      <rPr>
        <sz val="12"/>
        <rFont val="宋体"/>
        <charset val="134"/>
      </rPr>
      <t>动用预算稳定调节基金</t>
    </r>
  </si>
  <si>
    <r>
      <rPr>
        <sz val="12"/>
        <rFont val="Times New Roman"/>
        <charset val="134"/>
      </rPr>
      <t xml:space="preserve">  231    </t>
    </r>
    <r>
      <rPr>
        <sz val="12"/>
        <rFont val="宋体"/>
        <charset val="134"/>
      </rPr>
      <t>债务还本支出</t>
    </r>
  </si>
  <si>
    <t>收入合计</t>
  </si>
  <si>
    <t>支出合计</t>
  </si>
  <si>
    <r>
      <rPr>
        <sz val="10"/>
        <rFont val="宋体"/>
        <charset val="134"/>
      </rPr>
      <t>表一附</t>
    </r>
    <r>
      <rPr>
        <sz val="10"/>
        <rFont val="Times New Roman"/>
        <charset val="134"/>
      </rPr>
      <t>1</t>
    </r>
  </si>
  <si>
    <r>
      <rPr>
        <b/>
        <sz val="16"/>
        <rFont val="Times New Roman"/>
        <charset val="134"/>
      </rPr>
      <t>2021</t>
    </r>
    <r>
      <rPr>
        <b/>
        <sz val="16"/>
        <rFont val="宋体"/>
        <charset val="134"/>
      </rPr>
      <t>年盈江县财税三局财政收入明细表</t>
    </r>
  </si>
  <si>
    <t>收入项目</t>
  </si>
  <si>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年决算数</t>
    </r>
  </si>
  <si>
    <r>
      <rPr>
        <b/>
        <sz val="11"/>
        <rFont val="Times New Roman"/>
        <charset val="134"/>
      </rPr>
      <t>2021</t>
    </r>
    <r>
      <rPr>
        <b/>
        <sz val="11"/>
        <rFont val="宋体"/>
        <charset val="134"/>
      </rPr>
      <t>年预算数</t>
    </r>
  </si>
  <si>
    <r>
      <rPr>
        <b/>
        <sz val="11"/>
        <rFont val="Times New Roman"/>
        <charset val="134"/>
      </rPr>
      <t>2021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>1</t>
    </r>
    <r>
      <rPr>
        <b/>
        <sz val="11"/>
        <rFont val="宋体"/>
        <charset val="134"/>
      </rPr>
      <t>－</t>
    </r>
    <r>
      <rPr>
        <b/>
        <sz val="11"/>
        <rFont val="Times New Roman"/>
        <charset val="134"/>
      </rPr>
      <t>10</t>
    </r>
    <r>
      <rPr>
        <b/>
        <sz val="11"/>
        <rFont val="宋体"/>
        <charset val="134"/>
      </rPr>
      <t>月完成数</t>
    </r>
  </si>
  <si>
    <t>调整额</t>
  </si>
  <si>
    <r>
      <rPr>
        <b/>
        <sz val="11"/>
        <rFont val="Times New Roman"/>
        <charset val="134"/>
      </rPr>
      <t>2021</t>
    </r>
    <r>
      <rPr>
        <b/>
        <sz val="11"/>
        <rFont val="宋体"/>
        <charset val="134"/>
      </rPr>
      <t>年调整预算数</t>
    </r>
  </si>
  <si>
    <r>
      <rPr>
        <b/>
        <sz val="11"/>
        <rFont val="宋体"/>
        <charset val="134"/>
      </rPr>
      <t>比</t>
    </r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年决算数增长</t>
    </r>
    <r>
      <rPr>
        <b/>
        <sz val="11"/>
        <rFont val="Times New Roman"/>
        <charset val="134"/>
      </rPr>
      <t>%</t>
    </r>
  </si>
  <si>
    <r>
      <rPr>
        <b/>
        <sz val="11"/>
        <rFont val="宋体"/>
        <charset val="134"/>
      </rPr>
      <t>比</t>
    </r>
    <r>
      <rPr>
        <b/>
        <sz val="11"/>
        <rFont val="Times New Roman"/>
        <charset val="134"/>
      </rPr>
      <t>2021</t>
    </r>
    <r>
      <rPr>
        <b/>
        <sz val="11"/>
        <rFont val="宋体"/>
        <charset val="134"/>
      </rPr>
      <t>年预算数增长</t>
    </r>
    <r>
      <rPr>
        <b/>
        <sz val="11"/>
        <rFont val="Times New Roman"/>
        <charset val="134"/>
      </rPr>
      <t>%</t>
    </r>
  </si>
  <si>
    <t>税务系统</t>
  </si>
  <si>
    <t>一、增值税收入</t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</si>
  <si>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（一）国内增值税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</si>
  <si>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上划中央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</si>
  <si>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上划省级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</si>
  <si>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上划州级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</si>
  <si>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县级收入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</si>
  <si>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（二）改征增值税</t>
    </r>
  </si>
  <si>
    <r>
      <rPr>
        <b/>
        <sz val="10"/>
        <rFont val="宋体"/>
        <charset val="134"/>
      </rPr>
      <t>二、上划中央</t>
    </r>
    <r>
      <rPr>
        <b/>
        <sz val="10"/>
        <rFont val="Times New Roman"/>
        <charset val="134"/>
      </rPr>
      <t>100%</t>
    </r>
    <r>
      <rPr>
        <b/>
        <sz val="10"/>
        <rFont val="宋体"/>
        <charset val="134"/>
      </rPr>
      <t>消费税收入</t>
    </r>
  </si>
  <si>
    <t>三、企业所得税收入</t>
  </si>
  <si>
    <t>四、个人所得税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</si>
  <si>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个人所得税（中央）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</si>
  <si>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个人所得税（省级）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</si>
  <si>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个人所得税（州级）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</si>
  <si>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个人所得税（县级）</t>
    </r>
  </si>
  <si>
    <t>五、资源税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</si>
  <si>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资源税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</si>
  <si>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资源税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</si>
  <si>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六、城市维护建设税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</si>
  <si>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城市维护建设税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</si>
  <si>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城市维护建设税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</si>
  <si>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七、房产税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</si>
  <si>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房产税上解州级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</si>
  <si>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房产税县级收入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</si>
  <si>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八、印花税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</si>
  <si>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印花税上解州级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</si>
  <si>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印花税县级收入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</si>
  <si>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九、城镇土地使用税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</si>
  <si>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城镇土地使用税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</si>
  <si>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城镇土地使用税县级收入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</si>
  <si>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十、土地增值税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</si>
  <si>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土地增值税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</si>
  <si>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土地增值税县级收入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</si>
  <si>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十一、车船税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</si>
  <si>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车船税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</si>
  <si>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车船税县级收入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</si>
  <si>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十二、烟叶税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</si>
  <si>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烟叶税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</si>
  <si>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烟叶税县级收入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</si>
  <si>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十三、契税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</si>
  <si>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契税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</si>
  <si>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契税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</si>
  <si>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十四、环境保护税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</si>
  <si>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环境保护税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</si>
  <si>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环境保护税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</si>
  <si>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十五、耕地占用税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</si>
  <si>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耕地占用税（省级）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</si>
  <si>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耕地占用税（州级）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</si>
  <si>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耕地占用税（县级）</t>
    </r>
  </si>
  <si>
    <r>
      <rPr>
        <b/>
        <sz val="10"/>
        <rFont val="宋体"/>
        <charset val="134"/>
      </rPr>
      <t>十六、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营业税收入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</si>
  <si>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营业税中央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</si>
  <si>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营业税州级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</si>
  <si>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营业税县级</t>
    </r>
  </si>
  <si>
    <t>十七、其他税收收入</t>
  </si>
  <si>
    <r>
      <rPr>
        <b/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上划州级</t>
    </r>
  </si>
  <si>
    <r>
      <rPr>
        <b/>
        <sz val="10"/>
        <rFont val="Times New Roman"/>
        <charset val="134"/>
      </rPr>
      <t xml:space="preserve">    </t>
    </r>
    <r>
      <rPr>
        <sz val="10"/>
        <rFont val="宋体"/>
        <charset val="134"/>
      </rPr>
      <t>县级收入</t>
    </r>
  </si>
  <si>
    <r>
      <rPr>
        <b/>
        <sz val="10"/>
        <rFont val="宋体"/>
        <charset val="134"/>
      </rPr>
      <t>十八、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税务部征收非税收入</t>
    </r>
  </si>
  <si>
    <r>
      <rPr>
        <b/>
        <sz val="10"/>
        <rFont val="宋体"/>
        <charset val="134"/>
      </rPr>
      <t>（一）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教育费附加收入</t>
    </r>
  </si>
  <si>
    <r>
      <rPr>
        <sz val="10"/>
        <rFont val="Times New Roman"/>
        <charset val="134"/>
      </rPr>
      <t xml:space="preserve">  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教育费附加收入（州级）</t>
    </r>
  </si>
  <si>
    <r>
      <rPr>
        <sz val="10"/>
        <rFont val="Times New Roman"/>
        <charset val="134"/>
      </rPr>
      <t xml:space="preserve">  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教育费附加收入（县级）</t>
    </r>
  </si>
  <si>
    <r>
      <rPr>
        <b/>
        <sz val="10"/>
        <rFont val="宋体"/>
        <charset val="134"/>
      </rPr>
      <t>（二）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罚没收入</t>
    </r>
  </si>
  <si>
    <r>
      <rPr>
        <sz val="10"/>
        <rFont val="Times New Roman"/>
        <charset val="134"/>
      </rPr>
      <t xml:space="preserve">  1</t>
    </r>
    <r>
      <rPr>
        <sz val="10"/>
        <rFont val="宋体"/>
        <charset val="134"/>
      </rPr>
      <t>、省级罚没收入</t>
    </r>
  </si>
  <si>
    <r>
      <rPr>
        <sz val="10"/>
        <rFont val="Times New Roman"/>
        <charset val="134"/>
      </rPr>
      <t xml:space="preserve">  2</t>
    </r>
    <r>
      <rPr>
        <sz val="10"/>
        <rFont val="宋体"/>
        <charset val="134"/>
      </rPr>
      <t>、州级行罚没收入</t>
    </r>
  </si>
  <si>
    <r>
      <rPr>
        <sz val="10"/>
        <rFont val="Times New Roman"/>
        <charset val="134"/>
      </rPr>
      <t xml:space="preserve">  3</t>
    </r>
    <r>
      <rPr>
        <sz val="10"/>
        <rFont val="宋体"/>
        <charset val="134"/>
      </rPr>
      <t>、县级罚没收入</t>
    </r>
  </si>
  <si>
    <t>（三）其他专项收入</t>
  </si>
  <si>
    <t xml:space="preserve"> 地方教育附加收入（省级）</t>
  </si>
  <si>
    <t xml:space="preserve"> 文化事业建设费收入（省级）</t>
  </si>
  <si>
    <t xml:space="preserve"> 水利建设专项收入（省级）</t>
  </si>
  <si>
    <r>
      <rPr>
        <b/>
        <sz val="10"/>
        <rFont val="宋体"/>
        <charset val="134"/>
      </rPr>
      <t>（四）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残疾人就业保障金收入</t>
    </r>
  </si>
  <si>
    <t>1、残疾人就业保障金收入（州级）</t>
  </si>
  <si>
    <t>2、残疾人就业保障金收入（省级）</t>
  </si>
  <si>
    <t>3、残疾人就业保障金收入（县级）</t>
  </si>
  <si>
    <r>
      <rPr>
        <b/>
        <sz val="10"/>
        <rFont val="宋体"/>
        <charset val="134"/>
      </rPr>
      <t>（五）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行政性收费收入</t>
    </r>
  </si>
  <si>
    <r>
      <rPr>
        <sz val="10"/>
        <rFont val="Times New Roman"/>
        <charset val="134"/>
      </rPr>
      <t xml:space="preserve">  1</t>
    </r>
    <r>
      <rPr>
        <sz val="10"/>
        <rFont val="宋体"/>
        <charset val="134"/>
      </rPr>
      <t>、上划省级行政性收费收入</t>
    </r>
  </si>
  <si>
    <r>
      <rPr>
        <sz val="10"/>
        <rFont val="Times New Roman"/>
        <charset val="134"/>
      </rPr>
      <t xml:space="preserve">  2</t>
    </r>
    <r>
      <rPr>
        <sz val="10"/>
        <rFont val="宋体"/>
        <charset val="134"/>
      </rPr>
      <t>、州级行政性收费收入（防空地下室易地建设费）</t>
    </r>
  </si>
  <si>
    <r>
      <rPr>
        <sz val="10"/>
        <rFont val="Times New Roman"/>
        <charset val="134"/>
      </rPr>
      <t xml:space="preserve">  3</t>
    </r>
    <r>
      <rPr>
        <sz val="10"/>
        <rFont val="宋体"/>
        <charset val="134"/>
      </rPr>
      <t>、县级行政性收费收入（防空地下室易地建设费）</t>
    </r>
  </si>
  <si>
    <r>
      <rPr>
        <b/>
        <sz val="10"/>
        <rFont val="宋体"/>
        <charset val="134"/>
      </rPr>
      <t>（六）国有资源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资产</t>
    </r>
    <r>
      <rPr>
        <b/>
        <sz val="10"/>
        <rFont val="Times New Roman"/>
        <charset val="134"/>
      </rPr>
      <t>)</t>
    </r>
    <r>
      <rPr>
        <b/>
        <sz val="10"/>
        <rFont val="宋体"/>
        <charset val="134"/>
      </rPr>
      <t>有偿使用收入</t>
    </r>
  </si>
  <si>
    <r>
      <rPr>
        <sz val="10"/>
        <rFont val="Times New Roman"/>
        <charset val="134"/>
      </rPr>
      <t xml:space="preserve">  1</t>
    </r>
    <r>
      <rPr>
        <sz val="10"/>
        <rFont val="宋体"/>
        <charset val="134"/>
      </rPr>
      <t>、利息收入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县级）</t>
    </r>
  </si>
  <si>
    <r>
      <rPr>
        <sz val="10"/>
        <rFont val="Times New Roman"/>
        <charset val="134"/>
      </rPr>
      <t xml:space="preserve">  2</t>
    </r>
    <r>
      <rPr>
        <sz val="10"/>
        <rFont val="宋体"/>
        <charset val="134"/>
      </rPr>
      <t>、矿产资源专项收入（州级）</t>
    </r>
  </si>
  <si>
    <r>
      <rPr>
        <sz val="10"/>
        <rFont val="Times New Roman"/>
        <charset val="134"/>
      </rPr>
      <t xml:space="preserve"> 3</t>
    </r>
    <r>
      <rPr>
        <sz val="10"/>
        <rFont val="宋体"/>
        <charset val="134"/>
      </rPr>
      <t>、非经营性国有资产收入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县级）</t>
    </r>
  </si>
  <si>
    <t>（七）其他上缴省级非税收入</t>
  </si>
  <si>
    <t>税务部门收入合计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</si>
  <si>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县级一般公共预算税收收入小计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</si>
  <si>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县级一般公共预算非税收入小计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</si>
  <si>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上划州级税收收入小计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</si>
  <si>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上划州级非税收收入小计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</si>
  <si>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上划省级非税收入小计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</si>
  <si>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上划省级税收收入小计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</si>
  <si>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上划中央税收收入小计</t>
    </r>
  </si>
  <si>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财政系统</t>
    </r>
  </si>
  <si>
    <t>一、专项收入</t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</si>
  <si>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（一）教育资金收入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</si>
  <si>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（二）农田水利建设资金收入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</si>
  <si>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县级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</si>
  <si>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州级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</si>
  <si>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中央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</si>
  <si>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（三）森林植被恢复费（县级）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</si>
  <si>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（四）水利建设专项收入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</si>
  <si>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省级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</si>
  <si>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（五）其他专项收入</t>
    </r>
  </si>
  <si>
    <t>二、行政事业性收费收入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</si>
  <si>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县级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</si>
  <si>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州级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</si>
  <si>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省级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</si>
  <si>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中央</t>
    </r>
  </si>
  <si>
    <t>三、罚没收入</t>
  </si>
  <si>
    <r>
      <rPr>
        <b/>
        <sz val="10"/>
        <rFont val="宋体"/>
        <charset val="134"/>
      </rPr>
      <t>四、国有资源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资产</t>
    </r>
    <r>
      <rPr>
        <b/>
        <sz val="10"/>
        <rFont val="Times New Roman"/>
        <charset val="134"/>
      </rPr>
      <t>)</t>
    </r>
    <r>
      <rPr>
        <b/>
        <sz val="10"/>
        <rFont val="宋体"/>
        <charset val="134"/>
      </rPr>
      <t>有偿使用收入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</si>
  <si>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（一）利息收入（县级）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</si>
  <si>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（二）非经营性国有资产收入（县级）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</si>
  <si>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（三）矿产资源专项收入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</si>
  <si>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24%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</si>
  <si>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6%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</si>
  <si>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（四）水资源费收入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</si>
  <si>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40%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</si>
  <si>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20%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</si>
  <si>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省级</t>
    </r>
    <r>
      <rPr>
        <sz val="10"/>
        <rFont val="Times New Roman"/>
        <charset val="134"/>
      </rPr>
      <t>30%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</si>
  <si>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中央</t>
    </r>
    <r>
      <rPr>
        <sz val="10"/>
        <rFont val="Times New Roman"/>
        <charset val="134"/>
      </rPr>
      <t>10%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</si>
  <si>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（五）其他国有资源有偿使用收入</t>
    </r>
  </si>
  <si>
    <r>
      <rPr>
        <b/>
        <sz val="10"/>
        <rFont val="宋体"/>
        <charset val="134"/>
      </rPr>
      <t>五、捐赠收入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县级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</si>
  <si>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六、其他收入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县级</t>
    </r>
    <r>
      <rPr>
        <b/>
        <sz val="10"/>
        <rFont val="Times New Roman"/>
        <charset val="134"/>
      </rPr>
      <t>)</t>
    </r>
  </si>
  <si>
    <t>七、政府住房基金收入</t>
  </si>
  <si>
    <t>八、国有资本经营收入</t>
  </si>
  <si>
    <t>九、税收收入（县级）</t>
  </si>
  <si>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增值税留抵退税省级以下调库</t>
    </r>
  </si>
  <si>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改征增值税留抵退税省级以下调库</t>
    </r>
  </si>
  <si>
    <t>财政收入合计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</si>
  <si>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县级公共财政预算收入小计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</si>
  <si>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上划州级非税收入小计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</si>
  <si>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上划中央非税收入</t>
    </r>
  </si>
  <si>
    <r>
      <rPr>
        <sz val="12"/>
        <rFont val="宋体"/>
        <charset val="134"/>
      </rPr>
      <t>财政收入合计</t>
    </r>
    <r>
      <rPr>
        <sz val="12"/>
        <rFont val="Times New Roman"/>
        <charset val="134"/>
      </rPr>
      <t xml:space="preserve">                                                        </t>
    </r>
  </si>
  <si>
    <t>全县地方财政总收入合计</t>
  </si>
  <si>
    <r>
      <rPr>
        <b/>
        <i/>
        <sz val="10"/>
        <rFont val="Times New Roman"/>
        <charset val="134"/>
      </rPr>
      <t xml:space="preserve">  </t>
    </r>
    <r>
      <rPr>
        <b/>
        <i/>
        <sz val="10"/>
        <rFont val="方正仿宋_GBK"/>
        <charset val="134"/>
      </rPr>
      <t>县级一般公共财政预算收入合计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</si>
  <si>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上划州级税收收入合计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</si>
  <si>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上划州级非税收入合计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</si>
  <si>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上划省级税收收入合计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</si>
  <si>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上划省级非税收入合计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</si>
  <si>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上划中央税收收入合计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</si>
  <si>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上划中央非税收入合计</t>
    </r>
  </si>
  <si>
    <r>
      <rPr>
        <sz val="8"/>
        <rFont val="宋体"/>
        <charset val="134"/>
      </rPr>
      <t>表一附</t>
    </r>
    <r>
      <rPr>
        <sz val="8"/>
        <rFont val="Times New Roman"/>
        <charset val="134"/>
      </rPr>
      <t>2</t>
    </r>
  </si>
  <si>
    <r>
      <rPr>
        <b/>
        <sz val="20"/>
        <rFont val="Times New Roman"/>
        <charset val="134"/>
      </rPr>
      <t>2021</t>
    </r>
    <r>
      <rPr>
        <b/>
        <sz val="20"/>
        <rFont val="华文中宋"/>
        <charset val="134"/>
      </rPr>
      <t>年盈江县一般公共预算收支调整明细表</t>
    </r>
  </si>
  <si>
    <r>
      <rPr>
        <b/>
        <sz val="8"/>
        <rFont val="宋体"/>
        <charset val="134"/>
      </rPr>
      <t>收</t>
    </r>
    <r>
      <rPr>
        <b/>
        <sz val="8"/>
        <rFont val="Times New Roman"/>
        <charset val="134"/>
      </rPr>
      <t xml:space="preserve">          </t>
    </r>
    <r>
      <rPr>
        <b/>
        <sz val="8"/>
        <rFont val="宋体"/>
        <charset val="134"/>
      </rPr>
      <t>入</t>
    </r>
  </si>
  <si>
    <r>
      <rPr>
        <b/>
        <sz val="8"/>
        <rFont val="Times New Roman"/>
        <charset val="134"/>
      </rPr>
      <t>2021</t>
    </r>
    <r>
      <rPr>
        <b/>
        <sz val="8"/>
        <rFont val="宋体"/>
        <charset val="134"/>
      </rPr>
      <t>年</t>
    </r>
  </si>
  <si>
    <r>
      <rPr>
        <b/>
        <sz val="8"/>
        <rFont val="宋体"/>
        <charset val="134"/>
      </rPr>
      <t>支</t>
    </r>
    <r>
      <rPr>
        <b/>
        <sz val="8"/>
        <rFont val="Times New Roman"/>
        <charset val="134"/>
      </rPr>
      <t xml:space="preserve">          </t>
    </r>
    <r>
      <rPr>
        <b/>
        <sz val="8"/>
        <rFont val="宋体"/>
        <charset val="134"/>
      </rPr>
      <t>出</t>
    </r>
  </si>
  <si>
    <t>预算数</t>
  </si>
  <si>
    <r>
      <rPr>
        <b/>
        <sz val="8"/>
        <rFont val="宋体"/>
        <charset val="134"/>
      </rPr>
      <t>调整预算数较年初预算数</t>
    </r>
    <r>
      <rPr>
        <b/>
        <sz val="8"/>
        <rFont val="Times New Roman"/>
        <charset val="134"/>
      </rPr>
      <t>±</t>
    </r>
  </si>
  <si>
    <r>
      <rPr>
        <b/>
        <sz val="8"/>
        <rFont val="Times New Roman"/>
        <charset val="134"/>
      </rPr>
      <t xml:space="preserve">101 </t>
    </r>
    <r>
      <rPr>
        <b/>
        <sz val="8"/>
        <rFont val="宋体"/>
        <charset val="134"/>
      </rPr>
      <t>税收收入</t>
    </r>
  </si>
  <si>
    <t>201</t>
  </si>
  <si>
    <t>　　一、一般公共服务</t>
  </si>
  <si>
    <r>
      <rPr>
        <sz val="8"/>
        <rFont val="Times New Roman"/>
        <charset val="134"/>
      </rPr>
      <t xml:space="preserve">10101 </t>
    </r>
    <r>
      <rPr>
        <sz val="8"/>
        <rFont val="宋体"/>
        <charset val="134"/>
      </rPr>
      <t>增值税</t>
    </r>
  </si>
  <si>
    <t>20101</t>
  </si>
  <si>
    <t>　　　人大事务</t>
  </si>
  <si>
    <r>
      <rPr>
        <sz val="8"/>
        <rFont val="Times New Roman"/>
        <charset val="134"/>
      </rPr>
      <t xml:space="preserve">10103 </t>
    </r>
    <r>
      <rPr>
        <sz val="8"/>
        <rFont val="宋体"/>
        <charset val="134"/>
      </rPr>
      <t>营业税</t>
    </r>
  </si>
  <si>
    <t>2010101</t>
  </si>
  <si>
    <t>　　　　行政运行</t>
  </si>
  <si>
    <r>
      <rPr>
        <sz val="8"/>
        <rFont val="Times New Roman"/>
        <charset val="134"/>
      </rPr>
      <t xml:space="preserve">10104 </t>
    </r>
    <r>
      <rPr>
        <sz val="8"/>
        <rFont val="宋体"/>
        <charset val="134"/>
      </rPr>
      <t>企业所得税</t>
    </r>
  </si>
  <si>
    <t>2010102</t>
  </si>
  <si>
    <t>　　　　一般行政管理事务</t>
  </si>
  <si>
    <r>
      <rPr>
        <sz val="8"/>
        <rFont val="Times New Roman"/>
        <charset val="134"/>
      </rPr>
      <t xml:space="preserve">10105 </t>
    </r>
    <r>
      <rPr>
        <sz val="8"/>
        <rFont val="宋体"/>
        <charset val="134"/>
      </rPr>
      <t>企业所得税退税</t>
    </r>
  </si>
  <si>
    <t>2010103</t>
  </si>
  <si>
    <t>　　　　机关服务</t>
  </si>
  <si>
    <r>
      <rPr>
        <sz val="8"/>
        <rFont val="Times New Roman"/>
        <charset val="134"/>
      </rPr>
      <t xml:space="preserve">10106 </t>
    </r>
    <r>
      <rPr>
        <sz val="8"/>
        <rFont val="宋体"/>
        <charset val="134"/>
      </rPr>
      <t>个人所得税</t>
    </r>
  </si>
  <si>
    <t>2010104</t>
  </si>
  <si>
    <t>　　　　人大会议</t>
  </si>
  <si>
    <r>
      <rPr>
        <sz val="8"/>
        <rFont val="Times New Roman"/>
        <charset val="134"/>
      </rPr>
      <t xml:space="preserve">10107 </t>
    </r>
    <r>
      <rPr>
        <sz val="8"/>
        <rFont val="宋体"/>
        <charset val="134"/>
      </rPr>
      <t>资源税</t>
    </r>
  </si>
  <si>
    <t>2010105</t>
  </si>
  <si>
    <t>　　　　人大立法</t>
  </si>
  <si>
    <r>
      <rPr>
        <sz val="8"/>
        <rFont val="Times New Roman"/>
        <charset val="134"/>
      </rPr>
      <t xml:space="preserve">10109 </t>
    </r>
    <r>
      <rPr>
        <sz val="8"/>
        <rFont val="宋体"/>
        <charset val="134"/>
      </rPr>
      <t>城市维护建设税</t>
    </r>
  </si>
  <si>
    <t>2010106</t>
  </si>
  <si>
    <t>　　　　人大监督</t>
  </si>
  <si>
    <r>
      <rPr>
        <sz val="8"/>
        <rFont val="Times New Roman"/>
        <charset val="134"/>
      </rPr>
      <t xml:space="preserve">10110 </t>
    </r>
    <r>
      <rPr>
        <sz val="8"/>
        <rFont val="宋体"/>
        <charset val="134"/>
      </rPr>
      <t>房产税</t>
    </r>
  </si>
  <si>
    <t>2010107</t>
  </si>
  <si>
    <t>　　　　人大代表履职能力提升</t>
  </si>
  <si>
    <r>
      <rPr>
        <sz val="8"/>
        <rFont val="Times New Roman"/>
        <charset val="134"/>
      </rPr>
      <t xml:space="preserve">10111 </t>
    </r>
    <r>
      <rPr>
        <sz val="8"/>
        <rFont val="宋体"/>
        <charset val="134"/>
      </rPr>
      <t>印花税</t>
    </r>
  </si>
  <si>
    <t>2010108</t>
  </si>
  <si>
    <t>　　　　代表工作</t>
  </si>
  <si>
    <r>
      <rPr>
        <sz val="8"/>
        <rFont val="Times New Roman"/>
        <charset val="134"/>
      </rPr>
      <t xml:space="preserve">10112 </t>
    </r>
    <r>
      <rPr>
        <sz val="8"/>
        <rFont val="宋体"/>
        <charset val="134"/>
      </rPr>
      <t>城镇土地使用税</t>
    </r>
  </si>
  <si>
    <t>2010109</t>
  </si>
  <si>
    <t>　　　　人大信访工作</t>
  </si>
  <si>
    <r>
      <rPr>
        <sz val="8"/>
        <rFont val="Times New Roman"/>
        <charset val="134"/>
      </rPr>
      <t xml:space="preserve">10113 </t>
    </r>
    <r>
      <rPr>
        <sz val="8"/>
        <rFont val="宋体"/>
        <charset val="134"/>
      </rPr>
      <t>土地增值税</t>
    </r>
  </si>
  <si>
    <t>2010150</t>
  </si>
  <si>
    <t>　　　　事业运行</t>
  </si>
  <si>
    <r>
      <rPr>
        <sz val="8"/>
        <rFont val="Times New Roman"/>
        <charset val="134"/>
      </rPr>
      <t xml:space="preserve">10114 </t>
    </r>
    <r>
      <rPr>
        <sz val="8"/>
        <rFont val="宋体"/>
        <charset val="134"/>
      </rPr>
      <t>车船税</t>
    </r>
  </si>
  <si>
    <t>2010199</t>
  </si>
  <si>
    <t>　　　　其他人大事务支出</t>
  </si>
  <si>
    <r>
      <rPr>
        <sz val="8"/>
        <rFont val="Times New Roman"/>
        <charset val="134"/>
      </rPr>
      <t xml:space="preserve">10118 </t>
    </r>
    <r>
      <rPr>
        <sz val="8"/>
        <rFont val="宋体"/>
        <charset val="134"/>
      </rPr>
      <t>耕地占用税</t>
    </r>
  </si>
  <si>
    <t>20102</t>
  </si>
  <si>
    <t>　　　政协事务</t>
  </si>
  <si>
    <r>
      <rPr>
        <sz val="8"/>
        <rFont val="Times New Roman"/>
        <charset val="134"/>
      </rPr>
      <t xml:space="preserve">10119 </t>
    </r>
    <r>
      <rPr>
        <sz val="8"/>
        <rFont val="宋体"/>
        <charset val="134"/>
      </rPr>
      <t>契税</t>
    </r>
  </si>
  <si>
    <t>2010201</t>
  </si>
  <si>
    <r>
      <rPr>
        <sz val="8"/>
        <rFont val="Times New Roman"/>
        <charset val="134"/>
      </rPr>
      <t xml:space="preserve">10120 </t>
    </r>
    <r>
      <rPr>
        <sz val="8"/>
        <rFont val="宋体"/>
        <charset val="134"/>
      </rPr>
      <t>烟叶税</t>
    </r>
  </si>
  <si>
    <t>2010202</t>
  </si>
  <si>
    <r>
      <rPr>
        <sz val="8"/>
        <rFont val="Times New Roman"/>
        <charset val="134"/>
      </rPr>
      <t xml:space="preserve">10121 </t>
    </r>
    <r>
      <rPr>
        <sz val="8"/>
        <rFont val="宋体"/>
        <charset val="134"/>
      </rPr>
      <t>环境保护税</t>
    </r>
  </si>
  <si>
    <t>2010203</t>
  </si>
  <si>
    <r>
      <rPr>
        <sz val="8"/>
        <rFont val="Times New Roman"/>
        <charset val="134"/>
      </rPr>
      <t xml:space="preserve">10199 </t>
    </r>
    <r>
      <rPr>
        <sz val="8"/>
        <rFont val="宋体"/>
        <charset val="134"/>
      </rPr>
      <t>其他税收收入</t>
    </r>
  </si>
  <si>
    <t>2010204</t>
  </si>
  <si>
    <t>　　　　政协会议</t>
  </si>
  <si>
    <r>
      <rPr>
        <b/>
        <sz val="8"/>
        <rFont val="Times New Roman"/>
        <charset val="134"/>
      </rPr>
      <t xml:space="preserve">103 </t>
    </r>
    <r>
      <rPr>
        <b/>
        <sz val="8"/>
        <rFont val="宋体"/>
        <charset val="134"/>
      </rPr>
      <t>非税收入</t>
    </r>
  </si>
  <si>
    <t>2010205</t>
  </si>
  <si>
    <t>　　　　委员视察</t>
  </si>
  <si>
    <r>
      <rPr>
        <sz val="8"/>
        <rFont val="Times New Roman"/>
        <charset val="134"/>
      </rPr>
      <t xml:space="preserve">10302 </t>
    </r>
    <r>
      <rPr>
        <sz val="8"/>
        <rFont val="宋体"/>
        <charset val="134"/>
      </rPr>
      <t>专项收入</t>
    </r>
  </si>
  <si>
    <t>2010206</t>
  </si>
  <si>
    <t>　　　　参政议政</t>
  </si>
  <si>
    <r>
      <rPr>
        <sz val="8"/>
        <rFont val="Times New Roman"/>
        <charset val="134"/>
      </rPr>
      <t xml:space="preserve">10304 </t>
    </r>
    <r>
      <rPr>
        <sz val="8"/>
        <rFont val="宋体"/>
        <charset val="134"/>
      </rPr>
      <t>行政事业性收费收入</t>
    </r>
  </si>
  <si>
    <t>2010250</t>
  </si>
  <si>
    <r>
      <rPr>
        <sz val="8"/>
        <rFont val="Times New Roman"/>
        <charset val="134"/>
      </rPr>
      <t xml:space="preserve">10305 </t>
    </r>
    <r>
      <rPr>
        <sz val="8"/>
        <rFont val="宋体"/>
        <charset val="134"/>
      </rPr>
      <t>罚没收入</t>
    </r>
  </si>
  <si>
    <t>2010299</t>
  </si>
  <si>
    <t>　　　　其他政协事务支出</t>
  </si>
  <si>
    <r>
      <rPr>
        <sz val="8"/>
        <rFont val="Times New Roman"/>
        <charset val="134"/>
      </rPr>
      <t xml:space="preserve">10306 </t>
    </r>
    <r>
      <rPr>
        <sz val="8"/>
        <rFont val="宋体"/>
        <charset val="134"/>
      </rPr>
      <t>国有资本经营收入</t>
    </r>
  </si>
  <si>
    <t>20103</t>
  </si>
  <si>
    <t>　　　政府办公厅（室）及相关机构事务</t>
  </si>
  <si>
    <r>
      <rPr>
        <sz val="8"/>
        <rFont val="Times New Roman"/>
        <charset val="134"/>
      </rPr>
      <t xml:space="preserve">10307 </t>
    </r>
    <r>
      <rPr>
        <sz val="8"/>
        <rFont val="宋体"/>
        <charset val="134"/>
      </rPr>
      <t>国有资源（资产）有偿使用收入</t>
    </r>
  </si>
  <si>
    <t>2010301</t>
  </si>
  <si>
    <r>
      <rPr>
        <sz val="8"/>
        <rFont val="Times New Roman"/>
        <charset val="134"/>
      </rPr>
      <t xml:space="preserve">10308 </t>
    </r>
    <r>
      <rPr>
        <sz val="8"/>
        <rFont val="宋体"/>
        <charset val="134"/>
      </rPr>
      <t>捐赠收入</t>
    </r>
  </si>
  <si>
    <t>2010302</t>
  </si>
  <si>
    <r>
      <rPr>
        <sz val="8"/>
        <rFont val="Times New Roman"/>
        <charset val="134"/>
      </rPr>
      <t xml:space="preserve">10309 </t>
    </r>
    <r>
      <rPr>
        <sz val="8"/>
        <rFont val="宋体"/>
        <charset val="134"/>
      </rPr>
      <t>政府住房基金收入</t>
    </r>
  </si>
  <si>
    <t>2010303</t>
  </si>
  <si>
    <r>
      <rPr>
        <sz val="8"/>
        <rFont val="Times New Roman"/>
        <charset val="134"/>
      </rPr>
      <t xml:space="preserve">10399 </t>
    </r>
    <r>
      <rPr>
        <sz val="8"/>
        <rFont val="宋体"/>
        <charset val="134"/>
      </rPr>
      <t>其他收入</t>
    </r>
  </si>
  <si>
    <t>2010304</t>
  </si>
  <si>
    <t>　　　　专项服务</t>
  </si>
  <si>
    <t>2010305</t>
  </si>
  <si>
    <t>　　　　专项业务活动</t>
  </si>
  <si>
    <t>2010306</t>
  </si>
  <si>
    <t>　　　　政务公开审批</t>
  </si>
  <si>
    <t>2010307</t>
  </si>
  <si>
    <t>　　　　法制建设</t>
  </si>
  <si>
    <t>2010308</t>
  </si>
  <si>
    <t>　　　　信访事务</t>
  </si>
  <si>
    <t>2010309</t>
  </si>
  <si>
    <t>　　　　参事事务</t>
  </si>
  <si>
    <t>2010350</t>
  </si>
  <si>
    <t>2010399</t>
  </si>
  <si>
    <t>　　　　其他政府办公厅（室）及相关机构事务支出</t>
  </si>
  <si>
    <t>20104</t>
  </si>
  <si>
    <t>　　　发展与改革事务</t>
  </si>
  <si>
    <t>2010401</t>
  </si>
  <si>
    <t>2010402</t>
  </si>
  <si>
    <t>2010403</t>
  </si>
  <si>
    <t>2010404</t>
  </si>
  <si>
    <t>　　　　战略规划与实施</t>
  </si>
  <si>
    <t>2010405</t>
  </si>
  <si>
    <t>　　　　日常经济运行调节</t>
  </si>
  <si>
    <t>2010406</t>
  </si>
  <si>
    <t>　　　　社会事业发展规划</t>
  </si>
  <si>
    <t>2010407</t>
  </si>
  <si>
    <t>　　　　经济体制改革研究</t>
  </si>
  <si>
    <t>2010408</t>
  </si>
  <si>
    <t>　　　　物价管理</t>
  </si>
  <si>
    <t>2010409</t>
  </si>
  <si>
    <t>　　　　应对气象变化管理事务</t>
  </si>
  <si>
    <t>2010450</t>
  </si>
  <si>
    <t>2010499</t>
  </si>
  <si>
    <t>　　　　其他发展与改革事务支出</t>
  </si>
  <si>
    <t>20105</t>
  </si>
  <si>
    <t>　　　统计信息事务</t>
  </si>
  <si>
    <t>2010501</t>
  </si>
  <si>
    <t>2010502</t>
  </si>
  <si>
    <t>2010503</t>
  </si>
  <si>
    <t>2010504</t>
  </si>
  <si>
    <t>　　　　信息事务</t>
  </si>
  <si>
    <t>2010505</t>
  </si>
  <si>
    <t>　　　　专项统计业务</t>
  </si>
  <si>
    <t>2010506</t>
  </si>
  <si>
    <t>　　　　统计管理</t>
  </si>
  <si>
    <t>2010507</t>
  </si>
  <si>
    <t>　　　　专项普查活动</t>
  </si>
  <si>
    <t>2010508</t>
  </si>
  <si>
    <t>　　　　统计抽样调查</t>
  </si>
  <si>
    <t>2010550</t>
  </si>
  <si>
    <t>2010599</t>
  </si>
  <si>
    <t>　　　　其他统计信息事务支出</t>
  </si>
  <si>
    <t>20106</t>
  </si>
  <si>
    <t>　　　财政事务</t>
  </si>
  <si>
    <t>2010601</t>
  </si>
  <si>
    <t>2010602</t>
  </si>
  <si>
    <t>2010603</t>
  </si>
  <si>
    <t>2010604</t>
  </si>
  <si>
    <t>　　　　预算改革业务</t>
  </si>
  <si>
    <t>2010605</t>
  </si>
  <si>
    <t>　　　　财政国库业务</t>
  </si>
  <si>
    <t>2010606</t>
  </si>
  <si>
    <t>　　　　财政监察</t>
  </si>
  <si>
    <t>2010607</t>
  </si>
  <si>
    <t>　　　　信息化建设</t>
  </si>
  <si>
    <t>2010608</t>
  </si>
  <si>
    <t>　　　　财政委托业务支出</t>
  </si>
  <si>
    <t>2010650</t>
  </si>
  <si>
    <t>2010699</t>
  </si>
  <si>
    <t>　　　　其他财政事务支出</t>
  </si>
  <si>
    <t>20107</t>
  </si>
  <si>
    <t>　　　税收事务</t>
  </si>
  <si>
    <t>2010701</t>
  </si>
  <si>
    <t>2010702</t>
  </si>
  <si>
    <t>2010703</t>
  </si>
  <si>
    <t>2010704</t>
  </si>
  <si>
    <t>　　　　税务办案</t>
  </si>
  <si>
    <t>2010705</t>
  </si>
  <si>
    <t>　　　　税务登记证及发票管理</t>
  </si>
  <si>
    <t>2010706</t>
  </si>
  <si>
    <t>　　　　代扣代收代征税款手续费</t>
  </si>
  <si>
    <t>2010707</t>
  </si>
  <si>
    <t>　　　　税务宣传</t>
  </si>
  <si>
    <t>2010708</t>
  </si>
  <si>
    <t>　　　　协税护税</t>
  </si>
  <si>
    <t>2010709</t>
  </si>
  <si>
    <t>2010750</t>
  </si>
  <si>
    <t>2010799</t>
  </si>
  <si>
    <t>　　　　其他税收事务支出</t>
  </si>
  <si>
    <t>20108</t>
  </si>
  <si>
    <t>　　　审计事务</t>
  </si>
  <si>
    <t>2010801</t>
  </si>
  <si>
    <t>2010802</t>
  </si>
  <si>
    <t>2010803</t>
  </si>
  <si>
    <t>2010804</t>
  </si>
  <si>
    <t>　　　　审计业务</t>
  </si>
  <si>
    <t>2010805</t>
  </si>
  <si>
    <t>　　　　审计管理</t>
  </si>
  <si>
    <t>2010806</t>
  </si>
  <si>
    <t>2010850</t>
  </si>
  <si>
    <t>2010899</t>
  </si>
  <si>
    <t>　　　　其他审计事务支出</t>
  </si>
  <si>
    <t>20109</t>
  </si>
  <si>
    <t>　　　海关事务</t>
  </si>
  <si>
    <t>2010901</t>
  </si>
  <si>
    <t>2010902</t>
  </si>
  <si>
    <t>2010903</t>
  </si>
  <si>
    <t>2010904</t>
  </si>
  <si>
    <t>　　　　收费业务</t>
  </si>
  <si>
    <t>2010905</t>
  </si>
  <si>
    <t>　　　　缉私办案</t>
  </si>
  <si>
    <t>2010907</t>
  </si>
  <si>
    <t>　　　　口岸电子执法系统建设与维护</t>
  </si>
  <si>
    <t>2010908</t>
  </si>
  <si>
    <t>2010950</t>
  </si>
  <si>
    <t>2010999</t>
  </si>
  <si>
    <t>　　　　其他海关事务支出</t>
  </si>
  <si>
    <t>20110</t>
  </si>
  <si>
    <t>　　　人力资源事务</t>
  </si>
  <si>
    <t>2011001</t>
  </si>
  <si>
    <t>2011002</t>
  </si>
  <si>
    <t>2011003</t>
  </si>
  <si>
    <t>2011004</t>
  </si>
  <si>
    <t>　　　　政府特殊津贴</t>
  </si>
  <si>
    <t>2011005</t>
  </si>
  <si>
    <t>　　　　资助留学回国人员</t>
  </si>
  <si>
    <t>2011006</t>
  </si>
  <si>
    <t>　　　　军队转业干部安置</t>
  </si>
  <si>
    <t>2011007</t>
  </si>
  <si>
    <t>　　　　博士后日常经费</t>
  </si>
  <si>
    <t>2011008</t>
  </si>
  <si>
    <t>　　　　引进人才费用</t>
  </si>
  <si>
    <t>2011009</t>
  </si>
  <si>
    <t>　　　　公务员考核</t>
  </si>
  <si>
    <t>2011010</t>
  </si>
  <si>
    <t>　　　　公务员履职能力提升</t>
  </si>
  <si>
    <t>2011011</t>
  </si>
  <si>
    <t>　　　　公务员招考</t>
  </si>
  <si>
    <t>2011012</t>
  </si>
  <si>
    <t>　　　　公务员综合管理</t>
  </si>
  <si>
    <t>2011050</t>
  </si>
  <si>
    <t>2011099</t>
  </si>
  <si>
    <t>　　　　其他人力资源事务支出</t>
  </si>
  <si>
    <t>20111</t>
  </si>
  <si>
    <t>　　　纪检监察事务</t>
  </si>
  <si>
    <t>2011101</t>
  </si>
  <si>
    <t>2011102</t>
  </si>
  <si>
    <t>2011103</t>
  </si>
  <si>
    <t>2011104</t>
  </si>
  <si>
    <t>　　　　大案要案查处</t>
  </si>
  <si>
    <t>2011105</t>
  </si>
  <si>
    <t>　　　　派驻派出机构</t>
  </si>
  <si>
    <t>2011106</t>
  </si>
  <si>
    <t>　　　　巡视工作</t>
  </si>
  <si>
    <t>2011150</t>
  </si>
  <si>
    <t>2011199</t>
  </si>
  <si>
    <t>　　　　其他纪检监察事务支出</t>
  </si>
  <si>
    <t>20113</t>
  </si>
  <si>
    <t>　　　商贸事务</t>
  </si>
  <si>
    <t>2011301</t>
  </si>
  <si>
    <t>2011302</t>
  </si>
  <si>
    <t>2011303</t>
  </si>
  <si>
    <t>2011304</t>
  </si>
  <si>
    <t>　　　　对外贸易管理</t>
  </si>
  <si>
    <t>2011305</t>
  </si>
  <si>
    <t>　　　　国际经济合作</t>
  </si>
  <si>
    <t>2011306</t>
  </si>
  <si>
    <t>　　　　外资管理</t>
  </si>
  <si>
    <t>2011307</t>
  </si>
  <si>
    <t>　　　　国内贸易管理</t>
  </si>
  <si>
    <t>2011308</t>
  </si>
  <si>
    <t>　　　　招商引资</t>
  </si>
  <si>
    <t>2011350</t>
  </si>
  <si>
    <t>2011399</t>
  </si>
  <si>
    <t>　　　　其他商贸事务支出</t>
  </si>
  <si>
    <t>20114</t>
  </si>
  <si>
    <t>　　　知识产权事务</t>
  </si>
  <si>
    <t>2011401</t>
  </si>
  <si>
    <t>2011402</t>
  </si>
  <si>
    <t>2011403</t>
  </si>
  <si>
    <t>2011404</t>
  </si>
  <si>
    <t>　　　　专利审批</t>
  </si>
  <si>
    <t>2011405</t>
  </si>
  <si>
    <t>　　　　国家知识产权战略</t>
  </si>
  <si>
    <t>2011406</t>
  </si>
  <si>
    <t>　　　　专利试点和产业化推进</t>
  </si>
  <si>
    <t>2011407</t>
  </si>
  <si>
    <t>　　　　专利执法</t>
  </si>
  <si>
    <t>2011408</t>
  </si>
  <si>
    <t>　　　　国际组织专项活动</t>
  </si>
  <si>
    <t>2011409</t>
  </si>
  <si>
    <t>　　　　知识产权宏观管理</t>
  </si>
  <si>
    <t>2011450</t>
  </si>
  <si>
    <t>2011499</t>
  </si>
  <si>
    <t>　　　　其他知识产权事务支出</t>
  </si>
  <si>
    <t>　　　民族事务</t>
  </si>
  <si>
    <t>　　　　民族工作专项</t>
  </si>
  <si>
    <t xml:space="preserve">       其他民族事务支出</t>
  </si>
  <si>
    <t>　　　港澳台侨事务</t>
  </si>
  <si>
    <t>　　　　港澳事务</t>
  </si>
  <si>
    <t>　　　　台湾事务</t>
  </si>
  <si>
    <t>　　　　其他港澳台侨事务支出</t>
  </si>
  <si>
    <t>　　　档案事务</t>
  </si>
  <si>
    <t>　　　　档案馆</t>
  </si>
  <si>
    <t>　　　　其他档案事务支出</t>
  </si>
  <si>
    <t>　　　民主党派及工商联事务</t>
  </si>
  <si>
    <t>　　　　其他民主党派及工商联事务支出</t>
  </si>
  <si>
    <t>　　　群众团体事务</t>
  </si>
  <si>
    <r>
      <rPr>
        <sz val="8"/>
        <color rgb="FF000000"/>
        <rFont val="Times New Roman"/>
        <charset val="134"/>
      </rPr>
      <t xml:space="preserve">            </t>
    </r>
    <r>
      <rPr>
        <sz val="8"/>
        <color rgb="FF000000"/>
        <rFont val="宋体"/>
        <charset val="134"/>
      </rPr>
      <t>工会事务</t>
    </r>
  </si>
  <si>
    <t>　　　　其他群众团体事务支出</t>
  </si>
  <si>
    <t>　　　党委办公厅（室）及相关机构事务</t>
  </si>
  <si>
    <t>　　　　专项业务</t>
  </si>
  <si>
    <t>　　　　其他党委办公厅（室）及相关机构事务支出</t>
  </si>
  <si>
    <t>　　　组织事务</t>
  </si>
  <si>
    <r>
      <rPr>
        <sz val="8"/>
        <color rgb="FF000000"/>
        <rFont val="Times New Roman"/>
        <charset val="134"/>
      </rPr>
      <t xml:space="preserve">              </t>
    </r>
    <r>
      <rPr>
        <sz val="8"/>
        <color rgb="FF000000"/>
        <rFont val="宋体"/>
        <charset val="134"/>
      </rPr>
      <t>公务员事务</t>
    </r>
  </si>
  <si>
    <t>　　　　其他组织事务支出</t>
  </si>
  <si>
    <t>　　　宣传事务</t>
  </si>
  <si>
    <r>
      <rPr>
        <sz val="8"/>
        <color rgb="FF000000"/>
        <rFont val="Times New Roman"/>
        <charset val="134"/>
      </rPr>
      <t xml:space="preserve">              </t>
    </r>
    <r>
      <rPr>
        <sz val="8"/>
        <color rgb="FF000000"/>
        <rFont val="宋体"/>
        <charset val="134"/>
      </rPr>
      <t>宣传管理</t>
    </r>
  </si>
  <si>
    <t>　　　　其他宣传事务支出</t>
  </si>
  <si>
    <t>　　　统战事务</t>
  </si>
  <si>
    <r>
      <rPr>
        <sz val="8"/>
        <color rgb="FF000000"/>
        <rFont val="Times New Roman"/>
        <charset val="134"/>
      </rPr>
      <t xml:space="preserve">               </t>
    </r>
    <r>
      <rPr>
        <sz val="8"/>
        <color rgb="FF000000"/>
        <rFont val="宋体"/>
        <charset val="134"/>
      </rPr>
      <t>宗教事务</t>
    </r>
  </si>
  <si>
    <r>
      <rPr>
        <sz val="8"/>
        <color rgb="FF000000"/>
        <rFont val="Times New Roman"/>
        <charset val="134"/>
      </rPr>
      <t xml:space="preserve">              </t>
    </r>
    <r>
      <rPr>
        <sz val="8"/>
        <color rgb="FF000000"/>
        <rFont val="宋体"/>
        <charset val="134"/>
      </rPr>
      <t>华侨事务</t>
    </r>
  </si>
  <si>
    <t>　　　　其他统战事务支出</t>
  </si>
  <si>
    <t>　　　对外联络事务</t>
  </si>
  <si>
    <t>　　　　其他对外联络事务支出</t>
  </si>
  <si>
    <t>　　　其他共产党事务支出</t>
  </si>
  <si>
    <t>　　　　其他共产党事务支出</t>
  </si>
  <si>
    <t>　　　市场监督管理事务</t>
  </si>
  <si>
    <t>　　　　市场主体管理</t>
  </si>
  <si>
    <r>
      <rPr>
        <sz val="8"/>
        <color rgb="FF000000"/>
        <rFont val="宋体"/>
        <charset val="134"/>
      </rPr>
      <t>　　　</t>
    </r>
    <r>
      <rPr>
        <sz val="8"/>
        <color rgb="FF000000"/>
        <rFont val="Times New Roman"/>
        <charset val="134"/>
      </rPr>
      <t xml:space="preserve">   </t>
    </r>
    <r>
      <rPr>
        <sz val="8"/>
        <color rgb="FF000000"/>
        <rFont val="宋体"/>
        <charset val="134"/>
      </rPr>
      <t>市场秩序执法</t>
    </r>
  </si>
  <si>
    <t>　　　　消费者权益保护</t>
  </si>
  <si>
    <r>
      <rPr>
        <sz val="8"/>
        <color rgb="FF000000"/>
        <rFont val="Times New Roman"/>
        <charset val="134"/>
      </rPr>
      <t xml:space="preserve">              </t>
    </r>
    <r>
      <rPr>
        <sz val="8"/>
        <color rgb="FF000000"/>
        <rFont val="宋体"/>
        <charset val="134"/>
      </rPr>
      <t>价格监督检查</t>
    </r>
  </si>
  <si>
    <r>
      <rPr>
        <sz val="8"/>
        <color rgb="FF000000"/>
        <rFont val="Times New Roman"/>
        <charset val="134"/>
      </rPr>
      <t xml:space="preserve">              </t>
    </r>
    <r>
      <rPr>
        <sz val="8"/>
        <color rgb="FF000000"/>
        <rFont val="宋体"/>
        <charset val="134"/>
      </rPr>
      <t>质量基础</t>
    </r>
  </si>
  <si>
    <r>
      <rPr>
        <sz val="8"/>
        <color rgb="FF000000"/>
        <rFont val="Times New Roman"/>
        <charset val="134"/>
      </rPr>
      <t xml:space="preserve">              </t>
    </r>
    <r>
      <rPr>
        <sz val="8"/>
        <color rgb="FF000000"/>
        <rFont val="宋体"/>
        <charset val="134"/>
      </rPr>
      <t>认证认可监督管理</t>
    </r>
  </si>
  <si>
    <r>
      <rPr>
        <sz val="8"/>
        <color rgb="FF000000"/>
        <rFont val="Times New Roman"/>
        <charset val="134"/>
      </rPr>
      <t xml:space="preserve">              </t>
    </r>
    <r>
      <rPr>
        <sz val="8"/>
        <color rgb="FF000000"/>
        <rFont val="宋体"/>
        <charset val="134"/>
      </rPr>
      <t>标准化管理</t>
    </r>
  </si>
  <si>
    <r>
      <rPr>
        <sz val="8"/>
        <color rgb="FF000000"/>
        <rFont val="Times New Roman"/>
        <charset val="134"/>
      </rPr>
      <t xml:space="preserve">               </t>
    </r>
    <r>
      <rPr>
        <sz val="8"/>
        <color rgb="FF000000"/>
        <rFont val="宋体"/>
        <charset val="134"/>
      </rPr>
      <t>药品事务</t>
    </r>
  </si>
  <si>
    <r>
      <rPr>
        <sz val="8"/>
        <color rgb="FF000000"/>
        <rFont val="Times New Roman"/>
        <charset val="134"/>
      </rPr>
      <t xml:space="preserve">              </t>
    </r>
    <r>
      <rPr>
        <sz val="8"/>
        <color rgb="FF000000"/>
        <rFont val="宋体"/>
        <charset val="134"/>
      </rPr>
      <t>医疗器械事务</t>
    </r>
  </si>
  <si>
    <r>
      <rPr>
        <sz val="8"/>
        <color rgb="FF000000"/>
        <rFont val="Times New Roman"/>
        <charset val="134"/>
      </rPr>
      <t xml:space="preserve">              </t>
    </r>
    <r>
      <rPr>
        <sz val="8"/>
        <color rgb="FF000000"/>
        <rFont val="宋体"/>
        <charset val="134"/>
      </rPr>
      <t>化妆品事务</t>
    </r>
  </si>
  <si>
    <r>
      <rPr>
        <sz val="8"/>
        <color rgb="FF000000"/>
        <rFont val="Times New Roman"/>
        <charset val="134"/>
      </rPr>
      <t xml:space="preserve">              </t>
    </r>
    <r>
      <rPr>
        <sz val="8"/>
        <color rgb="FF000000"/>
        <rFont val="宋体"/>
        <charset val="134"/>
      </rPr>
      <t>质量安全监管</t>
    </r>
  </si>
  <si>
    <r>
      <rPr>
        <sz val="8"/>
        <color rgb="FF000000"/>
        <rFont val="Times New Roman"/>
        <charset val="134"/>
      </rPr>
      <t xml:space="preserve">              </t>
    </r>
    <r>
      <rPr>
        <sz val="8"/>
        <color rgb="FF000000"/>
        <rFont val="宋体"/>
        <charset val="134"/>
      </rPr>
      <t>食品安全监管</t>
    </r>
  </si>
  <si>
    <t>　　　　其他市场监督管理事务</t>
  </si>
  <si>
    <t>　　　其他一般公共服务支出</t>
  </si>
  <si>
    <t>　　　　国家赔偿费用支出</t>
  </si>
  <si>
    <t>　　　　其他一般公共服务支出</t>
  </si>
  <si>
    <t>　　二、外交支出</t>
  </si>
  <si>
    <t>　　　对外合作与交流</t>
  </si>
  <si>
    <t>　　　其他外交支出</t>
  </si>
  <si>
    <t>　　三、国防支出</t>
  </si>
  <si>
    <t>　　　国防动员</t>
  </si>
  <si>
    <t>　　　　兵役征集</t>
  </si>
  <si>
    <t>　　　　经济动员</t>
  </si>
  <si>
    <t>　　　　人民防空</t>
  </si>
  <si>
    <t>　　　　交通战备</t>
  </si>
  <si>
    <t>　　　　国防教育</t>
  </si>
  <si>
    <t>　　　　预备役部队</t>
  </si>
  <si>
    <t>　　　　民兵</t>
  </si>
  <si>
    <t>　　　　边海防</t>
  </si>
  <si>
    <t>　　　　其他国防动员支出</t>
  </si>
  <si>
    <t>　　　其他国防支出</t>
  </si>
  <si>
    <r>
      <rPr>
        <sz val="8"/>
        <color indexed="8"/>
        <rFont val="宋体"/>
        <charset val="134"/>
      </rPr>
      <t>　　　</t>
    </r>
    <r>
      <rPr>
        <sz val="8"/>
        <color indexed="8"/>
        <rFont val="Times New Roman"/>
        <charset val="134"/>
      </rPr>
      <t xml:space="preserve">  </t>
    </r>
    <r>
      <rPr>
        <sz val="8"/>
        <color indexed="8"/>
        <rFont val="宋体"/>
        <charset val="134"/>
      </rPr>
      <t>其他国防支出</t>
    </r>
  </si>
  <si>
    <t>　　四、公共安全支出</t>
  </si>
  <si>
    <t>　　　武装警察部队</t>
  </si>
  <si>
    <r>
      <rPr>
        <sz val="8"/>
        <color indexed="8"/>
        <rFont val="宋体"/>
        <charset val="134"/>
      </rPr>
      <t>　　　</t>
    </r>
    <r>
      <rPr>
        <sz val="8"/>
        <color indexed="8"/>
        <rFont val="Times New Roman"/>
        <charset val="134"/>
      </rPr>
      <t xml:space="preserve">  </t>
    </r>
    <r>
      <rPr>
        <sz val="8"/>
        <color indexed="8"/>
        <rFont val="宋体"/>
        <charset val="134"/>
      </rPr>
      <t>武装警察</t>
    </r>
  </si>
  <si>
    <t>　　　　其他武装警察支出</t>
  </si>
  <si>
    <t>　　　公安</t>
  </si>
  <si>
    <t>　　　　执法办案</t>
  </si>
  <si>
    <r>
      <rPr>
        <sz val="8"/>
        <color rgb="FF000000"/>
        <rFont val="宋体"/>
        <charset val="134"/>
      </rPr>
      <t>　　　</t>
    </r>
    <r>
      <rPr>
        <sz val="8"/>
        <color rgb="FF000000"/>
        <rFont val="Times New Roman"/>
        <charset val="134"/>
      </rPr>
      <t xml:space="preserve">   </t>
    </r>
    <r>
      <rPr>
        <sz val="8"/>
        <color rgb="FF000000"/>
        <rFont val="宋体"/>
        <charset val="134"/>
      </rPr>
      <t>特别业务</t>
    </r>
  </si>
  <si>
    <r>
      <rPr>
        <sz val="8"/>
        <color rgb="FF000000"/>
        <rFont val="Times New Roman"/>
        <charset val="134"/>
      </rPr>
      <t xml:space="preserve">              </t>
    </r>
    <r>
      <rPr>
        <sz val="8"/>
        <color rgb="FF000000"/>
        <rFont val="宋体"/>
        <charset val="134"/>
      </rPr>
      <t>特勤业务</t>
    </r>
  </si>
  <si>
    <r>
      <rPr>
        <sz val="8"/>
        <color rgb="FF000000"/>
        <rFont val="Times New Roman"/>
        <charset val="134"/>
      </rPr>
      <t xml:space="preserve">               </t>
    </r>
    <r>
      <rPr>
        <sz val="8"/>
        <color rgb="FF000000"/>
        <rFont val="宋体"/>
        <charset val="134"/>
      </rPr>
      <t>移民事务</t>
    </r>
  </si>
  <si>
    <t>　　　　其他公安支出</t>
  </si>
  <si>
    <t>　　　检察</t>
  </si>
  <si>
    <r>
      <rPr>
        <sz val="8"/>
        <color indexed="8"/>
        <rFont val="宋体"/>
        <charset val="134"/>
      </rPr>
      <t>　　　　</t>
    </r>
    <r>
      <rPr>
        <sz val="8"/>
        <color indexed="8"/>
        <rFont val="Times New Roman"/>
        <charset val="134"/>
      </rPr>
      <t>“</t>
    </r>
    <r>
      <rPr>
        <sz val="8"/>
        <color indexed="8"/>
        <rFont val="宋体"/>
        <charset val="134"/>
      </rPr>
      <t>两房</t>
    </r>
    <r>
      <rPr>
        <sz val="8"/>
        <color indexed="8"/>
        <rFont val="Times New Roman"/>
        <charset val="134"/>
      </rPr>
      <t>”</t>
    </r>
    <r>
      <rPr>
        <sz val="8"/>
        <color indexed="8"/>
        <rFont val="宋体"/>
        <charset val="134"/>
      </rPr>
      <t>建设</t>
    </r>
  </si>
  <si>
    <t xml:space="preserve">        检察监督</t>
  </si>
  <si>
    <t>　　　　其他检察支出</t>
  </si>
  <si>
    <t>　　　法院</t>
  </si>
  <si>
    <t>　　　　案件审判</t>
  </si>
  <si>
    <t>　　　　案件执行</t>
  </si>
  <si>
    <r>
      <rPr>
        <sz val="8"/>
        <color indexed="8"/>
        <rFont val="宋体"/>
        <charset val="134"/>
      </rPr>
      <t>　　　　</t>
    </r>
    <r>
      <rPr>
        <sz val="8"/>
        <color indexed="8"/>
        <rFont val="Times New Roman"/>
        <charset val="134"/>
      </rPr>
      <t>“</t>
    </r>
    <r>
      <rPr>
        <sz val="8"/>
        <color indexed="8"/>
        <rFont val="宋体"/>
        <charset val="134"/>
      </rPr>
      <t>两庭</t>
    </r>
    <r>
      <rPr>
        <sz val="8"/>
        <color indexed="8"/>
        <rFont val="Times New Roman"/>
        <charset val="134"/>
      </rPr>
      <t>”</t>
    </r>
    <r>
      <rPr>
        <sz val="8"/>
        <color indexed="8"/>
        <rFont val="宋体"/>
        <charset val="134"/>
      </rPr>
      <t>建设</t>
    </r>
  </si>
  <si>
    <t>　　　　其他法院支出</t>
  </si>
  <si>
    <t>　　　司法</t>
  </si>
  <si>
    <t>　　　　基层司法业务</t>
  </si>
  <si>
    <t>　　　　普法宣传</t>
  </si>
  <si>
    <t>　　　　律师公证管理</t>
  </si>
  <si>
    <t>　　　　法律援助</t>
  </si>
  <si>
    <r>
      <rPr>
        <sz val="8"/>
        <color indexed="8"/>
        <rFont val="宋体"/>
        <charset val="134"/>
      </rPr>
      <t>　　　</t>
    </r>
    <r>
      <rPr>
        <sz val="8"/>
        <color indexed="8"/>
        <rFont val="Times New Roman"/>
        <charset val="134"/>
      </rPr>
      <t xml:space="preserve">  </t>
    </r>
    <r>
      <rPr>
        <sz val="8"/>
        <color indexed="8"/>
        <rFont val="宋体"/>
        <charset val="134"/>
      </rPr>
      <t>国家统一法律职业资格考试</t>
    </r>
  </si>
  <si>
    <t>　　　　仲裁</t>
  </si>
  <si>
    <t>　　　　社区矫正</t>
  </si>
  <si>
    <t>　　　　司法鉴定</t>
  </si>
  <si>
    <r>
      <rPr>
        <sz val="8"/>
        <color rgb="FF000000"/>
        <rFont val="Times New Roman"/>
        <charset val="134"/>
      </rPr>
      <t xml:space="preserve">              </t>
    </r>
    <r>
      <rPr>
        <sz val="8"/>
        <color rgb="FF000000"/>
        <rFont val="宋体"/>
        <charset val="134"/>
      </rPr>
      <t>法制建设</t>
    </r>
  </si>
  <si>
    <r>
      <rPr>
        <sz val="8"/>
        <color rgb="FF000000"/>
        <rFont val="Times New Roman"/>
        <charset val="134"/>
      </rPr>
      <t xml:space="preserve">              </t>
    </r>
    <r>
      <rPr>
        <sz val="8"/>
        <color rgb="FF000000"/>
        <rFont val="宋体"/>
        <charset val="134"/>
      </rPr>
      <t>信息化建设</t>
    </r>
  </si>
  <si>
    <t>　　　　其他司法支出</t>
  </si>
  <si>
    <t>　　强制隔离戒毒</t>
  </si>
  <si>
    <t>　　　　强制隔离戒毒人员生活</t>
  </si>
  <si>
    <t>　　　　强制隔离戒毒人员教育</t>
  </si>
  <si>
    <t>　　　　所政设施建设</t>
  </si>
  <si>
    <t>　　　　其他强制隔离戒毒支出</t>
  </si>
  <si>
    <t>　　　其他公共安全支出</t>
  </si>
  <si>
    <r>
      <rPr>
        <sz val="8"/>
        <color indexed="8"/>
        <rFont val="宋体"/>
        <charset val="134"/>
      </rPr>
      <t>　　　</t>
    </r>
    <r>
      <rPr>
        <sz val="8"/>
        <color indexed="8"/>
        <rFont val="Times New Roman"/>
        <charset val="134"/>
      </rPr>
      <t xml:space="preserve">  </t>
    </r>
    <r>
      <rPr>
        <sz val="8"/>
        <color indexed="8"/>
        <rFont val="宋体"/>
        <charset val="134"/>
      </rPr>
      <t>其他公共安全支出</t>
    </r>
  </si>
  <si>
    <t>　　五、教育支出</t>
  </si>
  <si>
    <t>　　　教育管理事务</t>
  </si>
  <si>
    <t>　　　　其他教育管理事务支出</t>
  </si>
  <si>
    <t>　　　普通教育</t>
  </si>
  <si>
    <t>　　　　学前教育</t>
  </si>
  <si>
    <t>　　　　小学教育</t>
  </si>
  <si>
    <t>　　　　初中教育</t>
  </si>
  <si>
    <t>　　　　高中教育</t>
  </si>
  <si>
    <t>　　　　高等教育</t>
  </si>
  <si>
    <t>　　　　化解农村义务教育债务支出</t>
  </si>
  <si>
    <t>　　　　化解普通高中债务支出</t>
  </si>
  <si>
    <t>　　　　其他普通教育支出</t>
  </si>
  <si>
    <t>　　　职业教育</t>
  </si>
  <si>
    <t>　　　　初等职业教育</t>
  </si>
  <si>
    <t>　　　　中等职业教育</t>
  </si>
  <si>
    <t>　　　　技校教育</t>
  </si>
  <si>
    <t>　　　　职业高中教育</t>
  </si>
  <si>
    <t>　　　　高等职业教育</t>
  </si>
  <si>
    <t>　　　　其他职业教育支出</t>
  </si>
  <si>
    <t>　　　成人教育</t>
  </si>
  <si>
    <t>　　　　成人初等教育</t>
  </si>
  <si>
    <t>　　　　成人中等教育</t>
  </si>
  <si>
    <t>　　　　成人高等教育</t>
  </si>
  <si>
    <t>　　　　成人广播电视教育</t>
  </si>
  <si>
    <t>　　　　其他成人教育支出</t>
  </si>
  <si>
    <t>　　　广播电视教育</t>
  </si>
  <si>
    <t>　　　　广播电视学校</t>
  </si>
  <si>
    <t>　　　　教育电视台</t>
  </si>
  <si>
    <t>　　　　其他广播电视教育支出</t>
  </si>
  <si>
    <t>　　　留学教育</t>
  </si>
  <si>
    <t>　　　　出国留学教育</t>
  </si>
  <si>
    <t>　　　　来华留学教育</t>
  </si>
  <si>
    <t>　　　　其他留学教育支出</t>
  </si>
  <si>
    <t>　　　特殊教育</t>
  </si>
  <si>
    <t>　　　　特殊学校教育</t>
  </si>
  <si>
    <t>　　　　工读学校教育</t>
  </si>
  <si>
    <t>　　　　其他特殊教育支出</t>
  </si>
  <si>
    <t>　　　进修及培训</t>
  </si>
  <si>
    <t>　　　　教师进修</t>
  </si>
  <si>
    <t>　　　　干部教育</t>
  </si>
  <si>
    <t>　　　　培训支出</t>
  </si>
  <si>
    <t>　　　　退役士兵能力提升</t>
  </si>
  <si>
    <t>　　　　其他进修及培训</t>
  </si>
  <si>
    <t>　　　教育费附加安排的支出</t>
  </si>
  <si>
    <t>　　　　农村中小学校舍建设</t>
  </si>
  <si>
    <t>　　　　农村中小学教学设施</t>
  </si>
  <si>
    <t>　　　　城市中小学校舍建设</t>
  </si>
  <si>
    <t>　　　　城市中小学教学设施</t>
  </si>
  <si>
    <t>　　　　中等职业学校教学设施</t>
  </si>
  <si>
    <t>　　　　其他教育费附加安排的支出</t>
  </si>
  <si>
    <t>　　　其他教育支出</t>
  </si>
  <si>
    <r>
      <rPr>
        <sz val="8"/>
        <color indexed="8"/>
        <rFont val="宋体"/>
        <charset val="134"/>
      </rPr>
      <t>　　　</t>
    </r>
    <r>
      <rPr>
        <sz val="8"/>
        <color indexed="8"/>
        <rFont val="Times New Roman"/>
        <charset val="134"/>
      </rPr>
      <t xml:space="preserve">  </t>
    </r>
    <r>
      <rPr>
        <sz val="8"/>
        <color indexed="8"/>
        <rFont val="宋体"/>
        <charset val="134"/>
      </rPr>
      <t>其他教育支出</t>
    </r>
  </si>
  <si>
    <t>　　六、科学技术支出</t>
  </si>
  <si>
    <t>　　　科学技术管理事务</t>
  </si>
  <si>
    <t>　　　　其他科学技术管理事务支出</t>
  </si>
  <si>
    <t>　　　基础研究</t>
  </si>
  <si>
    <t>　　　　机构运行</t>
  </si>
  <si>
    <t>　　　　重点基础研究规划</t>
  </si>
  <si>
    <t>　　　　自然科学基金</t>
  </si>
  <si>
    <t>　　　　重点实验室及相关设施</t>
  </si>
  <si>
    <t>　　　　重大科学工程</t>
  </si>
  <si>
    <t>　　　　专项基础科研</t>
  </si>
  <si>
    <t>　　　　专项技术基础</t>
  </si>
  <si>
    <t>　　　　其他基础研究支出</t>
  </si>
  <si>
    <t>　　　应用研究</t>
  </si>
  <si>
    <t>　　　　社会公益研究</t>
  </si>
  <si>
    <t>　　　　高技术研究</t>
  </si>
  <si>
    <t>　　　　专项科研试制</t>
  </si>
  <si>
    <t>　　　　其他应用研究支出</t>
  </si>
  <si>
    <t>　　　技术研究与开发</t>
  </si>
  <si>
    <t>　　　　应用技术研究与开发</t>
  </si>
  <si>
    <t>　　　　产业技术研究与开发</t>
  </si>
  <si>
    <t>　　　　科技成果转化与扩散</t>
  </si>
  <si>
    <t>　　　　其他技术研究与开发支出</t>
  </si>
  <si>
    <t>　　　科技条件与服务</t>
  </si>
  <si>
    <t>　　　　技术创新服务体系</t>
  </si>
  <si>
    <t>　　　　科技条件专项</t>
  </si>
  <si>
    <t>　　　　其他科技条件与服务支出</t>
  </si>
  <si>
    <t>　　　社会科学</t>
  </si>
  <si>
    <t>　　　　社会科学研究机构</t>
  </si>
  <si>
    <t>　　　　社会科学研究</t>
  </si>
  <si>
    <t>　　　　社科基金支出</t>
  </si>
  <si>
    <t>　　　　其他社会科学支出</t>
  </si>
  <si>
    <t>　　　科学技术普及</t>
  </si>
  <si>
    <t>　　　　科普活动</t>
  </si>
  <si>
    <t>　　　　青少年科技活动</t>
  </si>
  <si>
    <t>　　　　学术交流活动</t>
  </si>
  <si>
    <t>　　　　科技馆站</t>
  </si>
  <si>
    <t>　　　　其他科学技术普及支出</t>
  </si>
  <si>
    <t>　　　科技交流与合作</t>
  </si>
  <si>
    <t>　　　　国际交流与合作</t>
  </si>
  <si>
    <t>　　　　重大科技合作项目</t>
  </si>
  <si>
    <t>　　　　其他科技交流与合作支出</t>
  </si>
  <si>
    <t>　　　科技重大项目</t>
  </si>
  <si>
    <t>　　　　科技重大专项</t>
  </si>
  <si>
    <t>　　　　重点研发计划</t>
  </si>
  <si>
    <t>　　　其他科学技术支出</t>
  </si>
  <si>
    <t>　　　　科技奖励</t>
  </si>
  <si>
    <t>　　　　核应急</t>
  </si>
  <si>
    <t>　　　　转制科研机构</t>
  </si>
  <si>
    <t>　　　　其他科学技术支出</t>
  </si>
  <si>
    <t>　　七、文化旅游体育与传媒支出</t>
  </si>
  <si>
    <t>　　　文化和旅游</t>
  </si>
  <si>
    <t>　　　　图书馆</t>
  </si>
  <si>
    <t>　　　　文化展示及纪念机构</t>
  </si>
  <si>
    <t>　　　　艺术表演场所</t>
  </si>
  <si>
    <t>　　　　艺术表演团体</t>
  </si>
  <si>
    <t>　　　　文化活动</t>
  </si>
  <si>
    <t>　　　　群众文化</t>
  </si>
  <si>
    <t>　　　　文化和旅游交流与合作</t>
  </si>
  <si>
    <t>　　　　文化创作与保护</t>
  </si>
  <si>
    <t>　　　　文化和旅游市场管理</t>
  </si>
  <si>
    <r>
      <rPr>
        <sz val="8"/>
        <color rgb="FF000000"/>
        <rFont val="Times New Roman"/>
        <charset val="134"/>
      </rPr>
      <t xml:space="preserve">               </t>
    </r>
    <r>
      <rPr>
        <sz val="8"/>
        <color rgb="FF000000"/>
        <rFont val="宋体"/>
        <charset val="134"/>
      </rPr>
      <t>旅游宣传</t>
    </r>
  </si>
  <si>
    <r>
      <rPr>
        <sz val="8"/>
        <color rgb="FF000000"/>
        <rFont val="Times New Roman"/>
        <charset val="134"/>
      </rPr>
      <t xml:space="preserve">               </t>
    </r>
    <r>
      <rPr>
        <sz val="8"/>
        <color rgb="FF000000"/>
        <rFont val="宋体"/>
        <charset val="134"/>
      </rPr>
      <t>文化和旅游管理事务</t>
    </r>
  </si>
  <si>
    <t>　　　　其他文化和旅游支出</t>
  </si>
  <si>
    <t>　　　文物</t>
  </si>
  <si>
    <t>　　　　文物保护</t>
  </si>
  <si>
    <t>　　　　博物馆</t>
  </si>
  <si>
    <t>　　　　历史名城与古迹</t>
  </si>
  <si>
    <t>　　　　其他文物支出</t>
  </si>
  <si>
    <t>　　　体育</t>
  </si>
  <si>
    <t>　　　　运动项目管理</t>
  </si>
  <si>
    <t>　　　　体育竞赛</t>
  </si>
  <si>
    <t>　　　　体育训练</t>
  </si>
  <si>
    <t>　　　　体育场馆</t>
  </si>
  <si>
    <t>　　　　群众体育</t>
  </si>
  <si>
    <t>　　　　体育交流与合作</t>
  </si>
  <si>
    <t>　　　　其他体育支出</t>
  </si>
  <si>
    <t>　　　广播电视</t>
  </si>
  <si>
    <t>　　　　广播</t>
  </si>
  <si>
    <t>　　　　电视</t>
  </si>
  <si>
    <r>
      <rPr>
        <sz val="8"/>
        <color rgb="FF000000"/>
        <rFont val="Times New Roman"/>
        <charset val="134"/>
      </rPr>
      <t xml:space="preserve">             </t>
    </r>
    <r>
      <rPr>
        <sz val="8"/>
        <color rgb="FF000000"/>
        <rFont val="宋体"/>
        <charset val="134"/>
      </rPr>
      <t>广播电视事务</t>
    </r>
  </si>
  <si>
    <r>
      <rPr>
        <sz val="8"/>
        <color rgb="FF000000"/>
        <rFont val="Times New Roman"/>
        <charset val="134"/>
      </rPr>
      <t xml:space="preserve">             </t>
    </r>
    <r>
      <rPr>
        <sz val="8"/>
        <color rgb="FF000000"/>
        <rFont val="宋体"/>
        <charset val="134"/>
      </rPr>
      <t>其他广播影视支出</t>
    </r>
  </si>
  <si>
    <r>
      <rPr>
        <sz val="8"/>
        <color rgb="FF000000"/>
        <rFont val="Times New Roman"/>
        <charset val="134"/>
      </rPr>
      <t xml:space="preserve">     </t>
    </r>
    <r>
      <rPr>
        <sz val="8"/>
        <color rgb="FF000000"/>
        <rFont val="宋体"/>
        <charset val="134"/>
      </rPr>
      <t>新闻出版电影</t>
    </r>
  </si>
  <si>
    <t>　　　　新闻通讯</t>
  </si>
  <si>
    <t>　　　　出版发行</t>
  </si>
  <si>
    <t>　　　　版权管理</t>
  </si>
  <si>
    <r>
      <rPr>
        <sz val="8"/>
        <color rgb="FF000000"/>
        <rFont val="Times New Roman"/>
        <charset val="134"/>
      </rPr>
      <t xml:space="preserve">               </t>
    </r>
    <r>
      <rPr>
        <sz val="8"/>
        <color rgb="FF000000"/>
        <rFont val="宋体"/>
        <charset val="134"/>
      </rPr>
      <t>电影</t>
    </r>
  </si>
  <si>
    <t>　　　　其他新闻出版电影支出</t>
  </si>
  <si>
    <t>　　其他文化体育与传媒支出</t>
  </si>
  <si>
    <t>　　　　宣传文化发展专项支出</t>
  </si>
  <si>
    <t>　　　　文化产业发展专项支出</t>
  </si>
  <si>
    <t>　　　　其他文化体育与传媒支出</t>
  </si>
  <si>
    <t>　　八、社会保障和就业支出</t>
  </si>
  <si>
    <t>　　　人力资源和社会保障管理事务</t>
  </si>
  <si>
    <t>　　　　综合业务管理</t>
  </si>
  <si>
    <t>　　　　劳动保障监察</t>
  </si>
  <si>
    <t>　　　　就业管理事务</t>
  </si>
  <si>
    <t>　　　　社会保险业务管理事务</t>
  </si>
  <si>
    <t>　　　　社会保险经办机构</t>
  </si>
  <si>
    <t>　　　　劳动关系和维权</t>
  </si>
  <si>
    <t>　　　　公共就业服务和职业技能鉴定机构</t>
  </si>
  <si>
    <t>　　　　劳动人事争议调解仲裁</t>
  </si>
  <si>
    <t>　　　　其他人力资源和社会保障管理事务支出</t>
  </si>
  <si>
    <t>　　　民政管理事务</t>
  </si>
  <si>
    <t>　　　　社会组织管理</t>
  </si>
  <si>
    <t>　　　　行政区划和地名管理</t>
  </si>
  <si>
    <t>　　　　基层政权和社区治理</t>
  </si>
  <si>
    <t>　　　　其他民政管理事务支出</t>
  </si>
  <si>
    <t>　　　补充全国社会保障基金</t>
  </si>
  <si>
    <t>　　　　用一般公共预算补充基金</t>
  </si>
  <si>
    <t>　　　行政事业单位养老支出</t>
  </si>
  <si>
    <t>　　　　行政单位离退休</t>
  </si>
  <si>
    <t>　　　　事业单位离退休</t>
  </si>
  <si>
    <t>　　　　离退休人员管理机构</t>
  </si>
  <si>
    <t>　　　　未归口管理的行政单位离退休</t>
  </si>
  <si>
    <t>　　　　机关事业单位基本养老保险缴费支出</t>
  </si>
  <si>
    <t>　　　　机关事业单位职业年金缴费支出</t>
  </si>
  <si>
    <t>　　　　对机关事业单位基本养老保险基金的补助</t>
  </si>
  <si>
    <t>　　　　其他行政事业单位养老支出</t>
  </si>
  <si>
    <t>　　　企业改革补助</t>
  </si>
  <si>
    <t>　　　　企业关闭破产补助</t>
  </si>
  <si>
    <t>　　　　厂办大集体改革补助</t>
  </si>
  <si>
    <t>　　　　其他企业改革发展补助</t>
  </si>
  <si>
    <t>　　　就业补助</t>
  </si>
  <si>
    <t>　　　　就业创业服务补贴</t>
  </si>
  <si>
    <t>　　　　职业培训补贴</t>
  </si>
  <si>
    <t>　　　　社会保险补贴</t>
  </si>
  <si>
    <t>　　　　公益性岗位补贴</t>
  </si>
  <si>
    <t>　　　　职业技能鉴定补贴</t>
  </si>
  <si>
    <t>　　　　就业见习补贴</t>
  </si>
  <si>
    <t>　　　　高技能人才培养补助</t>
  </si>
  <si>
    <t>　　　　求职创业补贴</t>
  </si>
  <si>
    <t>　　　　其他就业补助支出</t>
  </si>
  <si>
    <t>　　　抚恤</t>
  </si>
  <si>
    <t>　　　　死亡抚恤</t>
  </si>
  <si>
    <t>　　　　伤残抚恤</t>
  </si>
  <si>
    <t>　　　　在乡复员、退伍军人生活补助</t>
  </si>
  <si>
    <t>　　　　优抚事业单位支出</t>
  </si>
  <si>
    <t>　　　　义务兵优待</t>
  </si>
  <si>
    <t>　　　　农村籍退役士兵老年生活补助</t>
  </si>
  <si>
    <t>　　　　其他优抚支出</t>
  </si>
  <si>
    <t>　　　退役安置</t>
  </si>
  <si>
    <t>　　　　退役士兵安置</t>
  </si>
  <si>
    <t>　　　　军队移交政府的离退休人员安置</t>
  </si>
  <si>
    <t>　　　　军队移交政府离退休干部管理机构</t>
  </si>
  <si>
    <t>　　　　退役士兵管理教育</t>
  </si>
  <si>
    <r>
      <rPr>
        <sz val="8"/>
        <color rgb="FF000000"/>
        <rFont val="Times New Roman"/>
        <charset val="134"/>
      </rPr>
      <t xml:space="preserve">               </t>
    </r>
    <r>
      <rPr>
        <sz val="8"/>
        <color rgb="FF000000"/>
        <rFont val="宋体"/>
        <charset val="134"/>
      </rPr>
      <t>军队转业干部安置</t>
    </r>
  </si>
  <si>
    <t>　　　　其他退役安置支出</t>
  </si>
  <si>
    <t>　　　社会福利</t>
  </si>
  <si>
    <t>　　　　儿童福利</t>
  </si>
  <si>
    <t>　　　　老年福利</t>
  </si>
  <si>
    <t>　　　　康复辅具</t>
  </si>
  <si>
    <t>　　　　殡葬</t>
  </si>
  <si>
    <t>　　　　社会福利事业单位</t>
  </si>
  <si>
    <r>
      <rPr>
        <sz val="8"/>
        <color rgb="FF000000"/>
        <rFont val="Times New Roman"/>
        <charset val="134"/>
      </rPr>
      <t xml:space="preserve">               </t>
    </r>
    <r>
      <rPr>
        <sz val="8"/>
        <color rgb="FF000000"/>
        <rFont val="宋体"/>
        <charset val="134"/>
      </rPr>
      <t>养老服务</t>
    </r>
  </si>
  <si>
    <t>　　　　其他社会福利支出</t>
  </si>
  <si>
    <t>　　　残疾人事业</t>
  </si>
  <si>
    <t>　　　　残疾人康复</t>
  </si>
  <si>
    <t>　　　　残疾人就业和扶贫</t>
  </si>
  <si>
    <t>　　　　残疾人体育</t>
  </si>
  <si>
    <t>　　　　残疾人生活和护理补贴</t>
  </si>
  <si>
    <t>　　　　其他残疾人事业支出</t>
  </si>
  <si>
    <t>　　　红十字事业</t>
  </si>
  <si>
    <t>　　　　其他红十字事业支出</t>
  </si>
  <si>
    <t>　　　最低生活保障</t>
  </si>
  <si>
    <t>　　　　城市最低生活保障金支出</t>
  </si>
  <si>
    <t>　　　　农村最低生活保障金支出</t>
  </si>
  <si>
    <t>　　　临时救助</t>
  </si>
  <si>
    <t>　　　　临时救助支出</t>
  </si>
  <si>
    <t>　　　　流浪乞讨人员救助支出</t>
  </si>
  <si>
    <t>　　　特困人员救助供养</t>
  </si>
  <si>
    <t>　　　　城市特困人员救助供养支出</t>
  </si>
  <si>
    <t>　　　　农村特困人员救助供养支出</t>
  </si>
  <si>
    <t>　　　补充道路交通事故社会救助基金</t>
  </si>
  <si>
    <t>　　　　交强险营业税补助基金支出</t>
  </si>
  <si>
    <t>　　　　交强险罚款收入补助基金支出</t>
  </si>
  <si>
    <t>　　　其他生活救助</t>
  </si>
  <si>
    <t>　　　　其他城市生活救助</t>
  </si>
  <si>
    <t>　　　　其他农村生活救助</t>
  </si>
  <si>
    <t>　　　财政对基本养老保险基金的补助</t>
  </si>
  <si>
    <t>　　　　财政对企业职工基本养老保险基金的补助</t>
  </si>
  <si>
    <t>　　　　财政对城乡居民基本养老保险基金的补助</t>
  </si>
  <si>
    <t>　　　　财政对其他基本养老保险基金的补助</t>
  </si>
  <si>
    <t>　　　财政对其他社会保险基金的补助</t>
  </si>
  <si>
    <t>　　　　财政对失业保险基金的补助</t>
  </si>
  <si>
    <t>　　　　财政对工伤保险基金的补助</t>
  </si>
  <si>
    <t>　　　　财政对生育保险基金的补助</t>
  </si>
  <si>
    <t>　　　　其他财政对社会保险基金的补助</t>
  </si>
  <si>
    <r>
      <rPr>
        <sz val="8"/>
        <color indexed="8"/>
        <rFont val="Times New Roman"/>
        <charset val="134"/>
      </rPr>
      <t xml:space="preserve">      </t>
    </r>
    <r>
      <rPr>
        <sz val="8"/>
        <color indexed="8"/>
        <rFont val="宋体"/>
        <charset val="134"/>
      </rPr>
      <t>退役军人管理事务</t>
    </r>
  </si>
  <si>
    <r>
      <rPr>
        <sz val="8"/>
        <color rgb="FF000000"/>
        <rFont val="Times New Roman"/>
        <charset val="134"/>
      </rPr>
      <t xml:space="preserve">               </t>
    </r>
    <r>
      <rPr>
        <sz val="8"/>
        <color rgb="FF000000"/>
        <rFont val="宋体"/>
        <charset val="134"/>
      </rPr>
      <t>行政运行</t>
    </r>
  </si>
  <si>
    <r>
      <rPr>
        <sz val="8"/>
        <color rgb="FF000000"/>
        <rFont val="Times New Roman"/>
        <charset val="134"/>
      </rPr>
      <t xml:space="preserve">               </t>
    </r>
    <r>
      <rPr>
        <sz val="8"/>
        <color rgb="FF000000"/>
        <rFont val="宋体"/>
        <charset val="134"/>
      </rPr>
      <t>拥军优属</t>
    </r>
  </si>
  <si>
    <r>
      <rPr>
        <sz val="8"/>
        <color rgb="FF000000"/>
        <rFont val="Times New Roman"/>
        <charset val="134"/>
      </rPr>
      <t xml:space="preserve">                </t>
    </r>
    <r>
      <rPr>
        <sz val="8"/>
        <color rgb="FF000000"/>
        <rFont val="宋体"/>
        <charset val="134"/>
      </rPr>
      <t>部队供应</t>
    </r>
  </si>
  <si>
    <r>
      <rPr>
        <sz val="8"/>
        <color rgb="FF000000"/>
        <rFont val="Times New Roman"/>
        <charset val="134"/>
      </rPr>
      <t xml:space="preserve">                </t>
    </r>
    <r>
      <rPr>
        <sz val="8"/>
        <color rgb="FF000000"/>
        <rFont val="宋体"/>
        <charset val="134"/>
      </rPr>
      <t>事业运行</t>
    </r>
  </si>
  <si>
    <r>
      <rPr>
        <sz val="8"/>
        <color rgb="FF000000"/>
        <rFont val="Times New Roman"/>
        <charset val="134"/>
      </rPr>
      <t xml:space="preserve">                </t>
    </r>
    <r>
      <rPr>
        <sz val="8"/>
        <color rgb="FF000000"/>
        <rFont val="宋体"/>
        <charset val="134"/>
      </rPr>
      <t>其他退役军人事务管理支出</t>
    </r>
  </si>
  <si>
    <r>
      <rPr>
        <sz val="8"/>
        <color indexed="8"/>
        <rFont val="Times New Roman"/>
        <charset val="134"/>
      </rPr>
      <t xml:space="preserve">      </t>
    </r>
    <r>
      <rPr>
        <sz val="8"/>
        <color indexed="8"/>
        <rFont val="宋体"/>
        <charset val="134"/>
      </rPr>
      <t>财政代缴社会保险费支出</t>
    </r>
  </si>
  <si>
    <r>
      <rPr>
        <sz val="8"/>
        <color indexed="8"/>
        <rFont val="Times New Roman"/>
        <charset val="134"/>
      </rPr>
      <t xml:space="preserve">        </t>
    </r>
    <r>
      <rPr>
        <sz val="8"/>
        <color indexed="8"/>
        <rFont val="宋体"/>
        <charset val="134"/>
      </rPr>
      <t>财政代缴城乡居民基本养老费支出</t>
    </r>
  </si>
  <si>
    <r>
      <rPr>
        <sz val="8"/>
        <color indexed="8"/>
        <rFont val="Times New Roman"/>
        <charset val="134"/>
      </rPr>
      <t xml:space="preserve">        </t>
    </r>
    <r>
      <rPr>
        <sz val="8"/>
        <color indexed="8"/>
        <rFont val="宋体"/>
        <charset val="134"/>
      </rPr>
      <t>财政代缴其他社会保险费支出</t>
    </r>
  </si>
  <si>
    <t>　　　其他社会保障和就业支出</t>
  </si>
  <si>
    <t>　　　　其他社会保障和就业支出</t>
  </si>
  <si>
    <t>　　九、卫生健康支出</t>
  </si>
  <si>
    <t>　　　卫生健康管理事务支出</t>
  </si>
  <si>
    <t>　　　　其他医疗卫生与计划生育管理事务支出</t>
  </si>
  <si>
    <t>　　　公立医院</t>
  </si>
  <si>
    <t>　　　　综合医院</t>
  </si>
  <si>
    <t>　　　　中医（民族）医院</t>
  </si>
  <si>
    <t>　　　　传染病医院</t>
  </si>
  <si>
    <t>　　　　职业病防治医院</t>
  </si>
  <si>
    <t>　　　　精神病医院</t>
  </si>
  <si>
    <t>　　　　妇幼保健医院</t>
  </si>
  <si>
    <t>　　　　儿童医院</t>
  </si>
  <si>
    <t>　　　　其他专科医院</t>
  </si>
  <si>
    <t>　　　　福利医院</t>
  </si>
  <si>
    <t>　　　　行业医院</t>
  </si>
  <si>
    <t>　　　　处理医疗欠费</t>
  </si>
  <si>
    <t>　　　　其他公立医院支出</t>
  </si>
  <si>
    <t>　　　基层医疗卫生机构</t>
  </si>
  <si>
    <t>　　　　城市社区卫生机构</t>
  </si>
  <si>
    <t>　　　　乡镇卫生院</t>
  </si>
  <si>
    <t>　　　　其他基层医疗卫生机构支出</t>
  </si>
  <si>
    <t>　　　公共卫生</t>
  </si>
  <si>
    <t>　　　　疾病预防控制机构</t>
  </si>
  <si>
    <t>　　　　卫生监督机构</t>
  </si>
  <si>
    <t>　　　　妇幼保健机构</t>
  </si>
  <si>
    <t>　　　　精神卫生机构</t>
  </si>
  <si>
    <t>　　　　应急救治机构</t>
  </si>
  <si>
    <t>　　　　采供血机构</t>
  </si>
  <si>
    <t>　　　　其他专业公共卫生机构</t>
  </si>
  <si>
    <t>　　　　基本公共卫生服务</t>
  </si>
  <si>
    <t>　　　　重大公共卫生服务</t>
  </si>
  <si>
    <t>　　　　突发公共卫生事件应急处理</t>
  </si>
  <si>
    <t>　　　　其他公共卫生支出</t>
  </si>
  <si>
    <t>　　　中医药</t>
  </si>
  <si>
    <t>　　　　中医（民族医）药专项</t>
  </si>
  <si>
    <t>　　　　其他中医药支出</t>
  </si>
  <si>
    <t>　　　计划生育事务</t>
  </si>
  <si>
    <t>　　　　计划生育机构</t>
  </si>
  <si>
    <t>　　　　计划生育服务</t>
  </si>
  <si>
    <t>　　　　其他计划生育事务支出</t>
  </si>
  <si>
    <t>　　　行政事业单位医疗</t>
  </si>
  <si>
    <t>　　　　行政单位医疗</t>
  </si>
  <si>
    <t>　　　　事业单位医疗</t>
  </si>
  <si>
    <t>　　　　公务员医疗补助</t>
  </si>
  <si>
    <t>　　　　其他行政事业单位医疗支出</t>
  </si>
  <si>
    <t>　　　财政对基本医疗保险基金的补助</t>
  </si>
  <si>
    <t>　　　　财政对职工基本医疗保险基金的补助</t>
  </si>
  <si>
    <t>　　　　财政对城乡居民基本医疗保险基金的补助</t>
  </si>
  <si>
    <t>　　　　财政对其他基本医疗保险基金的补助</t>
  </si>
  <si>
    <t>　　　医疗救助</t>
  </si>
  <si>
    <t>　　　　城乡医疗救助</t>
  </si>
  <si>
    <t>　　　　疾病应急救助</t>
  </si>
  <si>
    <t>　　　　其他医疗救助支出</t>
  </si>
  <si>
    <t>　　　优抚对象医疗</t>
  </si>
  <si>
    <t>　　　　优抚对象医疗补助</t>
  </si>
  <si>
    <t>　　　　其他优抚对象医疗支出</t>
  </si>
  <si>
    <r>
      <rPr>
        <sz val="8"/>
        <color indexed="8"/>
        <rFont val="Times New Roman"/>
        <charset val="134"/>
      </rPr>
      <t xml:space="preserve">      </t>
    </r>
    <r>
      <rPr>
        <sz val="8"/>
        <color indexed="8"/>
        <rFont val="宋体"/>
        <charset val="134"/>
      </rPr>
      <t>医疗保障管理事务</t>
    </r>
  </si>
  <si>
    <r>
      <rPr>
        <sz val="8"/>
        <color indexed="8"/>
        <rFont val="Times New Roman"/>
        <charset val="134"/>
      </rPr>
      <t xml:space="preserve">        </t>
    </r>
    <r>
      <rPr>
        <sz val="8"/>
        <color indexed="8"/>
        <rFont val="宋体"/>
        <charset val="134"/>
      </rPr>
      <t>信息化建设</t>
    </r>
  </si>
  <si>
    <r>
      <rPr>
        <sz val="8"/>
        <color indexed="8"/>
        <rFont val="Times New Roman"/>
        <charset val="134"/>
      </rPr>
      <t xml:space="preserve">        </t>
    </r>
    <r>
      <rPr>
        <sz val="8"/>
        <color indexed="8"/>
        <rFont val="宋体"/>
        <charset val="134"/>
      </rPr>
      <t>医疗保障政策管理</t>
    </r>
  </si>
  <si>
    <r>
      <rPr>
        <sz val="8"/>
        <color indexed="8"/>
        <rFont val="Times New Roman"/>
        <charset val="134"/>
      </rPr>
      <t xml:space="preserve">        </t>
    </r>
    <r>
      <rPr>
        <sz val="8"/>
        <color indexed="8"/>
        <rFont val="宋体"/>
        <charset val="134"/>
      </rPr>
      <t>医疗保障经办事务</t>
    </r>
  </si>
  <si>
    <r>
      <rPr>
        <sz val="8"/>
        <color indexed="8"/>
        <rFont val="Times New Roman"/>
        <charset val="134"/>
      </rPr>
      <t xml:space="preserve">        </t>
    </r>
    <r>
      <rPr>
        <sz val="8"/>
        <color indexed="8"/>
        <rFont val="宋体"/>
        <charset val="134"/>
      </rPr>
      <t>事业运行</t>
    </r>
  </si>
  <si>
    <r>
      <rPr>
        <sz val="8"/>
        <color indexed="8"/>
        <rFont val="Times New Roman"/>
        <charset val="134"/>
      </rPr>
      <t xml:space="preserve">        </t>
    </r>
    <r>
      <rPr>
        <sz val="8"/>
        <color indexed="8"/>
        <rFont val="宋体"/>
        <charset val="134"/>
      </rPr>
      <t>其他医疗保障管理事务</t>
    </r>
  </si>
  <si>
    <r>
      <rPr>
        <sz val="8"/>
        <color indexed="8"/>
        <rFont val="Times New Roman"/>
        <charset val="134"/>
      </rPr>
      <t xml:space="preserve">      </t>
    </r>
    <r>
      <rPr>
        <sz val="8"/>
        <color indexed="8"/>
        <rFont val="宋体"/>
        <charset val="134"/>
      </rPr>
      <t>老龄卫生健康事务支出</t>
    </r>
  </si>
  <si>
    <r>
      <rPr>
        <sz val="8"/>
        <color indexed="8"/>
        <rFont val="Times New Roman"/>
        <charset val="134"/>
      </rPr>
      <t xml:space="preserve">        </t>
    </r>
    <r>
      <rPr>
        <sz val="8"/>
        <color indexed="8"/>
        <rFont val="宋体"/>
        <charset val="134"/>
      </rPr>
      <t>老龄卫生健康事务支出</t>
    </r>
  </si>
  <si>
    <t>　　　其他卫生健康支出</t>
  </si>
  <si>
    <r>
      <rPr>
        <sz val="8"/>
        <color indexed="8"/>
        <rFont val="宋体"/>
        <charset val="134"/>
      </rPr>
      <t>　　　</t>
    </r>
    <r>
      <rPr>
        <sz val="8"/>
        <color indexed="8"/>
        <rFont val="Times New Roman"/>
        <charset val="134"/>
      </rPr>
      <t xml:space="preserve">  </t>
    </r>
    <r>
      <rPr>
        <sz val="8"/>
        <color indexed="8"/>
        <rFont val="宋体"/>
        <charset val="134"/>
      </rPr>
      <t>其他卫生健康支出</t>
    </r>
  </si>
  <si>
    <t>　　十、节能环保支出</t>
  </si>
  <si>
    <t>　　　环境保护管理事务</t>
  </si>
  <si>
    <t>　　　　生态环境保护宣传</t>
  </si>
  <si>
    <t>　　　　环境保护法规、规划及标准</t>
  </si>
  <si>
    <t>　　　　生态环境国际合作及履约</t>
  </si>
  <si>
    <t>　　　　生态环境保护行政许可</t>
  </si>
  <si>
    <t>　　　　其他环境保护管理事务支出</t>
  </si>
  <si>
    <t>　　　环境监测与监察</t>
  </si>
  <si>
    <t>　　　　建设项目环评审查与监督</t>
  </si>
  <si>
    <t>　　　　核与辐射安全监督</t>
  </si>
  <si>
    <t>　　　　其他环境监测与监察支出</t>
  </si>
  <si>
    <t>　　　污染防治</t>
  </si>
  <si>
    <t>　　　　大气</t>
  </si>
  <si>
    <t>　　　　水体</t>
  </si>
  <si>
    <t>　　　　噪声</t>
  </si>
  <si>
    <t>　　　　固体废弃物与化学品</t>
  </si>
  <si>
    <t>　　　　放射源和放射性废物监管</t>
  </si>
  <si>
    <t>　　　　辐射</t>
  </si>
  <si>
    <t>　　　　其他污染防治支出</t>
  </si>
  <si>
    <t>　　　自然生态保护</t>
  </si>
  <si>
    <t>　　　　生态保护</t>
  </si>
  <si>
    <t>　　　　农村环境保护</t>
  </si>
  <si>
    <t>　　　　自然保护区</t>
  </si>
  <si>
    <t>　　　　生物及物种资源保护</t>
  </si>
  <si>
    <t>　　　　其他自然生态保护支出</t>
  </si>
  <si>
    <t>　　　天然林保护</t>
  </si>
  <si>
    <t>　　　　森林管护</t>
  </si>
  <si>
    <t>　　　　社会保险补助</t>
  </si>
  <si>
    <t>　　　　政策性社会性支出补助</t>
  </si>
  <si>
    <t>　　　　天然林保护工程建设</t>
  </si>
  <si>
    <t>　　　　停伐补助</t>
  </si>
  <si>
    <t>　　　　其他天然林保护支出</t>
  </si>
  <si>
    <t>　　　退耕还林还草</t>
  </si>
  <si>
    <t>　　　　退耕现金</t>
  </si>
  <si>
    <t>　　　　退耕还林粮食折现补贴</t>
  </si>
  <si>
    <t>　　　　退耕还林粮食费用补贴</t>
  </si>
  <si>
    <t>　　　　退耕还林工程建设</t>
  </si>
  <si>
    <t>　　　　其他退耕还林还草支出</t>
  </si>
  <si>
    <t>　　　风沙荒漠治理</t>
  </si>
  <si>
    <t>　　　　京津风沙源治理工程建设</t>
  </si>
  <si>
    <t>　　　　其他风沙荒漠治理支出</t>
  </si>
  <si>
    <t>　　　退牧还草</t>
  </si>
  <si>
    <t>　　　　退牧还草工程建设</t>
  </si>
  <si>
    <t>　　　　其他退牧还草支出</t>
  </si>
  <si>
    <t>　　　已垦草原退耕还草</t>
  </si>
  <si>
    <r>
      <rPr>
        <sz val="8"/>
        <color indexed="8"/>
        <rFont val="宋体"/>
        <charset val="134"/>
      </rPr>
      <t>　　　</t>
    </r>
    <r>
      <rPr>
        <sz val="8"/>
        <color indexed="8"/>
        <rFont val="Times New Roman"/>
        <charset val="134"/>
      </rPr>
      <t xml:space="preserve">  </t>
    </r>
    <r>
      <rPr>
        <sz val="8"/>
        <color indexed="8"/>
        <rFont val="宋体"/>
        <charset val="134"/>
      </rPr>
      <t>已垦草原退耕还草</t>
    </r>
  </si>
  <si>
    <t>　　　能源节约利用</t>
  </si>
  <si>
    <t>　　　污染减排</t>
  </si>
  <si>
    <t>　　　　生态环境监测与信息</t>
  </si>
  <si>
    <t>　　　　生态环境执法监察</t>
  </si>
  <si>
    <t>　　　　减排专项支出</t>
  </si>
  <si>
    <t>　　　　清洁生产专项支出</t>
  </si>
  <si>
    <t>　　　　其他污染减排支出</t>
  </si>
  <si>
    <t>　　　可再生能源</t>
  </si>
  <si>
    <r>
      <rPr>
        <sz val="8"/>
        <color indexed="8"/>
        <rFont val="宋体"/>
        <charset val="134"/>
      </rPr>
      <t>　　　</t>
    </r>
    <r>
      <rPr>
        <sz val="8"/>
        <color indexed="8"/>
        <rFont val="Times New Roman"/>
        <charset val="134"/>
      </rPr>
      <t xml:space="preserve">  </t>
    </r>
    <r>
      <rPr>
        <sz val="8"/>
        <color indexed="8"/>
        <rFont val="宋体"/>
        <charset val="134"/>
      </rPr>
      <t>可再生能源</t>
    </r>
  </si>
  <si>
    <t>　　　循环经济</t>
  </si>
  <si>
    <r>
      <rPr>
        <sz val="8"/>
        <color indexed="8"/>
        <rFont val="宋体"/>
        <charset val="134"/>
      </rPr>
      <t>　　　</t>
    </r>
    <r>
      <rPr>
        <sz val="8"/>
        <color indexed="8"/>
        <rFont val="Times New Roman"/>
        <charset val="134"/>
      </rPr>
      <t xml:space="preserve">  </t>
    </r>
    <r>
      <rPr>
        <sz val="8"/>
        <color indexed="8"/>
        <rFont val="宋体"/>
        <charset val="134"/>
      </rPr>
      <t>循环经济</t>
    </r>
  </si>
  <si>
    <t>　　　能源管理事务</t>
  </si>
  <si>
    <t>　　　　能源预测预警</t>
  </si>
  <si>
    <t>　　　　能源战略规划与实施</t>
  </si>
  <si>
    <t>　　　　能源科技装备</t>
  </si>
  <si>
    <t>　　　　能源行业管理</t>
  </si>
  <si>
    <t>　　　　能源管理</t>
  </si>
  <si>
    <t>　　　　石油储备发展管理</t>
  </si>
  <si>
    <t>　　　　能源调查</t>
  </si>
  <si>
    <t>　　　　农村电网建设</t>
  </si>
  <si>
    <t>　　　　其他能源管理事务支出</t>
  </si>
  <si>
    <t>　　　其他节能环保支出</t>
  </si>
  <si>
    <r>
      <rPr>
        <sz val="8"/>
        <color indexed="8"/>
        <rFont val="宋体"/>
        <charset val="134"/>
      </rPr>
      <t>　　　</t>
    </r>
    <r>
      <rPr>
        <sz val="8"/>
        <color indexed="8"/>
        <rFont val="Times New Roman"/>
        <charset val="134"/>
      </rPr>
      <t xml:space="preserve">  </t>
    </r>
    <r>
      <rPr>
        <sz val="8"/>
        <color indexed="8"/>
        <rFont val="宋体"/>
        <charset val="134"/>
      </rPr>
      <t>其他节能环保支出</t>
    </r>
  </si>
  <si>
    <t>　　十一、城乡社区支出</t>
  </si>
  <si>
    <t>　　　城乡社区管理事务</t>
  </si>
  <si>
    <t>　　　　城管执法</t>
  </si>
  <si>
    <t>　　　　工程建设标准规范编制与监管</t>
  </si>
  <si>
    <t>　　　　工程建设管理</t>
  </si>
  <si>
    <t>　　　　市政公用行业市场监管</t>
  </si>
  <si>
    <t>　　　　住宅建设与房地产市场监管</t>
  </si>
  <si>
    <t>　　　　执业资格注册、资质审查</t>
  </si>
  <si>
    <t>　　　　其他城乡社区管理事务支出</t>
  </si>
  <si>
    <t>　　　城乡社区规划与管理</t>
  </si>
  <si>
    <r>
      <rPr>
        <sz val="8"/>
        <color indexed="8"/>
        <rFont val="宋体"/>
        <charset val="134"/>
      </rPr>
      <t>　　　</t>
    </r>
    <r>
      <rPr>
        <sz val="8"/>
        <color indexed="8"/>
        <rFont val="Times New Roman"/>
        <charset val="134"/>
      </rPr>
      <t xml:space="preserve">  </t>
    </r>
    <r>
      <rPr>
        <sz val="8"/>
        <color indexed="8"/>
        <rFont val="宋体"/>
        <charset val="134"/>
      </rPr>
      <t>城乡社区规划与管理</t>
    </r>
  </si>
  <si>
    <t>　　　城乡社区公共设施</t>
  </si>
  <si>
    <t>　　　　小城镇基础设施建设</t>
  </si>
  <si>
    <t>　　　　其他城乡社区公共设施支出</t>
  </si>
  <si>
    <t>　　　城乡社区环境卫生</t>
  </si>
  <si>
    <r>
      <rPr>
        <sz val="8"/>
        <color indexed="8"/>
        <rFont val="宋体"/>
        <charset val="134"/>
      </rPr>
      <t>　　　</t>
    </r>
    <r>
      <rPr>
        <sz val="8"/>
        <color indexed="8"/>
        <rFont val="Times New Roman"/>
        <charset val="134"/>
      </rPr>
      <t xml:space="preserve">  </t>
    </r>
    <r>
      <rPr>
        <sz val="8"/>
        <color indexed="8"/>
        <rFont val="宋体"/>
        <charset val="134"/>
      </rPr>
      <t>城乡社区环境卫生</t>
    </r>
  </si>
  <si>
    <t>　　　建设市场管理与监督</t>
  </si>
  <si>
    <r>
      <rPr>
        <sz val="8"/>
        <color indexed="8"/>
        <rFont val="宋体"/>
        <charset val="134"/>
      </rPr>
      <t>　　　</t>
    </r>
    <r>
      <rPr>
        <sz val="8"/>
        <color indexed="8"/>
        <rFont val="Times New Roman"/>
        <charset val="134"/>
      </rPr>
      <t xml:space="preserve">  </t>
    </r>
    <r>
      <rPr>
        <sz val="8"/>
        <color indexed="8"/>
        <rFont val="宋体"/>
        <charset val="134"/>
      </rPr>
      <t>建设市场管理与监督</t>
    </r>
  </si>
  <si>
    <t>　　　其他城乡社区支出</t>
  </si>
  <si>
    <r>
      <rPr>
        <sz val="8"/>
        <color indexed="8"/>
        <rFont val="宋体"/>
        <charset val="134"/>
      </rPr>
      <t>　　　</t>
    </r>
    <r>
      <rPr>
        <sz val="8"/>
        <color indexed="8"/>
        <rFont val="Times New Roman"/>
        <charset val="134"/>
      </rPr>
      <t xml:space="preserve">  </t>
    </r>
    <r>
      <rPr>
        <sz val="8"/>
        <color indexed="8"/>
        <rFont val="宋体"/>
        <charset val="134"/>
      </rPr>
      <t>其他城乡社区支出</t>
    </r>
  </si>
  <si>
    <t>　　十二、农林水支出</t>
  </si>
  <si>
    <t>　　　农业农村</t>
  </si>
  <si>
    <t>　　　　农垦运行</t>
  </si>
  <si>
    <t>　　　　科技转化与推广服务</t>
  </si>
  <si>
    <t>　　　　病虫害控制</t>
  </si>
  <si>
    <t>　　　　农产品质量安全</t>
  </si>
  <si>
    <t>　　　　执法监管</t>
  </si>
  <si>
    <t>　　　　统计监测与信息服务</t>
  </si>
  <si>
    <t>　　　　行业业务管理</t>
  </si>
  <si>
    <t>　　　　对外交流与合作</t>
  </si>
  <si>
    <t>　　　　防灾救灾</t>
  </si>
  <si>
    <t>　　　　稳定农民收入补贴</t>
  </si>
  <si>
    <t>　　　　农业结构调整补贴</t>
  </si>
  <si>
    <t>　　　　农业生产发展</t>
  </si>
  <si>
    <t>　　　　农村合作经济</t>
  </si>
  <si>
    <t>　　　　农产品加工与促销</t>
  </si>
  <si>
    <t>　　　　农村社会事业</t>
  </si>
  <si>
    <t>　　　　农业资源保护修复与利用</t>
  </si>
  <si>
    <t>　　　　农村道路建设</t>
  </si>
  <si>
    <t>　　　　成品油价格改革对渔业的补贴</t>
  </si>
  <si>
    <t>　　　　对高校毕业生到基层任职补助</t>
  </si>
  <si>
    <r>
      <rPr>
        <sz val="8"/>
        <color rgb="FF000000"/>
        <rFont val="Times New Roman"/>
        <charset val="134"/>
      </rPr>
      <t xml:space="preserve">               </t>
    </r>
    <r>
      <rPr>
        <sz val="8"/>
        <color rgb="FF000000"/>
        <rFont val="宋体"/>
        <charset val="134"/>
      </rPr>
      <t>农田建设</t>
    </r>
  </si>
  <si>
    <t>　　　　其他农业农村支出</t>
  </si>
  <si>
    <t>　　　林业和草原</t>
  </si>
  <si>
    <t>　　　　事业机构</t>
  </si>
  <si>
    <t>　　　　森林资源培育</t>
  </si>
  <si>
    <t>　　　　技术推广与转化</t>
  </si>
  <si>
    <t>　　　　森林资源管理</t>
  </si>
  <si>
    <t>　　　　森林生态效益补偿</t>
  </si>
  <si>
    <t>　　　　自然保护区等管理</t>
  </si>
  <si>
    <t>　　　　动植物保护</t>
  </si>
  <si>
    <t>　　　　湿地保护</t>
  </si>
  <si>
    <t>　　　　执法与监督</t>
  </si>
  <si>
    <t>　　　　防沙治沙</t>
  </si>
  <si>
    <t>　　　　对外合作与交流</t>
  </si>
  <si>
    <t>　　　　林业产业化</t>
  </si>
  <si>
    <t>　　　　信息管理</t>
  </si>
  <si>
    <t>　　　　林区公共支出</t>
  </si>
  <si>
    <t>　　　　贷款贴息</t>
  </si>
  <si>
    <t>　　　　成品油价格改革对林业的补贴</t>
  </si>
  <si>
    <t>　　　　林业草原防灾减灾</t>
  </si>
  <si>
    <r>
      <rPr>
        <sz val="8"/>
        <color rgb="FF000000"/>
        <rFont val="Times New Roman"/>
        <charset val="134"/>
      </rPr>
      <t xml:space="preserve">               </t>
    </r>
    <r>
      <rPr>
        <sz val="8"/>
        <color rgb="FF000000"/>
        <rFont val="宋体"/>
        <charset val="134"/>
      </rPr>
      <t>国家公园</t>
    </r>
  </si>
  <si>
    <r>
      <rPr>
        <sz val="8"/>
        <color rgb="FF000000"/>
        <rFont val="Times New Roman"/>
        <charset val="134"/>
      </rPr>
      <t xml:space="preserve">               </t>
    </r>
    <r>
      <rPr>
        <sz val="8"/>
        <color rgb="FF000000"/>
        <rFont val="宋体"/>
        <charset val="134"/>
      </rPr>
      <t>草原管理</t>
    </r>
  </si>
  <si>
    <r>
      <rPr>
        <sz val="8"/>
        <color rgb="FF000000"/>
        <rFont val="Times New Roman"/>
        <charset val="134"/>
      </rPr>
      <t xml:space="preserve">               </t>
    </r>
    <r>
      <rPr>
        <sz val="8"/>
        <color rgb="FF000000"/>
        <rFont val="宋体"/>
        <charset val="134"/>
      </rPr>
      <t>行业业务管理</t>
    </r>
  </si>
  <si>
    <t>　　　　其他林业和草原支出</t>
  </si>
  <si>
    <t>　　　水利</t>
  </si>
  <si>
    <t>　　　　水利行业业务管理</t>
  </si>
  <si>
    <t>　　　　水利工程建设</t>
  </si>
  <si>
    <t>　　　　水利工程运行与维护</t>
  </si>
  <si>
    <t>　　　　长江黄河等流域管理</t>
  </si>
  <si>
    <t>　　　　水利前期工作</t>
  </si>
  <si>
    <t>　　　　水利执法监督</t>
  </si>
  <si>
    <t>　　　　水土保持</t>
  </si>
  <si>
    <t>　　　　水资源节约管理与保护</t>
  </si>
  <si>
    <t>　　　　水质监测</t>
  </si>
  <si>
    <t>　　　　水文测报</t>
  </si>
  <si>
    <t>　　　　防汛</t>
  </si>
  <si>
    <t>　　　　抗旱</t>
  </si>
  <si>
    <t>　　　　农村水利</t>
  </si>
  <si>
    <t>　　　　水利技术推广</t>
  </si>
  <si>
    <t>　　　　国际河流治理与管理</t>
  </si>
  <si>
    <t>　　　　江河湖库水系综合整治</t>
  </si>
  <si>
    <t>　　　　大中型水库移民后期扶持专项支出</t>
  </si>
  <si>
    <t>　　　　水利安全监督</t>
  </si>
  <si>
    <r>
      <rPr>
        <sz val="8"/>
        <color rgb="FF000000"/>
        <rFont val="Times New Roman"/>
        <charset val="134"/>
      </rPr>
      <t xml:space="preserve">              </t>
    </r>
    <r>
      <rPr>
        <sz val="8"/>
        <color rgb="FF000000"/>
        <rFont val="宋体"/>
        <charset val="134"/>
      </rPr>
      <t>信息管理</t>
    </r>
  </si>
  <si>
    <t>　　　　水利建设征地移民支出</t>
  </si>
  <si>
    <t>　　　　农村人畜饮水</t>
  </si>
  <si>
    <t>　　　　其他水利支出</t>
  </si>
  <si>
    <t>　　　扶贫</t>
  </si>
  <si>
    <t>　　　　农村基础设施建设</t>
  </si>
  <si>
    <t>　　　　生产发展</t>
  </si>
  <si>
    <t>　　　　社会发展</t>
  </si>
  <si>
    <t>　　　　扶贫贷款奖补和贴息</t>
  </si>
  <si>
    <r>
      <rPr>
        <sz val="8"/>
        <color indexed="8"/>
        <rFont val="宋体"/>
        <charset val="134"/>
      </rPr>
      <t>　　　　</t>
    </r>
    <r>
      <rPr>
        <sz val="8"/>
        <color indexed="8"/>
        <rFont val="Times New Roman"/>
        <charset val="134"/>
      </rPr>
      <t>“</t>
    </r>
    <r>
      <rPr>
        <sz val="8"/>
        <color indexed="8"/>
        <rFont val="宋体"/>
        <charset val="134"/>
      </rPr>
      <t>三西</t>
    </r>
    <r>
      <rPr>
        <sz val="8"/>
        <color indexed="8"/>
        <rFont val="Times New Roman"/>
        <charset val="134"/>
      </rPr>
      <t>”</t>
    </r>
    <r>
      <rPr>
        <sz val="8"/>
        <color indexed="8"/>
        <rFont val="宋体"/>
        <charset val="134"/>
      </rPr>
      <t>农业建设专项补助</t>
    </r>
  </si>
  <si>
    <t>　　　　扶贫事业机构</t>
  </si>
  <si>
    <t>　　　　其他扶贫支出</t>
  </si>
  <si>
    <t>　　　农业综合开发</t>
  </si>
  <si>
    <t>　　　　土地治理</t>
  </si>
  <si>
    <t>　　　　产业化发展</t>
  </si>
  <si>
    <t>　　　　创新示范</t>
  </si>
  <si>
    <t>　　　　其他农业综合开发支出</t>
  </si>
  <si>
    <t>　　　农村综合改革</t>
  </si>
  <si>
    <t>　　　　对村级一事一议的补助</t>
  </si>
  <si>
    <t>　　　　国有农场办社会职能改革补助</t>
  </si>
  <si>
    <t>　　　　对村民委员会和村党支部的补助</t>
  </si>
  <si>
    <t>　　　　对村集体经济组织的补助</t>
  </si>
  <si>
    <t>　　　　农村综合改革示范试点补助</t>
  </si>
  <si>
    <t>　　　　其他农村综合改革支出</t>
  </si>
  <si>
    <t>　　　普惠金融发展支出</t>
  </si>
  <si>
    <t>　　　　支持农村金融机构</t>
  </si>
  <si>
    <t>　　　　涉农贷款增量奖励</t>
  </si>
  <si>
    <t>　　　　农业保险保费补贴</t>
  </si>
  <si>
    <t>　　　　创业担保贷款贴息</t>
  </si>
  <si>
    <t>　　　　补充创业担保贷款基金</t>
  </si>
  <si>
    <t>　　　　其他普惠金融发展支出</t>
  </si>
  <si>
    <t>　　　其他农林水支出</t>
  </si>
  <si>
    <t>　　　　化解其他公益性乡村债务支出</t>
  </si>
  <si>
    <t>　　　　其他农林水支出</t>
  </si>
  <si>
    <t>　　十三、交通运输支出</t>
  </si>
  <si>
    <t>　　　公路水路运输</t>
  </si>
  <si>
    <t>　　　　公路建设</t>
  </si>
  <si>
    <t>　　　　公路养护</t>
  </si>
  <si>
    <t>　　　　交通运输信息化建设</t>
  </si>
  <si>
    <t>　　　　公路和运输安全</t>
  </si>
  <si>
    <t>　　　　公路还贷专项</t>
  </si>
  <si>
    <t>　　　　公路运输管理</t>
  </si>
  <si>
    <t>　　　　公路和运输技术标准化建设</t>
  </si>
  <si>
    <t>　　　　港口设施</t>
  </si>
  <si>
    <t>　　　　航道维护</t>
  </si>
  <si>
    <t>　　　　船舶检验</t>
  </si>
  <si>
    <r>
      <rPr>
        <sz val="8"/>
        <color rgb="FF000000"/>
        <rFont val="Times New Roman"/>
        <charset val="134"/>
      </rPr>
      <t xml:space="preserve">               </t>
    </r>
    <r>
      <rPr>
        <sz val="8"/>
        <color rgb="FF000000"/>
        <rFont val="宋体"/>
        <charset val="134"/>
      </rPr>
      <t>口岸建设</t>
    </r>
  </si>
  <si>
    <t>　　　　其他公路水路运输支出</t>
  </si>
  <si>
    <t>　　　铁路运输</t>
  </si>
  <si>
    <t>　　　　铁路路网建设</t>
  </si>
  <si>
    <t>　　　　铁路还贷专项</t>
  </si>
  <si>
    <t>　　　　铁路安全</t>
  </si>
  <si>
    <t>　　　　铁路专项运输</t>
  </si>
  <si>
    <t>　　　　行业监管</t>
  </si>
  <si>
    <t>　　　　其他铁路运输支出</t>
  </si>
  <si>
    <t>　　　民用航空运输</t>
  </si>
  <si>
    <t>　　　　机场建设</t>
  </si>
  <si>
    <t>　　　　空管系统建设</t>
  </si>
  <si>
    <t>　　　　民航还贷专项支出</t>
  </si>
  <si>
    <t>　　　　民用航空安全</t>
  </si>
  <si>
    <t>　　　　民航专项运输</t>
  </si>
  <si>
    <t>　　　　其他民用航空运输支出</t>
  </si>
  <si>
    <t>　　　成品油价格改革对交通运输的补贴</t>
  </si>
  <si>
    <t>　　　　对城市公交的补贴</t>
  </si>
  <si>
    <t>　　　　对农村道路客运的补贴</t>
  </si>
  <si>
    <t>　　　　对出租车的补贴</t>
  </si>
  <si>
    <t>　　　　成品油价格改革补贴其他支出</t>
  </si>
  <si>
    <t>　　　车辆购置税支出</t>
  </si>
  <si>
    <t>　　　　车辆购置税用于公路等基础设施建设支出</t>
  </si>
  <si>
    <t>　　　　车辆购置税用于农村公路建设支出</t>
  </si>
  <si>
    <t>　　　　车辆购置税用于老旧汽车报废更新补贴</t>
  </si>
  <si>
    <t>　　　　车辆购置税其他支出</t>
  </si>
  <si>
    <t>　　　其他交通运输支出</t>
  </si>
  <si>
    <t>　　　　公共交通运营补助</t>
  </si>
  <si>
    <t>　　　　其他交通运输支出</t>
  </si>
  <si>
    <t>　　十四、资源勘探工业信息等支出</t>
  </si>
  <si>
    <t>2150201</t>
  </si>
  <si>
    <t>　　　建筑业</t>
  </si>
  <si>
    <t>2150202</t>
  </si>
  <si>
    <t>2150203</t>
  </si>
  <si>
    <t>2150204</t>
  </si>
  <si>
    <t>2150205</t>
  </si>
  <si>
    <t>　　　　其他建筑业支出</t>
  </si>
  <si>
    <t>　　　工业和信息产业监管</t>
  </si>
  <si>
    <t>　　　　战备应急</t>
  </si>
  <si>
    <t>　　　　信息安全建设</t>
  </si>
  <si>
    <t>　　　　专用通信</t>
  </si>
  <si>
    <t>　　　　无线电监管</t>
  </si>
  <si>
    <t>　　　　工业和信息产业战略研究与标准制定</t>
  </si>
  <si>
    <t>　　　　工业和信息产业支持</t>
  </si>
  <si>
    <t>　　　　电子专项工程</t>
  </si>
  <si>
    <t>　　　　产业发展</t>
  </si>
  <si>
    <t>　　　　其他工业和信息产业监管支出</t>
  </si>
  <si>
    <t>　　　支持中小企业发展和管理支出</t>
  </si>
  <si>
    <t>　　　　科技型中小企业技术创新基金</t>
  </si>
  <si>
    <t>　　　　中小企业发展专项</t>
  </si>
  <si>
    <t>　　　　其他支持中小企业发展和管理支出</t>
  </si>
  <si>
    <t>　　　其他资源勘探信息等支出</t>
  </si>
  <si>
    <t>　　　　黄金事务</t>
  </si>
  <si>
    <t>　　　　技术改造支出</t>
  </si>
  <si>
    <t>　　　　中药材扶持资金支出</t>
  </si>
  <si>
    <t>　　　　重点产业振兴和技术改造项目贷款贴息</t>
  </si>
  <si>
    <t>　　　　其他资源勘探工业信息等支出</t>
  </si>
  <si>
    <t>　　十五、商业服务业等支出</t>
  </si>
  <si>
    <t>　　　商业流通事务</t>
  </si>
  <si>
    <t>　　　　食品流通安全补贴</t>
  </si>
  <si>
    <t>　　　　市场监测及信息管理</t>
  </si>
  <si>
    <t>　　　　民贸企业补贴</t>
  </si>
  <si>
    <t>　　　　民贸民品贷款贴息</t>
  </si>
  <si>
    <t>　　　　其他商业流通事务支出</t>
  </si>
  <si>
    <t>　　　涉外发展服务支出</t>
  </si>
  <si>
    <t>　　　　外商投资环境建设补助资金</t>
  </si>
  <si>
    <t>　　　　其他涉外发展服务支出</t>
  </si>
  <si>
    <t>　　　其他商业服务业等支出</t>
  </si>
  <si>
    <t>　　　　服务业基础设施建设</t>
  </si>
  <si>
    <t>　　　　其他商业服务业等支出</t>
  </si>
  <si>
    <t>　　十六、金融支出</t>
  </si>
  <si>
    <t>　　　金融部门行政支出</t>
  </si>
  <si>
    <t>　　　　安全防卫</t>
  </si>
  <si>
    <t>　　　　金融部门其他行政支出</t>
  </si>
  <si>
    <t>　　　金融发展支出</t>
  </si>
  <si>
    <t>　　　　政策性银行亏损补贴</t>
  </si>
  <si>
    <t>　　　　商业银行贷款贴息</t>
  </si>
  <si>
    <t>　　　　补充资本金</t>
  </si>
  <si>
    <t>　　　　风险基金补助</t>
  </si>
  <si>
    <t>　　　　其他金融发展支出</t>
  </si>
  <si>
    <t>　　　其他金融支出</t>
  </si>
  <si>
    <t>　　十七、援助其他地区支出</t>
  </si>
  <si>
    <t>　　　一般公共服务</t>
  </si>
  <si>
    <t>　　　教育</t>
  </si>
  <si>
    <t>　　　文化体育与传媒</t>
  </si>
  <si>
    <t>　　　医疗卫生</t>
  </si>
  <si>
    <t>　　　节能环保</t>
  </si>
  <si>
    <t>　　　农业</t>
  </si>
  <si>
    <t>　　　交通运输</t>
  </si>
  <si>
    <t>　　　住房保障</t>
  </si>
  <si>
    <t>　　　其他支出</t>
  </si>
  <si>
    <t>　　十八、自然资源海洋气象等支出</t>
  </si>
  <si>
    <t>　　　自然资源事务</t>
  </si>
  <si>
    <t>　　　　自然资源规划及管理</t>
  </si>
  <si>
    <t>　　　　土地资源调查</t>
  </si>
  <si>
    <t>　　　　自然资源利用与保护</t>
  </si>
  <si>
    <r>
      <rPr>
        <sz val="8"/>
        <color rgb="FF000000"/>
        <rFont val="宋体"/>
        <charset val="134"/>
      </rPr>
      <t>　　　</t>
    </r>
    <r>
      <rPr>
        <sz val="8"/>
        <color rgb="FF000000"/>
        <rFont val="Times New Roman"/>
        <charset val="134"/>
      </rPr>
      <t xml:space="preserve">   </t>
    </r>
    <r>
      <rPr>
        <sz val="8"/>
        <color rgb="FF000000"/>
        <rFont val="宋体"/>
        <charset val="134"/>
      </rPr>
      <t>自然资源社会公益服务</t>
    </r>
  </si>
  <si>
    <t>　　　　自然资源行业业务管理</t>
  </si>
  <si>
    <t>　　　　自然资源调查与确权登记</t>
  </si>
  <si>
    <t>　　　　国土整治</t>
  </si>
  <si>
    <t>　　　　土地资源储备支出</t>
  </si>
  <si>
    <t>　　　　地质矿产资源与环境调查</t>
  </si>
  <si>
    <t>　　　　地质矿产资源利用与保护</t>
  </si>
  <si>
    <t>　　　　地质转产项目财政贴息</t>
  </si>
  <si>
    <t>　　　　国外风险勘查</t>
  </si>
  <si>
    <t>　　　　地质勘查基金（周转金）支出</t>
  </si>
  <si>
    <t>　　　　其他自然资源事务支出</t>
  </si>
  <si>
    <t>　　　气象事务</t>
  </si>
  <si>
    <t>　　　　气象事业机构</t>
  </si>
  <si>
    <t>　　　　气象探测</t>
  </si>
  <si>
    <t>　　　　气象信息传输及管理</t>
  </si>
  <si>
    <t>　　　　气象预报预测</t>
  </si>
  <si>
    <t>　　　　气象服务</t>
  </si>
  <si>
    <t>　　　　气象装备保障维护</t>
  </si>
  <si>
    <t>　　　　气象基础设施建设与维修</t>
  </si>
  <si>
    <t>　　　　气象卫星</t>
  </si>
  <si>
    <t>　　　　气象法规与标准</t>
  </si>
  <si>
    <t>　　　　气象资金审计稽查</t>
  </si>
  <si>
    <t>　　　　其他气象事务支出</t>
  </si>
  <si>
    <t>　　　其他自然资源海洋气象等支出</t>
  </si>
  <si>
    <r>
      <rPr>
        <sz val="8"/>
        <color indexed="8"/>
        <rFont val="宋体"/>
        <charset val="134"/>
      </rPr>
      <t>　　　</t>
    </r>
    <r>
      <rPr>
        <sz val="8"/>
        <color indexed="8"/>
        <rFont val="Times New Roman"/>
        <charset val="134"/>
      </rPr>
      <t xml:space="preserve">  </t>
    </r>
    <r>
      <rPr>
        <sz val="8"/>
        <color indexed="8"/>
        <rFont val="宋体"/>
        <charset val="134"/>
      </rPr>
      <t>其他自然资源海洋气象等支出</t>
    </r>
  </si>
  <si>
    <t>　　十九、住房保障支出</t>
  </si>
  <si>
    <t>　　　保障性安居工程支出</t>
  </si>
  <si>
    <t>　　　　廉租住房</t>
  </si>
  <si>
    <t>　　　　沉陷区治理</t>
  </si>
  <si>
    <t>　　　　棚户区改造</t>
  </si>
  <si>
    <t>　　　　少数民族地区游牧民定居工程</t>
  </si>
  <si>
    <t>　　　　农村危房改造</t>
  </si>
  <si>
    <t>　　　　公共租赁住房</t>
  </si>
  <si>
    <t>　　　　保障性住房租金补贴</t>
  </si>
  <si>
    <r>
      <rPr>
        <sz val="8"/>
        <color rgb="FF000000"/>
        <rFont val="Times New Roman"/>
        <charset val="134"/>
      </rPr>
      <t xml:space="preserve">               </t>
    </r>
    <r>
      <rPr>
        <sz val="8"/>
        <color rgb="FF000000"/>
        <rFont val="宋体"/>
        <charset val="134"/>
      </rPr>
      <t>老旧小区改造</t>
    </r>
    <r>
      <rPr>
        <sz val="8"/>
        <color rgb="FF000000"/>
        <rFont val="Times New Roman"/>
        <charset val="134"/>
      </rPr>
      <t xml:space="preserve"> </t>
    </r>
  </si>
  <si>
    <r>
      <rPr>
        <sz val="8"/>
        <color rgb="FF000000"/>
        <rFont val="Times New Roman"/>
        <charset val="134"/>
      </rPr>
      <t xml:space="preserve">               </t>
    </r>
    <r>
      <rPr>
        <sz val="8"/>
        <color rgb="FF000000"/>
        <rFont val="宋体"/>
        <charset val="134"/>
      </rPr>
      <t>住房租赁市场发展</t>
    </r>
  </si>
  <si>
    <t>　　　　其他保障性安居工程支出</t>
  </si>
  <si>
    <t>　　　住房改革支出</t>
  </si>
  <si>
    <t>　　　　住房公积金</t>
  </si>
  <si>
    <t>　　　　提租补贴</t>
  </si>
  <si>
    <t>　　　　购房补贴</t>
  </si>
  <si>
    <t>　　　城乡社区住宅</t>
  </si>
  <si>
    <t>　　　　公有住房建设和维修改造支出</t>
  </si>
  <si>
    <t>　　　　住房公积金管理</t>
  </si>
  <si>
    <t>　　　　其他城乡社区住宅支出</t>
  </si>
  <si>
    <t>　　二十、粮油物资储备支出</t>
  </si>
  <si>
    <t>　　　粮油事务</t>
  </si>
  <si>
    <t>　　　　粮食财务与审计支出</t>
  </si>
  <si>
    <t>　　　　粮食信息统计</t>
  </si>
  <si>
    <t>　　　　粮食专项业务活动</t>
  </si>
  <si>
    <t>　　　　国家粮油差价补贴</t>
  </si>
  <si>
    <t>　　　　粮食财务挂账利息补贴</t>
  </si>
  <si>
    <t>　　　　粮食财务挂账消化款</t>
  </si>
  <si>
    <t>　　　　处理陈化粮补贴</t>
  </si>
  <si>
    <t>　　　　粮食风险基金</t>
  </si>
  <si>
    <t>　　　　粮油市场调控专项资金</t>
  </si>
  <si>
    <t>　　　　其他粮油事务支出</t>
  </si>
  <si>
    <t xml:space="preserve">   粮油储备</t>
  </si>
  <si>
    <t xml:space="preserve">        储备粮（油）库建设</t>
  </si>
  <si>
    <t>二十一、灾害防治及应急管理支出</t>
  </si>
  <si>
    <r>
      <rPr>
        <sz val="8"/>
        <color indexed="8"/>
        <rFont val="Times New Roman"/>
        <charset val="134"/>
      </rPr>
      <t xml:space="preserve">       </t>
    </r>
    <r>
      <rPr>
        <sz val="8"/>
        <color indexed="8"/>
        <rFont val="宋体"/>
        <charset val="134"/>
      </rPr>
      <t>应急管理事务</t>
    </r>
  </si>
  <si>
    <r>
      <rPr>
        <sz val="8"/>
        <color indexed="8"/>
        <rFont val="宋体"/>
        <charset val="134"/>
      </rPr>
      <t>　　　　</t>
    </r>
    <r>
      <rPr>
        <sz val="8"/>
        <color indexed="8"/>
        <rFont val="Times New Roman"/>
        <charset val="134"/>
      </rPr>
      <t xml:space="preserve">  </t>
    </r>
    <r>
      <rPr>
        <sz val="8"/>
        <color indexed="8"/>
        <rFont val="宋体"/>
        <charset val="134"/>
      </rPr>
      <t>行政运行</t>
    </r>
  </si>
  <si>
    <r>
      <rPr>
        <sz val="8"/>
        <color indexed="8"/>
        <rFont val="宋体"/>
        <charset val="134"/>
      </rPr>
      <t>　　　　</t>
    </r>
    <r>
      <rPr>
        <sz val="8"/>
        <color indexed="8"/>
        <rFont val="Times New Roman"/>
        <charset val="134"/>
      </rPr>
      <t xml:space="preserve">  </t>
    </r>
    <r>
      <rPr>
        <sz val="8"/>
        <color indexed="8"/>
        <rFont val="宋体"/>
        <charset val="134"/>
      </rPr>
      <t>一般行政管理事务</t>
    </r>
  </si>
  <si>
    <r>
      <rPr>
        <sz val="8"/>
        <color rgb="FF000000"/>
        <rFont val="Times New Roman"/>
        <charset val="134"/>
      </rPr>
      <t xml:space="preserve">                </t>
    </r>
    <r>
      <rPr>
        <sz val="8"/>
        <color rgb="FF000000"/>
        <rFont val="宋体"/>
        <charset val="134"/>
      </rPr>
      <t>机关服务</t>
    </r>
  </si>
  <si>
    <r>
      <rPr>
        <sz val="8"/>
        <color rgb="FF000000"/>
        <rFont val="Times New Roman"/>
        <charset val="134"/>
      </rPr>
      <t xml:space="preserve">                </t>
    </r>
    <r>
      <rPr>
        <sz val="8"/>
        <color rgb="FF000000"/>
        <rFont val="宋体"/>
        <charset val="134"/>
      </rPr>
      <t>灾害风险防治</t>
    </r>
  </si>
  <si>
    <r>
      <rPr>
        <sz val="8"/>
        <color rgb="FF000000"/>
        <rFont val="Times New Roman"/>
        <charset val="134"/>
      </rPr>
      <t xml:space="preserve">                </t>
    </r>
    <r>
      <rPr>
        <sz val="8"/>
        <color rgb="FF000000"/>
        <rFont val="宋体"/>
        <charset val="134"/>
      </rPr>
      <t>安全监管</t>
    </r>
  </si>
  <si>
    <r>
      <rPr>
        <sz val="8"/>
        <color rgb="FF000000"/>
        <rFont val="Times New Roman"/>
        <charset val="134"/>
      </rPr>
      <t xml:space="preserve">                </t>
    </r>
    <r>
      <rPr>
        <sz val="8"/>
        <color rgb="FF000000"/>
        <rFont val="宋体"/>
        <charset val="134"/>
      </rPr>
      <t>安全生产基础</t>
    </r>
  </si>
  <si>
    <r>
      <rPr>
        <sz val="8"/>
        <color rgb="FF000000"/>
        <rFont val="Times New Roman"/>
        <charset val="134"/>
      </rPr>
      <t xml:space="preserve">               </t>
    </r>
    <r>
      <rPr>
        <sz val="8"/>
        <color rgb="FF000000"/>
        <rFont val="宋体"/>
        <charset val="134"/>
      </rPr>
      <t>应急救援</t>
    </r>
  </si>
  <si>
    <r>
      <rPr>
        <sz val="8"/>
        <color rgb="FF000000"/>
        <rFont val="Times New Roman"/>
        <charset val="134"/>
      </rPr>
      <t xml:space="preserve">               </t>
    </r>
    <r>
      <rPr>
        <sz val="8"/>
        <color rgb="FF000000"/>
        <rFont val="宋体"/>
        <charset val="134"/>
      </rPr>
      <t>应急管理</t>
    </r>
  </si>
  <si>
    <r>
      <rPr>
        <sz val="8"/>
        <color rgb="FF000000"/>
        <rFont val="Times New Roman"/>
        <charset val="134"/>
      </rPr>
      <t xml:space="preserve">               </t>
    </r>
    <r>
      <rPr>
        <sz val="8"/>
        <color rgb="FF000000"/>
        <rFont val="宋体"/>
        <charset val="134"/>
      </rPr>
      <t>事业运行</t>
    </r>
  </si>
  <si>
    <r>
      <rPr>
        <sz val="8"/>
        <color rgb="FF000000"/>
        <rFont val="Times New Roman"/>
        <charset val="134"/>
      </rPr>
      <t xml:space="preserve">               </t>
    </r>
    <r>
      <rPr>
        <sz val="8"/>
        <color rgb="FF000000"/>
        <rFont val="宋体"/>
        <charset val="134"/>
      </rPr>
      <t>其他应急管理支出</t>
    </r>
  </si>
  <si>
    <r>
      <rPr>
        <sz val="8"/>
        <color indexed="8"/>
        <rFont val="Times New Roman"/>
        <charset val="134"/>
      </rPr>
      <t xml:space="preserve">      </t>
    </r>
    <r>
      <rPr>
        <sz val="8"/>
        <color indexed="8"/>
        <rFont val="宋体"/>
        <charset val="134"/>
      </rPr>
      <t>消防事务</t>
    </r>
  </si>
  <si>
    <r>
      <rPr>
        <sz val="8"/>
        <color indexed="8"/>
        <rFont val="Times New Roman"/>
        <charset val="134"/>
      </rPr>
      <t xml:space="preserve">          </t>
    </r>
    <r>
      <rPr>
        <sz val="8"/>
        <color indexed="8"/>
        <rFont val="宋体"/>
        <charset val="134"/>
      </rPr>
      <t>行政运行</t>
    </r>
  </si>
  <si>
    <r>
      <rPr>
        <sz val="8"/>
        <color indexed="8"/>
        <rFont val="Times New Roman"/>
        <charset val="134"/>
      </rPr>
      <t xml:space="preserve">          </t>
    </r>
    <r>
      <rPr>
        <sz val="8"/>
        <color indexed="8"/>
        <rFont val="宋体"/>
        <charset val="134"/>
      </rPr>
      <t>一般行政管理事务</t>
    </r>
  </si>
  <si>
    <r>
      <rPr>
        <sz val="8"/>
        <color indexed="8"/>
        <rFont val="Times New Roman"/>
        <charset val="134"/>
      </rPr>
      <t xml:space="preserve">          </t>
    </r>
    <r>
      <rPr>
        <sz val="8"/>
        <color indexed="8"/>
        <rFont val="宋体"/>
        <charset val="134"/>
      </rPr>
      <t>机关服务</t>
    </r>
  </si>
  <si>
    <r>
      <rPr>
        <sz val="8"/>
        <color indexed="8"/>
        <rFont val="Times New Roman"/>
        <charset val="134"/>
      </rPr>
      <t xml:space="preserve">          </t>
    </r>
    <r>
      <rPr>
        <sz val="8"/>
        <color indexed="8"/>
        <rFont val="宋体"/>
        <charset val="134"/>
      </rPr>
      <t>消防应急救援</t>
    </r>
  </si>
  <si>
    <r>
      <rPr>
        <sz val="8"/>
        <color indexed="8"/>
        <rFont val="Times New Roman"/>
        <charset val="134"/>
      </rPr>
      <t xml:space="preserve">          </t>
    </r>
    <r>
      <rPr>
        <sz val="8"/>
        <color indexed="8"/>
        <rFont val="宋体"/>
        <charset val="134"/>
      </rPr>
      <t>其他消防事务支出</t>
    </r>
  </si>
  <si>
    <r>
      <rPr>
        <sz val="8"/>
        <color indexed="8"/>
        <rFont val="Times New Roman"/>
        <charset val="134"/>
      </rPr>
      <t xml:space="preserve">      </t>
    </r>
    <r>
      <rPr>
        <sz val="8"/>
        <color indexed="8"/>
        <rFont val="宋体"/>
        <charset val="134"/>
      </rPr>
      <t>森林消防事务</t>
    </r>
  </si>
  <si>
    <r>
      <rPr>
        <sz val="8"/>
        <color indexed="8"/>
        <rFont val="Times New Roman"/>
        <charset val="134"/>
      </rPr>
      <t xml:space="preserve">          </t>
    </r>
    <r>
      <rPr>
        <sz val="8"/>
        <color indexed="8"/>
        <rFont val="宋体"/>
        <charset val="134"/>
      </rPr>
      <t>森林消防应急救援</t>
    </r>
  </si>
  <si>
    <r>
      <rPr>
        <sz val="8"/>
        <color indexed="8"/>
        <rFont val="Times New Roman"/>
        <charset val="134"/>
      </rPr>
      <t xml:space="preserve">          </t>
    </r>
    <r>
      <rPr>
        <sz val="8"/>
        <color indexed="8"/>
        <rFont val="宋体"/>
        <charset val="134"/>
      </rPr>
      <t>其他森林消防事务支出</t>
    </r>
  </si>
  <si>
    <t>　　地震事务</t>
  </si>
  <si>
    <t>　　　　地震监测</t>
  </si>
  <si>
    <t>　　　　地震预测预报</t>
  </si>
  <si>
    <t>　　　　地震灾害预防</t>
  </si>
  <si>
    <t>　　　　地震应急救援</t>
  </si>
  <si>
    <t>　　　　地震环境探察</t>
  </si>
  <si>
    <t>　　　　防震减灾信息管理</t>
  </si>
  <si>
    <t>　　　　防震减灾基础管理</t>
  </si>
  <si>
    <t>　　　　地震事业机构</t>
  </si>
  <si>
    <t>　　　　其他地震事务支出</t>
  </si>
  <si>
    <r>
      <rPr>
        <sz val="8"/>
        <color indexed="8"/>
        <rFont val="Times New Roman"/>
        <charset val="134"/>
      </rPr>
      <t xml:space="preserve">     </t>
    </r>
    <r>
      <rPr>
        <sz val="8"/>
        <color indexed="8"/>
        <rFont val="宋体"/>
        <charset val="134"/>
      </rPr>
      <t>自然灾害防治</t>
    </r>
  </si>
  <si>
    <r>
      <rPr>
        <sz val="8"/>
        <color rgb="FF000000"/>
        <rFont val="Times New Roman"/>
        <charset val="134"/>
      </rPr>
      <t xml:space="preserve">             </t>
    </r>
    <r>
      <rPr>
        <sz val="8"/>
        <color rgb="FF000000"/>
        <rFont val="宋体"/>
        <charset val="134"/>
      </rPr>
      <t>地质灾害防治</t>
    </r>
  </si>
  <si>
    <t xml:space="preserve">       森林草原防灾减灾</t>
  </si>
  <si>
    <r>
      <rPr>
        <sz val="8"/>
        <color rgb="FF000000"/>
        <rFont val="Times New Roman"/>
        <charset val="134"/>
      </rPr>
      <t xml:space="preserve">             </t>
    </r>
    <r>
      <rPr>
        <sz val="8"/>
        <color rgb="FF000000"/>
        <rFont val="宋体"/>
        <charset val="134"/>
      </rPr>
      <t>其他自然灾害防治支出</t>
    </r>
  </si>
  <si>
    <r>
      <rPr>
        <sz val="8"/>
        <color indexed="8"/>
        <rFont val="Times New Roman"/>
        <charset val="134"/>
      </rPr>
      <t xml:space="preserve">     </t>
    </r>
    <r>
      <rPr>
        <sz val="8"/>
        <color indexed="8"/>
        <rFont val="宋体"/>
        <charset val="134"/>
      </rPr>
      <t>自然灾害救灾及恢复重建支出</t>
    </r>
  </si>
  <si>
    <r>
      <rPr>
        <sz val="8"/>
        <color indexed="8"/>
        <rFont val="Times New Roman"/>
        <charset val="134"/>
      </rPr>
      <t xml:space="preserve">        </t>
    </r>
    <r>
      <rPr>
        <sz val="8"/>
        <color indexed="8"/>
        <rFont val="宋体"/>
        <charset val="134"/>
      </rPr>
      <t>中央自然灾害生活救助</t>
    </r>
  </si>
  <si>
    <r>
      <rPr>
        <sz val="8"/>
        <color indexed="8"/>
        <rFont val="Times New Roman"/>
        <charset val="134"/>
      </rPr>
      <t xml:space="preserve">        </t>
    </r>
    <r>
      <rPr>
        <sz val="8"/>
        <color indexed="8"/>
        <rFont val="宋体"/>
        <charset val="134"/>
      </rPr>
      <t>地方自然灾害生活救助</t>
    </r>
  </si>
  <si>
    <r>
      <rPr>
        <sz val="8"/>
        <color indexed="8"/>
        <rFont val="Times New Roman"/>
        <charset val="134"/>
      </rPr>
      <t xml:space="preserve">        </t>
    </r>
    <r>
      <rPr>
        <sz val="8"/>
        <color indexed="8"/>
        <rFont val="宋体"/>
        <charset val="134"/>
      </rPr>
      <t>自然灾害救灾补助</t>
    </r>
  </si>
  <si>
    <r>
      <rPr>
        <sz val="8"/>
        <color indexed="8"/>
        <rFont val="Times New Roman"/>
        <charset val="134"/>
      </rPr>
      <t xml:space="preserve">        </t>
    </r>
    <r>
      <rPr>
        <sz val="8"/>
        <color indexed="8"/>
        <rFont val="宋体"/>
        <charset val="134"/>
      </rPr>
      <t>自然灾害灾后重建补助</t>
    </r>
  </si>
  <si>
    <r>
      <rPr>
        <sz val="8"/>
        <color indexed="8"/>
        <rFont val="Times New Roman"/>
        <charset val="134"/>
      </rPr>
      <t xml:space="preserve">        </t>
    </r>
    <r>
      <rPr>
        <sz val="8"/>
        <color indexed="8"/>
        <rFont val="宋体"/>
        <charset val="134"/>
      </rPr>
      <t>其他自然灾害生活救助支出</t>
    </r>
  </si>
  <si>
    <r>
      <rPr>
        <sz val="8"/>
        <color indexed="8"/>
        <rFont val="Times New Roman"/>
        <charset val="134"/>
      </rPr>
      <t xml:space="preserve">     </t>
    </r>
    <r>
      <rPr>
        <sz val="8"/>
        <color indexed="8"/>
        <rFont val="宋体"/>
        <charset val="134"/>
      </rPr>
      <t>其他灾害防治及应急管理支出</t>
    </r>
  </si>
  <si>
    <t>二十二、预备费</t>
  </si>
  <si>
    <t>二十三、其他支出</t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</si>
  <si>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年初预留</t>
    </r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</si>
  <si>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其他支出</t>
    </r>
  </si>
  <si>
    <t>　　二十四、债务付息支出</t>
  </si>
  <si>
    <t>　　　地方政府一般债务付息支出</t>
  </si>
  <si>
    <t>　　二十五、债务发行费用支出</t>
  </si>
  <si>
    <t>　　　地方政府一般债务发行费用支出</t>
  </si>
  <si>
    <r>
      <rPr>
        <b/>
        <sz val="8"/>
        <rFont val="Times New Roman"/>
        <charset val="134"/>
      </rPr>
      <t xml:space="preserve">110  </t>
    </r>
    <r>
      <rPr>
        <b/>
        <sz val="8"/>
        <rFont val="宋体"/>
        <charset val="134"/>
      </rPr>
      <t>转移性收入</t>
    </r>
  </si>
  <si>
    <r>
      <rPr>
        <b/>
        <sz val="8"/>
        <rFont val="Times New Roman"/>
        <charset val="134"/>
      </rPr>
      <t xml:space="preserve">230  </t>
    </r>
    <r>
      <rPr>
        <b/>
        <sz val="8"/>
        <rFont val="宋体"/>
        <charset val="134"/>
      </rPr>
      <t>转移性支出</t>
    </r>
  </si>
  <si>
    <r>
      <rPr>
        <b/>
        <sz val="8"/>
        <rFont val="Times New Roman"/>
        <charset val="134"/>
      </rPr>
      <t xml:space="preserve">11001  </t>
    </r>
    <r>
      <rPr>
        <b/>
        <sz val="8"/>
        <rFont val="宋体"/>
        <charset val="134"/>
      </rPr>
      <t>返还性收入</t>
    </r>
  </si>
  <si>
    <r>
      <rPr>
        <b/>
        <sz val="8"/>
        <rFont val="Times New Roman"/>
        <charset val="134"/>
      </rPr>
      <t xml:space="preserve">  23006 </t>
    </r>
    <r>
      <rPr>
        <b/>
        <sz val="8"/>
        <rFont val="宋体"/>
        <charset val="134"/>
      </rPr>
      <t>上解支出</t>
    </r>
  </si>
  <si>
    <r>
      <rPr>
        <sz val="8"/>
        <rFont val="Times New Roman"/>
        <charset val="134"/>
      </rPr>
      <t xml:space="preserve">    1100102  </t>
    </r>
    <r>
      <rPr>
        <sz val="8"/>
        <rFont val="宋体"/>
        <charset val="134"/>
      </rPr>
      <t>所得税基数返还收入</t>
    </r>
  </si>
  <si>
    <r>
      <rPr>
        <sz val="8"/>
        <rFont val="Times New Roman"/>
        <charset val="134"/>
      </rPr>
      <t xml:space="preserve">    230601 </t>
    </r>
    <r>
      <rPr>
        <sz val="8"/>
        <rFont val="宋体"/>
        <charset val="134"/>
      </rPr>
      <t>体制上解支出</t>
    </r>
  </si>
  <si>
    <r>
      <rPr>
        <sz val="8"/>
        <rFont val="Times New Roman"/>
        <charset val="134"/>
      </rPr>
      <t xml:space="preserve">    110105   </t>
    </r>
    <r>
      <rPr>
        <sz val="8"/>
        <rFont val="宋体"/>
        <charset val="134"/>
      </rPr>
      <t>消费税税收返还收入</t>
    </r>
  </si>
  <si>
    <r>
      <rPr>
        <sz val="8"/>
        <rFont val="Times New Roman"/>
        <charset val="134"/>
      </rPr>
      <t xml:space="preserve">    230602 </t>
    </r>
    <r>
      <rPr>
        <sz val="8"/>
        <rFont val="宋体"/>
        <charset val="134"/>
      </rPr>
      <t>专项上解支出</t>
    </r>
  </si>
  <si>
    <r>
      <rPr>
        <sz val="8"/>
        <rFont val="Times New Roman"/>
        <charset val="134"/>
      </rPr>
      <t xml:space="preserve">    110104   </t>
    </r>
    <r>
      <rPr>
        <sz val="8"/>
        <rFont val="宋体"/>
        <charset val="134"/>
      </rPr>
      <t>增值税返还收入</t>
    </r>
  </si>
  <si>
    <r>
      <rPr>
        <sz val="8"/>
        <rFont val="Times New Roman"/>
        <charset val="134"/>
      </rPr>
      <t xml:space="preserve">    1100106  </t>
    </r>
    <r>
      <rPr>
        <sz val="8"/>
        <rFont val="宋体"/>
        <charset val="134"/>
      </rPr>
      <t>增值税</t>
    </r>
    <r>
      <rPr>
        <sz val="8"/>
        <rFont val="Times New Roman"/>
        <charset val="134"/>
      </rPr>
      <t>“</t>
    </r>
    <r>
      <rPr>
        <sz val="8"/>
        <rFont val="宋体"/>
        <charset val="134"/>
      </rPr>
      <t>五五分享</t>
    </r>
    <r>
      <rPr>
        <sz val="8"/>
        <rFont val="Times New Roman"/>
        <charset val="134"/>
      </rPr>
      <t>”</t>
    </r>
    <r>
      <rPr>
        <sz val="8"/>
        <rFont val="宋体"/>
        <charset val="134"/>
      </rPr>
      <t>税返还收入</t>
    </r>
  </si>
  <si>
    <r>
      <rPr>
        <sz val="8"/>
        <rFont val="Times New Roman"/>
        <charset val="134"/>
      </rPr>
      <t xml:space="preserve">  11002 </t>
    </r>
    <r>
      <rPr>
        <sz val="8"/>
        <rFont val="宋体"/>
        <charset val="134"/>
      </rPr>
      <t>一般性转移支付收入</t>
    </r>
  </si>
  <si>
    <r>
      <rPr>
        <sz val="8"/>
        <rFont val="Times New Roman"/>
        <charset val="134"/>
      </rPr>
      <t xml:space="preserve">    1100201</t>
    </r>
    <r>
      <rPr>
        <sz val="8"/>
        <rFont val="宋体"/>
        <charset val="134"/>
      </rPr>
      <t>　体制补助收入　</t>
    </r>
  </si>
  <si>
    <r>
      <rPr>
        <sz val="8"/>
        <rFont val="Times New Roman"/>
        <charset val="134"/>
      </rPr>
      <t xml:space="preserve">    1100202</t>
    </r>
    <r>
      <rPr>
        <sz val="8"/>
        <rFont val="宋体"/>
        <charset val="134"/>
      </rPr>
      <t>　均衡性转移支付收入</t>
    </r>
  </si>
  <si>
    <r>
      <rPr>
        <sz val="8"/>
        <rFont val="Times New Roman"/>
        <charset val="134"/>
      </rPr>
      <t xml:space="preserve">    1100207 </t>
    </r>
    <r>
      <rPr>
        <sz val="8"/>
        <rFont val="宋体"/>
        <charset val="134"/>
      </rPr>
      <t>县级基本财力保障机制奖补资金收入</t>
    </r>
  </si>
  <si>
    <r>
      <rPr>
        <sz val="8"/>
        <rFont val="Times New Roman"/>
        <charset val="134"/>
      </rPr>
      <t xml:space="preserve">    1100208  </t>
    </r>
    <r>
      <rPr>
        <sz val="8"/>
        <rFont val="宋体"/>
        <charset val="134"/>
      </rPr>
      <t>结算补助收入</t>
    </r>
  </si>
  <si>
    <r>
      <rPr>
        <sz val="8"/>
        <rFont val="Times New Roman"/>
        <charset val="134"/>
      </rPr>
      <t xml:space="preserve">    1100214  </t>
    </r>
    <r>
      <rPr>
        <sz val="8"/>
        <rFont val="宋体"/>
        <charset val="134"/>
      </rPr>
      <t>企业事业单位划转补助收入</t>
    </r>
  </si>
  <si>
    <r>
      <rPr>
        <sz val="8"/>
        <rFont val="Times New Roman"/>
        <charset val="134"/>
      </rPr>
      <t xml:space="preserve">    1100225  </t>
    </r>
    <r>
      <rPr>
        <sz val="8"/>
        <rFont val="宋体"/>
        <charset val="134"/>
      </rPr>
      <t>产粮（油）大县奖励资金收入</t>
    </r>
  </si>
  <si>
    <r>
      <rPr>
        <sz val="8"/>
        <rFont val="Times New Roman"/>
        <charset val="134"/>
      </rPr>
      <t xml:space="preserve">    1100226  </t>
    </r>
    <r>
      <rPr>
        <sz val="8"/>
        <rFont val="宋体"/>
        <charset val="134"/>
      </rPr>
      <t>重点生态功能区转移支付收入</t>
    </r>
  </si>
  <si>
    <r>
      <rPr>
        <sz val="8"/>
        <rFont val="Times New Roman"/>
        <charset val="134"/>
      </rPr>
      <t xml:space="preserve">    1100227  </t>
    </r>
    <r>
      <rPr>
        <sz val="8"/>
        <rFont val="宋体"/>
        <charset val="134"/>
      </rPr>
      <t>固定数额补助收入</t>
    </r>
  </si>
  <si>
    <r>
      <rPr>
        <sz val="8"/>
        <rFont val="Times New Roman"/>
        <charset val="134"/>
      </rPr>
      <t xml:space="preserve">    1100229  </t>
    </r>
    <r>
      <rPr>
        <sz val="8"/>
        <rFont val="宋体"/>
        <charset val="134"/>
      </rPr>
      <t>民族地区转移支付收入</t>
    </r>
  </si>
  <si>
    <r>
      <rPr>
        <sz val="8"/>
        <rFont val="Times New Roman"/>
        <charset val="134"/>
      </rPr>
      <t xml:space="preserve">    1100230  </t>
    </r>
    <r>
      <rPr>
        <sz val="8"/>
        <rFont val="宋体"/>
        <charset val="134"/>
      </rPr>
      <t>边境地区转移支付收入</t>
    </r>
  </si>
  <si>
    <r>
      <rPr>
        <sz val="8"/>
        <rFont val="Times New Roman"/>
        <charset val="134"/>
      </rPr>
      <t xml:space="preserve">    1100231  </t>
    </r>
    <r>
      <rPr>
        <sz val="8"/>
        <rFont val="宋体"/>
        <charset val="134"/>
      </rPr>
      <t>贫困地区转移支付收入</t>
    </r>
  </si>
  <si>
    <r>
      <rPr>
        <sz val="8"/>
        <rFont val="Times New Roman"/>
        <charset val="134"/>
      </rPr>
      <t xml:space="preserve">    2340205 </t>
    </r>
    <r>
      <rPr>
        <sz val="8"/>
        <rFont val="宋体"/>
        <charset val="134"/>
      </rPr>
      <t>困难群众基本生活补助</t>
    </r>
  </si>
  <si>
    <r>
      <rPr>
        <sz val="8"/>
        <rFont val="Times New Roman"/>
        <charset val="134"/>
      </rPr>
      <t xml:space="preserve">    1100244  </t>
    </r>
    <r>
      <rPr>
        <sz val="8"/>
        <rFont val="宋体"/>
        <charset val="134"/>
      </rPr>
      <t>公共安全共同财政事权转移支付收入</t>
    </r>
  </si>
  <si>
    <r>
      <rPr>
        <sz val="8"/>
        <rFont val="Times New Roman"/>
        <charset val="134"/>
      </rPr>
      <t xml:space="preserve">    1100245  </t>
    </r>
    <r>
      <rPr>
        <sz val="8"/>
        <rFont val="宋体"/>
        <charset val="134"/>
      </rPr>
      <t>教育共同财政事权转移支付收入</t>
    </r>
  </si>
  <si>
    <r>
      <rPr>
        <sz val="8"/>
        <rFont val="Times New Roman"/>
        <charset val="134"/>
      </rPr>
      <t xml:space="preserve">    1100247  </t>
    </r>
    <r>
      <rPr>
        <sz val="8"/>
        <rFont val="宋体"/>
        <charset val="134"/>
      </rPr>
      <t>文化旅游体育与传媒共同财政事权转移支付收入</t>
    </r>
  </si>
  <si>
    <r>
      <rPr>
        <sz val="8"/>
        <rFont val="Times New Roman"/>
        <charset val="134"/>
      </rPr>
      <t xml:space="preserve">    1100248  </t>
    </r>
    <r>
      <rPr>
        <sz val="8"/>
        <rFont val="宋体"/>
        <charset val="134"/>
      </rPr>
      <t>社会保障和就业共同财政事权转移支付收入</t>
    </r>
  </si>
  <si>
    <r>
      <rPr>
        <sz val="8"/>
        <rFont val="Times New Roman"/>
        <charset val="134"/>
      </rPr>
      <t xml:space="preserve">    1100249 </t>
    </r>
    <r>
      <rPr>
        <sz val="8"/>
        <rFont val="宋体"/>
        <charset val="134"/>
      </rPr>
      <t>医疗健康共同财政事权转移支付收入</t>
    </r>
  </si>
  <si>
    <r>
      <rPr>
        <sz val="8"/>
        <rFont val="Times New Roman"/>
        <charset val="134"/>
      </rPr>
      <t xml:space="preserve">    1100250  </t>
    </r>
    <r>
      <rPr>
        <sz val="8"/>
        <rFont val="宋体"/>
        <charset val="134"/>
      </rPr>
      <t>节能环保共同财政事权转移支付收入</t>
    </r>
  </si>
  <si>
    <r>
      <rPr>
        <sz val="8"/>
        <rFont val="Times New Roman"/>
        <charset val="134"/>
      </rPr>
      <t xml:space="preserve">    1100252  </t>
    </r>
    <r>
      <rPr>
        <sz val="8"/>
        <rFont val="宋体"/>
        <charset val="134"/>
      </rPr>
      <t>农林水共同财政事权转移支付收入</t>
    </r>
  </si>
  <si>
    <r>
      <rPr>
        <sz val="8"/>
        <rFont val="Times New Roman"/>
        <charset val="134"/>
      </rPr>
      <t xml:space="preserve">    1100253  </t>
    </r>
    <r>
      <rPr>
        <sz val="8"/>
        <rFont val="宋体"/>
        <charset val="134"/>
      </rPr>
      <t>交通运输共同财政事权转移支付收入</t>
    </r>
  </si>
  <si>
    <r>
      <rPr>
        <sz val="8"/>
        <rFont val="Times New Roman"/>
        <charset val="134"/>
      </rPr>
      <t xml:space="preserve">    1100258  </t>
    </r>
    <r>
      <rPr>
        <sz val="8"/>
        <rFont val="宋体"/>
        <charset val="134"/>
      </rPr>
      <t>住房保障共同财政事权转移支付收入</t>
    </r>
  </si>
  <si>
    <r>
      <rPr>
        <sz val="8"/>
        <rFont val="Times New Roman"/>
        <charset val="134"/>
      </rPr>
      <t xml:space="preserve">2300259 </t>
    </r>
    <r>
      <rPr>
        <sz val="8"/>
        <rFont val="宋体"/>
        <charset val="134"/>
      </rPr>
      <t>粮油物资储备共同财政事权转移支付支出</t>
    </r>
  </si>
  <si>
    <r>
      <rPr>
        <sz val="8"/>
        <rFont val="Times New Roman"/>
        <charset val="134"/>
      </rPr>
      <t xml:space="preserve">    1100260  </t>
    </r>
    <r>
      <rPr>
        <sz val="8"/>
        <rFont val="宋体"/>
        <charset val="134"/>
      </rPr>
      <t>灾害防治及应急管理共同财政事权转移支付收入</t>
    </r>
  </si>
  <si>
    <r>
      <rPr>
        <sz val="8"/>
        <rFont val="Times New Roman"/>
        <charset val="134"/>
      </rPr>
      <t xml:space="preserve">    1100299</t>
    </r>
    <r>
      <rPr>
        <sz val="8"/>
        <rFont val="宋体"/>
        <charset val="134"/>
      </rPr>
      <t>　其他一般性转移支付收入</t>
    </r>
  </si>
  <si>
    <r>
      <rPr>
        <sz val="8"/>
        <rFont val="Times New Roman"/>
        <charset val="134"/>
      </rPr>
      <t xml:space="preserve">  11003 </t>
    </r>
    <r>
      <rPr>
        <sz val="8"/>
        <rFont val="宋体"/>
        <charset val="134"/>
      </rPr>
      <t>专项转移支付收入</t>
    </r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</si>
  <si>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上级专项补助收入</t>
    </r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</si>
  <si>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专项上解收入</t>
    </r>
  </si>
  <si>
    <r>
      <rPr>
        <b/>
        <sz val="8"/>
        <rFont val="Times New Roman"/>
        <charset val="134"/>
      </rPr>
      <t xml:space="preserve">23009 </t>
    </r>
    <r>
      <rPr>
        <b/>
        <sz val="8"/>
        <rFont val="宋体"/>
        <charset val="134"/>
      </rPr>
      <t>年终结余</t>
    </r>
  </si>
  <si>
    <r>
      <rPr>
        <sz val="8"/>
        <rFont val="Times New Roman"/>
        <charset val="134"/>
      </rPr>
      <t xml:space="preserve">  11008 </t>
    </r>
    <r>
      <rPr>
        <sz val="8"/>
        <rFont val="宋体"/>
        <charset val="134"/>
      </rPr>
      <t>上年结余收入</t>
    </r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</si>
  <si>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净结余</t>
    </r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</si>
  <si>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专款结转</t>
    </r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</si>
  <si>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结转下年专款</t>
    </r>
  </si>
  <si>
    <r>
      <rPr>
        <b/>
        <sz val="8"/>
        <rFont val="Times New Roman"/>
        <charset val="134"/>
      </rPr>
      <t xml:space="preserve">23011 </t>
    </r>
    <r>
      <rPr>
        <b/>
        <sz val="8"/>
        <rFont val="宋体"/>
        <charset val="134"/>
      </rPr>
      <t>债务转贷支出</t>
    </r>
  </si>
  <si>
    <r>
      <rPr>
        <sz val="8"/>
        <rFont val="Times New Roman"/>
        <charset val="134"/>
      </rPr>
      <t xml:space="preserve">  11009 </t>
    </r>
    <r>
      <rPr>
        <sz val="8"/>
        <rFont val="宋体"/>
        <charset val="134"/>
      </rPr>
      <t>调入资金</t>
    </r>
  </si>
  <si>
    <r>
      <rPr>
        <sz val="8"/>
        <rFont val="Times New Roman"/>
        <charset val="134"/>
      </rPr>
      <t xml:space="preserve">  110090102 </t>
    </r>
    <r>
      <rPr>
        <sz val="8"/>
        <rFont val="宋体"/>
        <charset val="134"/>
      </rPr>
      <t>从政府性基金调入一般公共预算</t>
    </r>
  </si>
  <si>
    <r>
      <rPr>
        <sz val="8"/>
        <rFont val="Times New Roman"/>
        <charset val="134"/>
      </rPr>
      <t xml:space="preserve">  110090103 </t>
    </r>
    <r>
      <rPr>
        <sz val="8"/>
        <rFont val="宋体"/>
        <charset val="134"/>
      </rPr>
      <t>从国有资本经营预算调入一般公共预算</t>
    </r>
  </si>
  <si>
    <r>
      <rPr>
        <b/>
        <sz val="8"/>
        <rFont val="Times New Roman"/>
        <charset val="134"/>
      </rPr>
      <t xml:space="preserve">231   </t>
    </r>
    <r>
      <rPr>
        <b/>
        <sz val="8"/>
        <rFont val="宋体"/>
        <charset val="134"/>
      </rPr>
      <t>债券还本支出</t>
    </r>
  </si>
  <si>
    <r>
      <rPr>
        <sz val="8"/>
        <rFont val="Times New Roman"/>
        <charset val="134"/>
      </rPr>
      <t xml:space="preserve">  11011</t>
    </r>
    <r>
      <rPr>
        <sz val="8"/>
        <rFont val="宋体"/>
        <charset val="134"/>
      </rPr>
      <t>债务转贷收入</t>
    </r>
  </si>
  <si>
    <r>
      <rPr>
        <sz val="8"/>
        <rFont val="Times New Roman"/>
        <charset val="134"/>
      </rPr>
      <t xml:space="preserve">       </t>
    </r>
    <r>
      <rPr>
        <sz val="8"/>
        <rFont val="宋体"/>
        <charset val="134"/>
      </rPr>
      <t>地方政府一般债务还本支出</t>
    </r>
  </si>
  <si>
    <r>
      <rPr>
        <sz val="8"/>
        <rFont val="Times New Roman"/>
        <charset val="134"/>
      </rPr>
      <t xml:space="preserve">  11015 </t>
    </r>
    <r>
      <rPr>
        <sz val="8"/>
        <rFont val="宋体"/>
        <charset val="134"/>
      </rPr>
      <t>动用预算稳定调节基金</t>
    </r>
  </si>
  <si>
    <r>
      <rPr>
        <b/>
        <sz val="8"/>
        <rFont val="Times New Roman"/>
        <charset val="134"/>
      </rPr>
      <t xml:space="preserve">   </t>
    </r>
    <r>
      <rPr>
        <b/>
        <sz val="8"/>
        <rFont val="宋体"/>
        <charset val="134"/>
      </rPr>
      <t>安排预算稳定调节基金</t>
    </r>
  </si>
  <si>
    <r>
      <rPr>
        <sz val="22"/>
        <rFont val="Times New Roman"/>
        <charset val="134"/>
      </rPr>
      <t>2021</t>
    </r>
    <r>
      <rPr>
        <sz val="22"/>
        <rFont val="华文中宋"/>
        <charset val="134"/>
      </rPr>
      <t>年度盈江县一般公共预算支出调整变动情况表</t>
    </r>
  </si>
  <si>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单位：万元</t>
    </r>
  </si>
  <si>
    <t>预算支出科目</t>
  </si>
  <si>
    <t>本级支出</t>
  </si>
  <si>
    <r>
      <rPr>
        <b/>
        <sz val="12"/>
        <rFont val="Times New Roman"/>
        <charset val="134"/>
      </rPr>
      <t>一般性转移支付支出</t>
    </r>
    <r>
      <rPr>
        <b/>
        <sz val="12"/>
        <rFont val="Times New Roman"/>
        <charset val="134"/>
      </rPr>
      <t>±</t>
    </r>
  </si>
  <si>
    <t>上级专款支出</t>
  </si>
  <si>
    <t>动支预备费</t>
  </si>
  <si>
    <t>增加预算支出</t>
  </si>
  <si>
    <t>建议调整支出</t>
  </si>
  <si>
    <r>
      <rPr>
        <b/>
        <sz val="12"/>
        <rFont val="Times New Roman"/>
        <charset val="134"/>
      </rPr>
      <t>1-10</t>
    </r>
    <r>
      <rPr>
        <b/>
        <sz val="12"/>
        <rFont val="宋体"/>
        <charset val="134"/>
      </rPr>
      <t>月实际下达</t>
    </r>
    <r>
      <rPr>
        <b/>
        <sz val="12"/>
        <rFont val="Times New Roman"/>
        <charset val="134"/>
      </rPr>
      <t>+</t>
    </r>
    <r>
      <rPr>
        <b/>
        <sz val="12"/>
        <rFont val="宋体"/>
        <charset val="134"/>
      </rPr>
      <t>预测数</t>
    </r>
  </si>
  <si>
    <t>年初预算安排数</t>
  </si>
  <si>
    <r>
      <rPr>
        <b/>
        <sz val="12"/>
        <rFont val="Times New Roman"/>
        <charset val="134"/>
      </rPr>
      <t>1-10</t>
    </r>
    <r>
      <rPr>
        <b/>
        <sz val="12"/>
        <rFont val="宋体"/>
        <charset val="134"/>
      </rPr>
      <t>月实际下达数与年初预算数差额</t>
    </r>
    <r>
      <rPr>
        <b/>
        <sz val="12"/>
        <rFont val="Times New Roman"/>
        <charset val="134"/>
      </rPr>
      <t>±</t>
    </r>
  </si>
  <si>
    <t>金额</t>
  </si>
  <si>
    <r>
      <rPr>
        <b/>
        <sz val="12"/>
        <rFont val="Times New Roman"/>
        <charset val="134"/>
      </rPr>
      <t xml:space="preserve">201 </t>
    </r>
    <r>
      <rPr>
        <b/>
        <sz val="12"/>
        <rFont val="宋体"/>
        <charset val="134"/>
      </rPr>
      <t>一般公共服务支出</t>
    </r>
  </si>
  <si>
    <r>
      <rPr>
        <b/>
        <sz val="12"/>
        <rFont val="Times New Roman"/>
        <charset val="134"/>
      </rPr>
      <t xml:space="preserve">203 </t>
    </r>
    <r>
      <rPr>
        <b/>
        <sz val="12"/>
        <rFont val="宋体"/>
        <charset val="134"/>
      </rPr>
      <t>国防支出</t>
    </r>
  </si>
  <si>
    <r>
      <rPr>
        <b/>
        <sz val="12"/>
        <rFont val="Times New Roman"/>
        <charset val="134"/>
      </rPr>
      <t xml:space="preserve">204 </t>
    </r>
    <r>
      <rPr>
        <b/>
        <sz val="12"/>
        <rFont val="宋体"/>
        <charset val="134"/>
      </rPr>
      <t>公共安全支出</t>
    </r>
  </si>
  <si>
    <r>
      <rPr>
        <b/>
        <sz val="12"/>
        <rFont val="Times New Roman"/>
        <charset val="134"/>
      </rPr>
      <t xml:space="preserve">205 </t>
    </r>
    <r>
      <rPr>
        <b/>
        <sz val="12"/>
        <rFont val="宋体"/>
        <charset val="134"/>
      </rPr>
      <t>教育支出</t>
    </r>
  </si>
  <si>
    <r>
      <rPr>
        <b/>
        <sz val="12"/>
        <rFont val="Times New Roman"/>
        <charset val="134"/>
      </rPr>
      <t xml:space="preserve">206 </t>
    </r>
    <r>
      <rPr>
        <b/>
        <sz val="12"/>
        <rFont val="宋体"/>
        <charset val="134"/>
      </rPr>
      <t>科学技术支出</t>
    </r>
  </si>
  <si>
    <r>
      <rPr>
        <b/>
        <sz val="12"/>
        <rFont val="Times New Roman"/>
        <charset val="134"/>
      </rPr>
      <t xml:space="preserve">207 </t>
    </r>
    <r>
      <rPr>
        <b/>
        <sz val="12"/>
        <rFont val="宋体"/>
        <charset val="134"/>
      </rPr>
      <t>文化体育与传媒支出</t>
    </r>
  </si>
  <si>
    <r>
      <rPr>
        <b/>
        <sz val="12"/>
        <rFont val="Times New Roman"/>
        <charset val="134"/>
      </rPr>
      <t xml:space="preserve">208 </t>
    </r>
    <r>
      <rPr>
        <b/>
        <sz val="12"/>
        <rFont val="宋体"/>
        <charset val="134"/>
      </rPr>
      <t>社会保障和就业支出</t>
    </r>
  </si>
  <si>
    <r>
      <rPr>
        <b/>
        <sz val="12"/>
        <rFont val="Times New Roman"/>
        <charset val="134"/>
      </rPr>
      <t xml:space="preserve">210 </t>
    </r>
    <r>
      <rPr>
        <b/>
        <sz val="12"/>
        <rFont val="宋体"/>
        <charset val="134"/>
      </rPr>
      <t>卫生健康支出</t>
    </r>
  </si>
  <si>
    <r>
      <rPr>
        <b/>
        <sz val="12"/>
        <rFont val="Times New Roman"/>
        <charset val="134"/>
      </rPr>
      <t xml:space="preserve">211 </t>
    </r>
    <r>
      <rPr>
        <b/>
        <sz val="12"/>
        <rFont val="宋体"/>
        <charset val="134"/>
      </rPr>
      <t>节能环保支出</t>
    </r>
  </si>
  <si>
    <r>
      <rPr>
        <b/>
        <sz val="12"/>
        <rFont val="Times New Roman"/>
        <charset val="134"/>
      </rPr>
      <t xml:space="preserve">212 </t>
    </r>
    <r>
      <rPr>
        <b/>
        <sz val="12"/>
        <rFont val="宋体"/>
        <charset val="134"/>
      </rPr>
      <t>城乡社区支出</t>
    </r>
  </si>
  <si>
    <r>
      <rPr>
        <b/>
        <sz val="12"/>
        <rFont val="Times New Roman"/>
        <charset val="134"/>
      </rPr>
      <t xml:space="preserve">213 </t>
    </r>
    <r>
      <rPr>
        <b/>
        <sz val="12"/>
        <rFont val="宋体"/>
        <charset val="134"/>
      </rPr>
      <t>农林水支出</t>
    </r>
  </si>
  <si>
    <r>
      <rPr>
        <b/>
        <sz val="12"/>
        <rFont val="Times New Roman"/>
        <charset val="134"/>
      </rPr>
      <t xml:space="preserve">214 </t>
    </r>
    <r>
      <rPr>
        <b/>
        <sz val="12"/>
        <rFont val="宋体"/>
        <charset val="134"/>
      </rPr>
      <t>交通运输支出</t>
    </r>
  </si>
  <si>
    <r>
      <rPr>
        <b/>
        <sz val="12"/>
        <rFont val="Times New Roman"/>
        <charset val="134"/>
      </rPr>
      <t xml:space="preserve">215 </t>
    </r>
    <r>
      <rPr>
        <b/>
        <sz val="12"/>
        <rFont val="宋体"/>
        <charset val="134"/>
      </rPr>
      <t>资源勘探信息等支出</t>
    </r>
  </si>
  <si>
    <r>
      <rPr>
        <b/>
        <sz val="12"/>
        <rFont val="Times New Roman"/>
        <charset val="134"/>
      </rPr>
      <t xml:space="preserve">216 </t>
    </r>
    <r>
      <rPr>
        <b/>
        <sz val="12"/>
        <rFont val="宋体"/>
        <charset val="134"/>
      </rPr>
      <t>商业服务业等支出</t>
    </r>
  </si>
  <si>
    <r>
      <rPr>
        <b/>
        <sz val="12"/>
        <rFont val="Times New Roman"/>
        <charset val="134"/>
      </rPr>
      <t xml:space="preserve">217 </t>
    </r>
    <r>
      <rPr>
        <b/>
        <sz val="12"/>
        <rFont val="宋体"/>
        <charset val="134"/>
      </rPr>
      <t>金融支出</t>
    </r>
  </si>
  <si>
    <r>
      <rPr>
        <b/>
        <sz val="12"/>
        <rFont val="Times New Roman"/>
        <charset val="134"/>
      </rPr>
      <t xml:space="preserve">220 </t>
    </r>
    <r>
      <rPr>
        <b/>
        <sz val="12"/>
        <rFont val="宋体"/>
        <charset val="134"/>
      </rPr>
      <t>自然资源海洋气象等支出</t>
    </r>
  </si>
  <si>
    <r>
      <rPr>
        <b/>
        <sz val="12"/>
        <rFont val="Times New Roman"/>
        <charset val="134"/>
      </rPr>
      <t xml:space="preserve">221 </t>
    </r>
    <r>
      <rPr>
        <b/>
        <sz val="12"/>
        <rFont val="宋体"/>
        <charset val="134"/>
      </rPr>
      <t>住房保障支出</t>
    </r>
  </si>
  <si>
    <r>
      <rPr>
        <b/>
        <sz val="12"/>
        <rFont val="Times New Roman"/>
        <charset val="134"/>
      </rPr>
      <t xml:space="preserve">222 </t>
    </r>
    <r>
      <rPr>
        <b/>
        <sz val="12"/>
        <rFont val="宋体"/>
        <charset val="134"/>
      </rPr>
      <t>粮油物资储备支出</t>
    </r>
  </si>
  <si>
    <r>
      <rPr>
        <b/>
        <sz val="12"/>
        <rFont val="Times New Roman"/>
        <charset val="134"/>
      </rPr>
      <t xml:space="preserve">224 </t>
    </r>
    <r>
      <rPr>
        <b/>
        <sz val="12"/>
        <rFont val="宋体"/>
        <charset val="134"/>
      </rPr>
      <t>灾害防治及应急管理支出</t>
    </r>
  </si>
  <si>
    <r>
      <rPr>
        <b/>
        <sz val="12"/>
        <rFont val="Times New Roman"/>
        <charset val="134"/>
      </rPr>
      <t xml:space="preserve">227 </t>
    </r>
    <r>
      <rPr>
        <b/>
        <sz val="12"/>
        <rFont val="宋体"/>
        <charset val="134"/>
      </rPr>
      <t>预备费</t>
    </r>
  </si>
  <si>
    <r>
      <rPr>
        <b/>
        <sz val="12"/>
        <rFont val="Times New Roman"/>
        <charset val="134"/>
      </rPr>
      <t xml:space="preserve">229 </t>
    </r>
    <r>
      <rPr>
        <b/>
        <sz val="12"/>
        <rFont val="宋体"/>
        <charset val="134"/>
      </rPr>
      <t>其他支出</t>
    </r>
  </si>
  <si>
    <r>
      <rPr>
        <b/>
        <sz val="12"/>
        <rFont val="Times New Roman"/>
        <charset val="134"/>
      </rPr>
      <t xml:space="preserve">232 </t>
    </r>
    <r>
      <rPr>
        <b/>
        <sz val="12"/>
        <rFont val="宋体"/>
        <charset val="134"/>
      </rPr>
      <t>债务付息支出</t>
    </r>
  </si>
  <si>
    <r>
      <rPr>
        <b/>
        <sz val="12"/>
        <rFont val="Times New Roman"/>
        <charset val="134"/>
      </rPr>
      <t xml:space="preserve">233 </t>
    </r>
    <r>
      <rPr>
        <b/>
        <sz val="12"/>
        <rFont val="宋体"/>
        <charset val="134"/>
      </rPr>
      <t>债务发行费用支出</t>
    </r>
  </si>
  <si>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本级支出小计</t>
    </r>
  </si>
  <si>
    <r>
      <rPr>
        <b/>
        <sz val="20"/>
        <rFont val="Times New Roman"/>
        <charset val="134"/>
      </rPr>
      <t>2021</t>
    </r>
    <r>
      <rPr>
        <b/>
        <sz val="20"/>
        <rFont val="宋体"/>
        <charset val="134"/>
      </rPr>
      <t>年度盈江县一般公共预算支出经济分类调整表</t>
    </r>
  </si>
  <si>
    <t>单位:万元</t>
  </si>
  <si>
    <t>项目</t>
  </si>
  <si>
    <t>基本支出合计</t>
  </si>
  <si>
    <t>工资福利支出</t>
  </si>
  <si>
    <t>机关商品和服务支出</t>
  </si>
  <si>
    <t>机关资本性支出（一）</t>
  </si>
  <si>
    <t>对事业单位经常性补助</t>
  </si>
  <si>
    <t>对事业单位资本性支出（一）</t>
  </si>
  <si>
    <t>对个人和家庭的补助</t>
  </si>
  <si>
    <t>特定目标类</t>
  </si>
  <si>
    <t>总支出</t>
  </si>
  <si>
    <t>备注</t>
  </si>
  <si>
    <t>年初数</t>
  </si>
  <si>
    <t>较年初数增减</t>
  </si>
  <si>
    <t>小计</t>
  </si>
  <si>
    <t>商品和服务支出</t>
  </si>
  <si>
    <r>
      <rPr>
        <b/>
        <sz val="11"/>
        <rFont val="Times New Roman"/>
        <charset val="134"/>
      </rPr>
      <t xml:space="preserve">201 </t>
    </r>
    <r>
      <rPr>
        <b/>
        <sz val="11"/>
        <rFont val="宋体"/>
        <charset val="134"/>
      </rPr>
      <t>一般公共服务支出</t>
    </r>
  </si>
  <si>
    <r>
      <rPr>
        <b/>
        <sz val="11"/>
        <rFont val="Times New Roman"/>
        <charset val="134"/>
      </rPr>
      <t xml:space="preserve">203 </t>
    </r>
    <r>
      <rPr>
        <b/>
        <sz val="11"/>
        <rFont val="宋体"/>
        <charset val="134"/>
      </rPr>
      <t>国防支出</t>
    </r>
  </si>
  <si>
    <r>
      <rPr>
        <b/>
        <sz val="11"/>
        <rFont val="Times New Roman"/>
        <charset val="134"/>
      </rPr>
      <t xml:space="preserve">204 </t>
    </r>
    <r>
      <rPr>
        <b/>
        <sz val="11"/>
        <rFont val="宋体"/>
        <charset val="134"/>
      </rPr>
      <t>公共安全支出</t>
    </r>
  </si>
  <si>
    <r>
      <rPr>
        <b/>
        <sz val="11"/>
        <rFont val="Times New Roman"/>
        <charset val="134"/>
      </rPr>
      <t xml:space="preserve">205 </t>
    </r>
    <r>
      <rPr>
        <b/>
        <sz val="11"/>
        <rFont val="宋体"/>
        <charset val="134"/>
      </rPr>
      <t>教育支出</t>
    </r>
  </si>
  <si>
    <r>
      <rPr>
        <b/>
        <sz val="11"/>
        <rFont val="Times New Roman"/>
        <charset val="134"/>
      </rPr>
      <t xml:space="preserve">206 </t>
    </r>
    <r>
      <rPr>
        <b/>
        <sz val="11"/>
        <rFont val="宋体"/>
        <charset val="134"/>
      </rPr>
      <t>科学技术支出</t>
    </r>
  </si>
  <si>
    <r>
      <rPr>
        <b/>
        <sz val="11"/>
        <rFont val="Times New Roman"/>
        <charset val="134"/>
      </rPr>
      <t xml:space="preserve">207 </t>
    </r>
    <r>
      <rPr>
        <b/>
        <sz val="11"/>
        <rFont val="宋体"/>
        <charset val="134"/>
      </rPr>
      <t>文化体育与传媒支出</t>
    </r>
  </si>
  <si>
    <r>
      <rPr>
        <b/>
        <sz val="11"/>
        <rFont val="Times New Roman"/>
        <charset val="134"/>
      </rPr>
      <t xml:space="preserve">208 </t>
    </r>
    <r>
      <rPr>
        <b/>
        <sz val="11"/>
        <rFont val="宋体"/>
        <charset val="134"/>
      </rPr>
      <t>社会保障和就业支出</t>
    </r>
  </si>
  <si>
    <r>
      <rPr>
        <b/>
        <sz val="11"/>
        <rFont val="Times New Roman"/>
        <charset val="134"/>
      </rPr>
      <t xml:space="preserve">210 </t>
    </r>
    <r>
      <rPr>
        <b/>
        <sz val="11"/>
        <rFont val="宋体"/>
        <charset val="134"/>
      </rPr>
      <t>卫生健康支出</t>
    </r>
  </si>
  <si>
    <r>
      <rPr>
        <b/>
        <sz val="11"/>
        <rFont val="Times New Roman"/>
        <charset val="134"/>
      </rPr>
      <t xml:space="preserve">211 </t>
    </r>
    <r>
      <rPr>
        <b/>
        <sz val="11"/>
        <rFont val="宋体"/>
        <charset val="134"/>
      </rPr>
      <t>节能环保支出</t>
    </r>
  </si>
  <si>
    <r>
      <rPr>
        <b/>
        <sz val="11"/>
        <rFont val="Times New Roman"/>
        <charset val="134"/>
      </rPr>
      <t xml:space="preserve">212 </t>
    </r>
    <r>
      <rPr>
        <b/>
        <sz val="11"/>
        <rFont val="宋体"/>
        <charset val="134"/>
      </rPr>
      <t>城乡社区支出</t>
    </r>
  </si>
  <si>
    <r>
      <rPr>
        <b/>
        <sz val="11"/>
        <rFont val="Times New Roman"/>
        <charset val="134"/>
      </rPr>
      <t xml:space="preserve">213 </t>
    </r>
    <r>
      <rPr>
        <b/>
        <sz val="11"/>
        <rFont val="宋体"/>
        <charset val="134"/>
      </rPr>
      <t>农林水支出</t>
    </r>
  </si>
  <si>
    <r>
      <rPr>
        <b/>
        <sz val="11"/>
        <rFont val="Times New Roman"/>
        <charset val="134"/>
      </rPr>
      <t xml:space="preserve">214 </t>
    </r>
    <r>
      <rPr>
        <b/>
        <sz val="11"/>
        <rFont val="宋体"/>
        <charset val="134"/>
      </rPr>
      <t>交通运输支出</t>
    </r>
  </si>
  <si>
    <r>
      <rPr>
        <b/>
        <sz val="11"/>
        <rFont val="Times New Roman"/>
        <charset val="134"/>
      </rPr>
      <t xml:space="preserve">215 </t>
    </r>
    <r>
      <rPr>
        <b/>
        <sz val="11"/>
        <rFont val="宋体"/>
        <charset val="134"/>
      </rPr>
      <t>资源勘探信息等支出</t>
    </r>
  </si>
  <si>
    <r>
      <rPr>
        <b/>
        <sz val="11"/>
        <rFont val="Times New Roman"/>
        <charset val="134"/>
      </rPr>
      <t xml:space="preserve">216 </t>
    </r>
    <r>
      <rPr>
        <b/>
        <sz val="11"/>
        <rFont val="宋体"/>
        <charset val="134"/>
      </rPr>
      <t>商业服务业等支出</t>
    </r>
  </si>
  <si>
    <r>
      <rPr>
        <b/>
        <sz val="11"/>
        <rFont val="Times New Roman"/>
        <charset val="134"/>
      </rPr>
      <t xml:space="preserve">217 </t>
    </r>
    <r>
      <rPr>
        <b/>
        <sz val="11"/>
        <rFont val="宋体"/>
        <charset val="134"/>
      </rPr>
      <t>金融支出</t>
    </r>
  </si>
  <si>
    <r>
      <rPr>
        <b/>
        <sz val="11"/>
        <rFont val="Times New Roman"/>
        <charset val="134"/>
      </rPr>
      <t xml:space="preserve">220 </t>
    </r>
    <r>
      <rPr>
        <b/>
        <sz val="11"/>
        <rFont val="宋体"/>
        <charset val="134"/>
      </rPr>
      <t>自然资源海洋气象等支出</t>
    </r>
  </si>
  <si>
    <r>
      <rPr>
        <b/>
        <sz val="11"/>
        <rFont val="Times New Roman"/>
        <charset val="134"/>
      </rPr>
      <t xml:space="preserve">221 </t>
    </r>
    <r>
      <rPr>
        <b/>
        <sz val="11"/>
        <rFont val="宋体"/>
        <charset val="134"/>
      </rPr>
      <t>住房保障支出</t>
    </r>
  </si>
  <si>
    <r>
      <rPr>
        <b/>
        <sz val="11"/>
        <rFont val="Times New Roman"/>
        <charset val="134"/>
      </rPr>
      <t xml:space="preserve">222 </t>
    </r>
    <r>
      <rPr>
        <b/>
        <sz val="11"/>
        <rFont val="宋体"/>
        <charset val="134"/>
      </rPr>
      <t>粮油物资储备支出</t>
    </r>
  </si>
  <si>
    <r>
      <rPr>
        <b/>
        <sz val="11"/>
        <rFont val="Times New Roman"/>
        <charset val="134"/>
      </rPr>
      <t xml:space="preserve">224 </t>
    </r>
    <r>
      <rPr>
        <b/>
        <sz val="11"/>
        <rFont val="宋体"/>
        <charset val="134"/>
      </rPr>
      <t>灾害防治及应急管理支出</t>
    </r>
  </si>
  <si>
    <r>
      <rPr>
        <b/>
        <sz val="11"/>
        <rFont val="Times New Roman"/>
        <charset val="134"/>
      </rPr>
      <t xml:space="preserve">227 </t>
    </r>
    <r>
      <rPr>
        <b/>
        <sz val="11"/>
        <rFont val="宋体"/>
        <charset val="134"/>
      </rPr>
      <t>预备费</t>
    </r>
  </si>
  <si>
    <r>
      <rPr>
        <b/>
        <sz val="11"/>
        <rFont val="Times New Roman"/>
        <charset val="134"/>
      </rPr>
      <t xml:space="preserve">229 </t>
    </r>
    <r>
      <rPr>
        <b/>
        <sz val="11"/>
        <rFont val="宋体"/>
        <charset val="134"/>
      </rPr>
      <t>其他支出</t>
    </r>
  </si>
  <si>
    <r>
      <rPr>
        <b/>
        <sz val="11"/>
        <rFont val="Times New Roman"/>
        <charset val="134"/>
      </rPr>
      <t xml:space="preserve">232 </t>
    </r>
    <r>
      <rPr>
        <b/>
        <sz val="11"/>
        <rFont val="宋体"/>
        <charset val="134"/>
      </rPr>
      <t>债务付息支出</t>
    </r>
  </si>
  <si>
    <r>
      <rPr>
        <b/>
        <sz val="11"/>
        <rFont val="Times New Roman"/>
        <charset val="134"/>
      </rPr>
      <t xml:space="preserve">233 </t>
    </r>
    <r>
      <rPr>
        <b/>
        <sz val="11"/>
        <rFont val="宋体"/>
        <charset val="134"/>
      </rPr>
      <t>债务发行费用支出</t>
    </r>
  </si>
  <si>
    <t>支出总计</t>
  </si>
  <si>
    <t>预留新增人员工资及住房公积金300万元，事业人员绩效工资1400万元、养老保险和职业年金缺口300万元、统筹外养老金缺口2814万元、县乡（镇）两级人大代表换届选举经费20.2万元</t>
  </si>
  <si>
    <r>
      <rPr>
        <sz val="20"/>
        <rFont val="Times New Roman"/>
        <charset val="134"/>
      </rPr>
      <t>2021</t>
    </r>
    <r>
      <rPr>
        <sz val="20"/>
        <rFont val="华文中宋"/>
        <charset val="134"/>
      </rPr>
      <t>年度盈江县政府性基金预算收支安排调整表</t>
    </r>
  </si>
  <si>
    <r>
      <rPr>
        <b/>
        <sz val="11"/>
        <rFont val="宋体"/>
        <charset val="134"/>
      </rPr>
      <t>收</t>
    </r>
    <r>
      <rPr>
        <b/>
        <sz val="11"/>
        <rFont val="Times New Roman"/>
        <charset val="134"/>
      </rPr>
      <t xml:space="preserve">      </t>
    </r>
    <r>
      <rPr>
        <b/>
        <sz val="11"/>
        <rFont val="宋体"/>
        <charset val="134"/>
      </rPr>
      <t>入</t>
    </r>
  </si>
  <si>
    <r>
      <rPr>
        <b/>
        <sz val="11"/>
        <rFont val="宋体"/>
        <charset val="134"/>
      </rPr>
      <t>调整数较年初调整数</t>
    </r>
    <r>
      <rPr>
        <b/>
        <sz val="11"/>
        <rFont val="Times New Roman"/>
        <charset val="134"/>
      </rPr>
      <t>±</t>
    </r>
  </si>
  <si>
    <r>
      <rPr>
        <b/>
        <sz val="11"/>
        <rFont val="宋体"/>
        <charset val="134"/>
      </rPr>
      <t>支</t>
    </r>
    <r>
      <rPr>
        <b/>
        <sz val="11"/>
        <rFont val="Times New Roman"/>
        <charset val="134"/>
      </rPr>
      <t xml:space="preserve">      </t>
    </r>
    <r>
      <rPr>
        <b/>
        <sz val="11"/>
        <rFont val="宋体"/>
        <charset val="134"/>
      </rPr>
      <t>出</t>
    </r>
  </si>
  <si>
    <r>
      <rPr>
        <b/>
        <sz val="11"/>
        <rFont val="宋体"/>
        <charset val="134"/>
      </rPr>
      <t>备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注</t>
    </r>
  </si>
  <si>
    <r>
      <rPr>
        <sz val="11"/>
        <rFont val="Times New Roman"/>
        <charset val="134"/>
      </rPr>
      <t xml:space="preserve">1030146 </t>
    </r>
    <r>
      <rPr>
        <sz val="11"/>
        <rFont val="宋体"/>
        <charset val="134"/>
      </rPr>
      <t>国有土地收益基金收入</t>
    </r>
  </si>
  <si>
    <r>
      <rPr>
        <sz val="11"/>
        <rFont val="Times New Roman"/>
        <charset val="134"/>
      </rPr>
      <t xml:space="preserve">206  </t>
    </r>
    <r>
      <rPr>
        <sz val="11"/>
        <rFont val="宋体"/>
        <charset val="134"/>
      </rPr>
      <t>科学技术支出</t>
    </r>
  </si>
  <si>
    <r>
      <rPr>
        <sz val="11"/>
        <rFont val="Times New Roman"/>
        <charset val="134"/>
      </rPr>
      <t xml:space="preserve">1030147 </t>
    </r>
    <r>
      <rPr>
        <sz val="11"/>
        <rFont val="宋体"/>
        <charset val="134"/>
      </rPr>
      <t>农业土地开发资金收入</t>
    </r>
  </si>
  <si>
    <r>
      <rPr>
        <sz val="11"/>
        <rFont val="Times New Roman"/>
        <charset val="134"/>
      </rPr>
      <t xml:space="preserve">207  </t>
    </r>
    <r>
      <rPr>
        <sz val="11"/>
        <rFont val="宋体"/>
        <charset val="134"/>
      </rPr>
      <t>文化体育与传媒支出</t>
    </r>
  </si>
  <si>
    <r>
      <rPr>
        <sz val="11"/>
        <rFont val="Times New Roman"/>
        <charset val="134"/>
      </rPr>
      <t xml:space="preserve">1030148 </t>
    </r>
    <r>
      <rPr>
        <sz val="11"/>
        <rFont val="宋体"/>
        <charset val="134"/>
      </rPr>
      <t>国有土地使用权出让收入</t>
    </r>
  </si>
  <si>
    <r>
      <rPr>
        <sz val="11"/>
        <rFont val="Times New Roman"/>
        <charset val="134"/>
      </rPr>
      <t xml:space="preserve">208  </t>
    </r>
    <r>
      <rPr>
        <sz val="11"/>
        <rFont val="宋体"/>
        <charset val="134"/>
      </rPr>
      <t>社会保障和就业支出</t>
    </r>
  </si>
  <si>
    <r>
      <rPr>
        <sz val="11"/>
        <rFont val="Times New Roman"/>
        <charset val="134"/>
      </rPr>
      <t xml:space="preserve">1030155 </t>
    </r>
    <r>
      <rPr>
        <sz val="11"/>
        <rFont val="宋体"/>
        <charset val="134"/>
      </rPr>
      <t>彩票公益金收入</t>
    </r>
  </si>
  <si>
    <r>
      <rPr>
        <sz val="11"/>
        <rFont val="Times New Roman"/>
        <charset val="134"/>
      </rPr>
      <t xml:space="preserve">211  </t>
    </r>
    <r>
      <rPr>
        <sz val="11"/>
        <rFont val="宋体"/>
        <charset val="134"/>
      </rPr>
      <t>节能环保支出</t>
    </r>
  </si>
  <si>
    <r>
      <rPr>
        <sz val="11"/>
        <rFont val="Times New Roman"/>
        <charset val="134"/>
      </rPr>
      <t xml:space="preserve">1030156 </t>
    </r>
    <r>
      <rPr>
        <sz val="11"/>
        <rFont val="宋体"/>
        <charset val="134"/>
      </rPr>
      <t>城市基础设施配套费收入</t>
    </r>
  </si>
  <si>
    <r>
      <rPr>
        <sz val="11"/>
        <rFont val="Times New Roman"/>
        <charset val="134"/>
      </rPr>
      <t xml:space="preserve">212  </t>
    </r>
    <r>
      <rPr>
        <sz val="11"/>
        <rFont val="宋体"/>
        <charset val="134"/>
      </rPr>
      <t>城乡社区支出</t>
    </r>
  </si>
  <si>
    <r>
      <rPr>
        <sz val="11"/>
        <rFont val="Times New Roman"/>
        <charset val="134"/>
      </rPr>
      <t xml:space="preserve">1030157 </t>
    </r>
    <r>
      <rPr>
        <sz val="11"/>
        <rFont val="宋体"/>
        <charset val="134"/>
      </rPr>
      <t>小型水库移民扶助基金收入</t>
    </r>
  </si>
  <si>
    <r>
      <rPr>
        <sz val="11"/>
        <rFont val="Times New Roman"/>
        <charset val="134"/>
      </rPr>
      <t xml:space="preserve">213  </t>
    </r>
    <r>
      <rPr>
        <sz val="11"/>
        <rFont val="宋体"/>
        <charset val="134"/>
      </rPr>
      <t>农林水支出</t>
    </r>
  </si>
  <si>
    <r>
      <rPr>
        <sz val="11"/>
        <rFont val="Times New Roman"/>
        <charset val="134"/>
      </rPr>
      <t xml:space="preserve">1030178 </t>
    </r>
    <r>
      <rPr>
        <sz val="11"/>
        <rFont val="宋体"/>
        <charset val="134"/>
      </rPr>
      <t>污水处理费收入</t>
    </r>
  </si>
  <si>
    <r>
      <rPr>
        <sz val="11"/>
        <rFont val="Times New Roman"/>
        <charset val="134"/>
      </rPr>
      <t xml:space="preserve">214  </t>
    </r>
    <r>
      <rPr>
        <sz val="11"/>
        <rFont val="宋体"/>
        <charset val="134"/>
      </rPr>
      <t>交通运输支出</t>
    </r>
  </si>
  <si>
    <r>
      <rPr>
        <sz val="11"/>
        <rFont val="Times New Roman"/>
        <charset val="134"/>
      </rPr>
      <t xml:space="preserve">1030180 </t>
    </r>
    <r>
      <rPr>
        <sz val="11"/>
        <rFont val="宋体"/>
        <charset val="134"/>
      </rPr>
      <t>彩票发行机构和彩票销售机构的业务费用</t>
    </r>
  </si>
  <si>
    <r>
      <rPr>
        <sz val="11"/>
        <rFont val="Times New Roman"/>
        <charset val="134"/>
      </rPr>
      <t xml:space="preserve">215  </t>
    </r>
    <r>
      <rPr>
        <sz val="11"/>
        <rFont val="宋体"/>
        <charset val="134"/>
      </rPr>
      <t>资源勘探信息等支出</t>
    </r>
  </si>
  <si>
    <r>
      <rPr>
        <sz val="11"/>
        <rFont val="Times New Roman"/>
        <charset val="134"/>
      </rPr>
      <t xml:space="preserve">1030199 </t>
    </r>
    <r>
      <rPr>
        <sz val="11"/>
        <rFont val="宋体"/>
        <charset val="134"/>
      </rPr>
      <t>其他政府性基金收入</t>
    </r>
  </si>
  <si>
    <r>
      <rPr>
        <sz val="11"/>
        <rFont val="Times New Roman"/>
        <charset val="134"/>
      </rPr>
      <t xml:space="preserve">216  </t>
    </r>
    <r>
      <rPr>
        <sz val="11"/>
        <rFont val="宋体"/>
        <charset val="134"/>
      </rPr>
      <t>商业服务业等支出</t>
    </r>
  </si>
  <si>
    <r>
      <rPr>
        <sz val="11"/>
        <rFont val="Times New Roman"/>
        <charset val="134"/>
      </rPr>
      <t>1031099</t>
    </r>
    <r>
      <rPr>
        <sz val="11"/>
        <rFont val="宋体"/>
        <charset val="134"/>
      </rPr>
      <t>其他政府性基金专项债务对应项目专项收入</t>
    </r>
  </si>
  <si>
    <r>
      <rPr>
        <sz val="11"/>
        <rFont val="Times New Roman"/>
        <charset val="134"/>
      </rPr>
      <t xml:space="preserve">217  </t>
    </r>
    <r>
      <rPr>
        <sz val="11"/>
        <rFont val="宋体"/>
        <charset val="134"/>
      </rPr>
      <t>金融支出</t>
    </r>
  </si>
  <si>
    <r>
      <rPr>
        <sz val="11"/>
        <rFont val="Times New Roman"/>
        <charset val="134"/>
      </rPr>
      <t xml:space="preserve">229  </t>
    </r>
    <r>
      <rPr>
        <sz val="11"/>
        <rFont val="宋体"/>
        <charset val="134"/>
      </rPr>
      <t>其他支出</t>
    </r>
  </si>
  <si>
    <r>
      <rPr>
        <sz val="8"/>
        <rFont val="Times New Roman"/>
        <charset val="134"/>
      </rPr>
      <t xml:space="preserve">      </t>
    </r>
    <r>
      <rPr>
        <sz val="8"/>
        <rFont val="宋体"/>
        <charset val="134"/>
      </rPr>
      <t>其中：其他政府性基金及对应专项债务收入安排的支出（盈江工业园区仕明产业园标准化厂房建设项目（一期）10000万元；德宏州盈江县人民医院建设项目9000万元；盈江县工业园农民工返乡创业园建设项目10000万元；盈江县乡村振兴示范园建设项目（一期）29300万元）</t>
    </r>
  </si>
  <si>
    <r>
      <rPr>
        <sz val="11"/>
        <rFont val="Times New Roman"/>
        <charset val="134"/>
      </rPr>
      <t xml:space="preserve">232  </t>
    </r>
    <r>
      <rPr>
        <sz val="11"/>
        <rFont val="宋体"/>
        <charset val="134"/>
      </rPr>
      <t>债务付息支出</t>
    </r>
  </si>
  <si>
    <r>
      <rPr>
        <sz val="11"/>
        <rFont val="Times New Roman"/>
        <charset val="134"/>
      </rPr>
      <t xml:space="preserve">233  </t>
    </r>
    <r>
      <rPr>
        <sz val="11"/>
        <rFont val="宋体"/>
        <charset val="134"/>
      </rPr>
      <t>债务发行费用支出</t>
    </r>
  </si>
  <si>
    <r>
      <rPr>
        <sz val="11"/>
        <rFont val="Times New Roman"/>
        <charset val="134"/>
      </rPr>
      <t xml:space="preserve">234  </t>
    </r>
    <r>
      <rPr>
        <sz val="11"/>
        <rFont val="宋体"/>
        <charset val="134"/>
      </rPr>
      <t>抗疫特别国债（城镇供水项目建、设疫情防控）</t>
    </r>
  </si>
  <si>
    <r>
      <rPr>
        <b/>
        <sz val="11"/>
        <rFont val="Times New Roman"/>
        <charset val="134"/>
      </rPr>
      <t xml:space="preserve">110 </t>
    </r>
    <r>
      <rPr>
        <b/>
        <sz val="11"/>
        <rFont val="宋体"/>
        <charset val="134"/>
      </rPr>
      <t>转移性收入</t>
    </r>
  </si>
  <si>
    <r>
      <rPr>
        <b/>
        <sz val="11"/>
        <rFont val="Times New Roman"/>
        <charset val="134"/>
      </rPr>
      <t xml:space="preserve">230 </t>
    </r>
    <r>
      <rPr>
        <b/>
        <sz val="11"/>
        <rFont val="宋体"/>
        <charset val="134"/>
      </rPr>
      <t>转移性支出</t>
    </r>
  </si>
  <si>
    <r>
      <rPr>
        <sz val="11"/>
        <rFont val="Times New Roman"/>
        <charset val="134"/>
      </rPr>
      <t xml:space="preserve">11004 </t>
    </r>
    <r>
      <rPr>
        <sz val="11"/>
        <rFont val="宋体"/>
        <charset val="134"/>
      </rPr>
      <t>政府性基金转移收入</t>
    </r>
  </si>
  <si>
    <r>
      <rPr>
        <sz val="11"/>
        <rFont val="Times New Roman"/>
        <charset val="134"/>
      </rPr>
      <t xml:space="preserve">23004 </t>
    </r>
    <r>
      <rPr>
        <sz val="11"/>
        <rFont val="宋体"/>
        <charset val="134"/>
      </rPr>
      <t>政府性基金上解支出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</si>
  <si>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其中：抗疫特别国债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</si>
  <si>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疫情防控（直达资金）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</si>
  <si>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其他收入</t>
    </r>
  </si>
  <si>
    <r>
      <rPr>
        <sz val="11"/>
        <rFont val="Times New Roman"/>
        <charset val="134"/>
      </rPr>
      <t xml:space="preserve">11008 </t>
    </r>
    <r>
      <rPr>
        <sz val="11"/>
        <rFont val="宋体"/>
        <charset val="134"/>
      </rPr>
      <t>上年结余收入</t>
    </r>
  </si>
  <si>
    <r>
      <rPr>
        <sz val="11"/>
        <rFont val="Times New Roman"/>
        <charset val="134"/>
      </rPr>
      <t xml:space="preserve">23008 </t>
    </r>
    <r>
      <rPr>
        <sz val="11"/>
        <rFont val="宋体"/>
        <charset val="134"/>
      </rPr>
      <t>调出资金</t>
    </r>
  </si>
  <si>
    <r>
      <rPr>
        <sz val="11"/>
        <rFont val="Times New Roman"/>
        <charset val="134"/>
      </rPr>
      <t xml:space="preserve">11009 </t>
    </r>
    <r>
      <rPr>
        <sz val="11"/>
        <rFont val="宋体"/>
        <charset val="134"/>
      </rPr>
      <t>调入资金</t>
    </r>
  </si>
  <si>
    <r>
      <rPr>
        <sz val="11"/>
        <rFont val="Times New Roman"/>
        <charset val="134"/>
      </rPr>
      <t xml:space="preserve">23009 </t>
    </r>
    <r>
      <rPr>
        <sz val="11"/>
        <rFont val="宋体"/>
        <charset val="134"/>
      </rPr>
      <t>年终结余</t>
    </r>
  </si>
  <si>
    <r>
      <rPr>
        <sz val="11"/>
        <rFont val="Times New Roman"/>
        <charset val="134"/>
      </rPr>
      <t xml:space="preserve">11011 </t>
    </r>
    <r>
      <rPr>
        <sz val="11"/>
        <rFont val="宋体"/>
        <charset val="134"/>
      </rPr>
      <t>债务转贷收入</t>
    </r>
  </si>
  <si>
    <r>
      <rPr>
        <sz val="11"/>
        <rFont val="Times New Roman"/>
        <charset val="134"/>
      </rPr>
      <t xml:space="preserve">231   </t>
    </r>
    <r>
      <rPr>
        <sz val="11"/>
        <rFont val="宋体"/>
        <charset val="134"/>
      </rPr>
      <t>债务还本支出</t>
    </r>
  </si>
  <si>
    <r>
      <rPr>
        <sz val="22"/>
        <rFont val="Times New Roman"/>
        <charset val="134"/>
      </rPr>
      <t>2021</t>
    </r>
    <r>
      <rPr>
        <sz val="22"/>
        <rFont val="华文中宋"/>
        <charset val="134"/>
      </rPr>
      <t>年度盈江县政府性基金预算支出调整变动情况表</t>
    </r>
  </si>
  <si>
    <r>
      <rPr>
        <b/>
        <sz val="12"/>
        <rFont val="Times New Roman"/>
        <charset val="134"/>
      </rPr>
      <t>本次调整数较年初预算数</t>
    </r>
    <r>
      <rPr>
        <b/>
        <sz val="12"/>
        <rFont val="Times New Roman"/>
        <charset val="134"/>
      </rPr>
      <t>±</t>
    </r>
  </si>
  <si>
    <r>
      <rPr>
        <b/>
        <sz val="12"/>
        <rFont val="Times New Roman"/>
        <charset val="134"/>
      </rPr>
      <t xml:space="preserve">206  </t>
    </r>
    <r>
      <rPr>
        <b/>
        <sz val="12"/>
        <rFont val="宋体"/>
        <charset val="134"/>
      </rPr>
      <t>科学技术支出</t>
    </r>
  </si>
  <si>
    <r>
      <rPr>
        <b/>
        <sz val="12"/>
        <rFont val="Times New Roman"/>
        <charset val="134"/>
      </rPr>
      <t xml:space="preserve">207  </t>
    </r>
    <r>
      <rPr>
        <b/>
        <sz val="12"/>
        <rFont val="宋体"/>
        <charset val="134"/>
      </rPr>
      <t>文化体育与传媒支出</t>
    </r>
  </si>
  <si>
    <r>
      <rPr>
        <b/>
        <sz val="12"/>
        <rFont val="Times New Roman"/>
        <charset val="134"/>
      </rPr>
      <t xml:space="preserve">208  </t>
    </r>
    <r>
      <rPr>
        <b/>
        <sz val="12"/>
        <rFont val="宋体"/>
        <charset val="134"/>
      </rPr>
      <t>社会保障和就业支出</t>
    </r>
  </si>
  <si>
    <r>
      <rPr>
        <b/>
        <sz val="12"/>
        <rFont val="Times New Roman"/>
        <charset val="134"/>
      </rPr>
      <t xml:space="preserve">211  </t>
    </r>
    <r>
      <rPr>
        <b/>
        <sz val="12"/>
        <rFont val="宋体"/>
        <charset val="134"/>
      </rPr>
      <t>节能环保支出</t>
    </r>
  </si>
  <si>
    <r>
      <rPr>
        <b/>
        <sz val="12"/>
        <rFont val="Times New Roman"/>
        <charset val="134"/>
      </rPr>
      <t xml:space="preserve">212  </t>
    </r>
    <r>
      <rPr>
        <b/>
        <sz val="12"/>
        <rFont val="宋体"/>
        <charset val="134"/>
      </rPr>
      <t>城乡社区支出</t>
    </r>
  </si>
  <si>
    <r>
      <rPr>
        <b/>
        <sz val="12"/>
        <rFont val="Times New Roman"/>
        <charset val="134"/>
      </rPr>
      <t xml:space="preserve">213  </t>
    </r>
    <r>
      <rPr>
        <b/>
        <sz val="12"/>
        <rFont val="宋体"/>
        <charset val="134"/>
      </rPr>
      <t>农林水支出</t>
    </r>
  </si>
  <si>
    <r>
      <rPr>
        <b/>
        <sz val="12"/>
        <rFont val="Times New Roman"/>
        <charset val="134"/>
      </rPr>
      <t xml:space="preserve">214  </t>
    </r>
    <r>
      <rPr>
        <b/>
        <sz val="12"/>
        <rFont val="宋体"/>
        <charset val="134"/>
      </rPr>
      <t>交通运输支出</t>
    </r>
  </si>
  <si>
    <r>
      <rPr>
        <b/>
        <sz val="12"/>
        <rFont val="Times New Roman"/>
        <charset val="134"/>
      </rPr>
      <t xml:space="preserve">215  </t>
    </r>
    <r>
      <rPr>
        <b/>
        <sz val="12"/>
        <rFont val="宋体"/>
        <charset val="134"/>
      </rPr>
      <t>资源勘探信息等支出</t>
    </r>
  </si>
  <si>
    <r>
      <rPr>
        <b/>
        <sz val="12"/>
        <rFont val="Times New Roman"/>
        <charset val="134"/>
      </rPr>
      <t xml:space="preserve">216  </t>
    </r>
    <r>
      <rPr>
        <b/>
        <sz val="12"/>
        <rFont val="宋体"/>
        <charset val="134"/>
      </rPr>
      <t>商业服务业等支出</t>
    </r>
  </si>
  <si>
    <r>
      <rPr>
        <b/>
        <sz val="12"/>
        <rFont val="Times New Roman"/>
        <charset val="134"/>
      </rPr>
      <t xml:space="preserve">217  </t>
    </r>
    <r>
      <rPr>
        <b/>
        <sz val="12"/>
        <rFont val="宋体"/>
        <charset val="134"/>
      </rPr>
      <t>金融支出</t>
    </r>
  </si>
  <si>
    <r>
      <rPr>
        <b/>
        <sz val="12"/>
        <rFont val="Times New Roman"/>
        <charset val="134"/>
      </rPr>
      <t xml:space="preserve">229  </t>
    </r>
    <r>
      <rPr>
        <b/>
        <sz val="12"/>
        <rFont val="宋体"/>
        <charset val="134"/>
      </rPr>
      <t>其他支出</t>
    </r>
  </si>
  <si>
    <r>
      <rPr>
        <b/>
        <sz val="12"/>
        <rFont val="Times New Roman"/>
        <charset val="134"/>
      </rPr>
      <t xml:space="preserve">232  </t>
    </r>
    <r>
      <rPr>
        <b/>
        <sz val="12"/>
        <rFont val="宋体"/>
        <charset val="134"/>
      </rPr>
      <t>债务付息支出</t>
    </r>
  </si>
  <si>
    <r>
      <rPr>
        <b/>
        <sz val="12"/>
        <rFont val="Times New Roman"/>
        <charset val="134"/>
      </rPr>
      <t xml:space="preserve">233  </t>
    </r>
    <r>
      <rPr>
        <b/>
        <sz val="12"/>
        <rFont val="宋体"/>
        <charset val="134"/>
      </rPr>
      <t>债务发行费用支出</t>
    </r>
  </si>
  <si>
    <r>
      <rPr>
        <b/>
        <sz val="12"/>
        <rFont val="Times New Roman"/>
        <charset val="134"/>
      </rPr>
      <t xml:space="preserve">234  </t>
    </r>
    <r>
      <rPr>
        <b/>
        <sz val="12"/>
        <rFont val="宋体"/>
        <charset val="134"/>
      </rPr>
      <t>抗疫特别国债（（城镇供水项目建、设疫情防控）</t>
    </r>
  </si>
  <si>
    <r>
      <rPr>
        <b/>
        <sz val="12"/>
        <rFont val="Times New Roman"/>
        <charset val="134"/>
      </rPr>
      <t xml:space="preserve">     </t>
    </r>
    <r>
      <rPr>
        <b/>
        <sz val="12"/>
        <rFont val="宋体"/>
        <charset val="134"/>
      </rPr>
      <t>本级支出小计</t>
    </r>
  </si>
  <si>
    <r>
      <rPr>
        <sz val="20"/>
        <rFont val="Times New Roman"/>
        <charset val="134"/>
      </rPr>
      <t>2021</t>
    </r>
    <r>
      <rPr>
        <sz val="20"/>
        <rFont val="华文中宋"/>
        <charset val="134"/>
      </rPr>
      <t>年度盈江县社会保险基金预算收支安排调整表</t>
    </r>
  </si>
  <si>
    <t>本次调整预算数</t>
  </si>
  <si>
    <r>
      <rPr>
        <b/>
        <sz val="11"/>
        <rFont val="宋体"/>
        <charset val="134"/>
      </rPr>
      <t>较年初预算数</t>
    </r>
    <r>
      <rPr>
        <b/>
        <sz val="11"/>
        <rFont val="Times New Roman"/>
        <charset val="134"/>
      </rPr>
      <t>±</t>
    </r>
  </si>
  <si>
    <r>
      <rPr>
        <sz val="11"/>
        <rFont val="Times New Roman"/>
        <charset val="134"/>
      </rPr>
      <t xml:space="preserve">10201 </t>
    </r>
    <r>
      <rPr>
        <sz val="11"/>
        <rFont val="宋体"/>
        <charset val="134"/>
      </rPr>
      <t>企业职工基本养老保险基金收入</t>
    </r>
  </si>
  <si>
    <r>
      <rPr>
        <sz val="11"/>
        <rFont val="Times New Roman"/>
        <charset val="134"/>
      </rPr>
      <t xml:space="preserve">20901 </t>
    </r>
    <r>
      <rPr>
        <sz val="11"/>
        <rFont val="宋体"/>
        <charset val="134"/>
      </rPr>
      <t>企业职工基本养老保险基金支出</t>
    </r>
  </si>
  <si>
    <r>
      <rPr>
        <sz val="11"/>
        <rFont val="Times New Roman"/>
        <charset val="134"/>
      </rPr>
      <t xml:space="preserve">10202 </t>
    </r>
    <r>
      <rPr>
        <sz val="11"/>
        <rFont val="宋体"/>
        <charset val="134"/>
      </rPr>
      <t>失业保险基金收入</t>
    </r>
  </si>
  <si>
    <r>
      <rPr>
        <sz val="11"/>
        <rFont val="Times New Roman"/>
        <charset val="134"/>
      </rPr>
      <t xml:space="preserve">20902 </t>
    </r>
    <r>
      <rPr>
        <sz val="11"/>
        <rFont val="宋体"/>
        <charset val="134"/>
      </rPr>
      <t>失业保险基金支出</t>
    </r>
  </si>
  <si>
    <r>
      <rPr>
        <sz val="11"/>
        <rFont val="Times New Roman"/>
        <charset val="134"/>
      </rPr>
      <t xml:space="preserve">10203 </t>
    </r>
    <r>
      <rPr>
        <sz val="11"/>
        <rFont val="宋体"/>
        <charset val="134"/>
      </rPr>
      <t>职工基本医疗保险基金收入</t>
    </r>
  </si>
  <si>
    <r>
      <rPr>
        <sz val="11"/>
        <rFont val="Times New Roman"/>
        <charset val="134"/>
      </rPr>
      <t xml:space="preserve">20903 </t>
    </r>
    <r>
      <rPr>
        <sz val="11"/>
        <rFont val="宋体"/>
        <charset val="134"/>
      </rPr>
      <t>职工基本医疗保险基金支出</t>
    </r>
  </si>
  <si>
    <r>
      <rPr>
        <sz val="11"/>
        <rFont val="Times New Roman"/>
        <charset val="134"/>
      </rPr>
      <t xml:space="preserve">10204 </t>
    </r>
    <r>
      <rPr>
        <sz val="11"/>
        <rFont val="宋体"/>
        <charset val="134"/>
      </rPr>
      <t>工伤保险基金收入</t>
    </r>
  </si>
  <si>
    <r>
      <rPr>
        <sz val="11"/>
        <rFont val="Times New Roman"/>
        <charset val="134"/>
      </rPr>
      <t xml:space="preserve">20904 </t>
    </r>
    <r>
      <rPr>
        <sz val="11"/>
        <rFont val="宋体"/>
        <charset val="134"/>
      </rPr>
      <t>工伤保险基金支出</t>
    </r>
  </si>
  <si>
    <r>
      <rPr>
        <sz val="11"/>
        <rFont val="Times New Roman"/>
        <charset val="134"/>
      </rPr>
      <t xml:space="preserve">10205 </t>
    </r>
    <r>
      <rPr>
        <sz val="11"/>
        <rFont val="宋体"/>
        <charset val="134"/>
      </rPr>
      <t>生育保险基金收入</t>
    </r>
  </si>
  <si>
    <r>
      <rPr>
        <sz val="11"/>
        <rFont val="Times New Roman"/>
        <charset val="134"/>
      </rPr>
      <t xml:space="preserve">20905 </t>
    </r>
    <r>
      <rPr>
        <sz val="11"/>
        <rFont val="宋体"/>
        <charset val="134"/>
      </rPr>
      <t>生育保险基金支出</t>
    </r>
  </si>
  <si>
    <r>
      <rPr>
        <sz val="11"/>
        <rFont val="Times New Roman"/>
        <charset val="134"/>
      </rPr>
      <t xml:space="preserve">10206 </t>
    </r>
    <r>
      <rPr>
        <sz val="11"/>
        <rFont val="宋体"/>
        <charset val="134"/>
      </rPr>
      <t>新型农村合作医疗基金收入</t>
    </r>
  </si>
  <si>
    <r>
      <rPr>
        <sz val="11"/>
        <rFont val="Times New Roman"/>
        <charset val="134"/>
      </rPr>
      <t xml:space="preserve">20906 </t>
    </r>
    <r>
      <rPr>
        <sz val="11"/>
        <rFont val="宋体"/>
        <charset val="134"/>
      </rPr>
      <t>新型农村合作医疗基金支出</t>
    </r>
  </si>
  <si>
    <r>
      <rPr>
        <sz val="11"/>
        <rFont val="Times New Roman"/>
        <charset val="134"/>
      </rPr>
      <t xml:space="preserve">10207 </t>
    </r>
    <r>
      <rPr>
        <sz val="11"/>
        <rFont val="宋体"/>
        <charset val="134"/>
      </rPr>
      <t>城镇居民基本医疗保险基金收入</t>
    </r>
  </si>
  <si>
    <r>
      <rPr>
        <sz val="11"/>
        <rFont val="Times New Roman"/>
        <charset val="134"/>
      </rPr>
      <t xml:space="preserve">20907 </t>
    </r>
    <r>
      <rPr>
        <sz val="11"/>
        <rFont val="宋体"/>
        <charset val="134"/>
      </rPr>
      <t>城镇居民基本医疗保险基金支出</t>
    </r>
  </si>
  <si>
    <r>
      <rPr>
        <sz val="11"/>
        <rFont val="Times New Roman"/>
        <charset val="134"/>
      </rPr>
      <t xml:space="preserve">10210 </t>
    </r>
    <r>
      <rPr>
        <sz val="11"/>
        <rFont val="宋体"/>
        <charset val="134"/>
      </rPr>
      <t>城乡居民基本养老保险基金收入</t>
    </r>
  </si>
  <si>
    <r>
      <rPr>
        <sz val="11"/>
        <rFont val="Times New Roman"/>
        <charset val="134"/>
      </rPr>
      <t xml:space="preserve">20910 </t>
    </r>
    <r>
      <rPr>
        <sz val="11"/>
        <rFont val="宋体"/>
        <charset val="134"/>
      </rPr>
      <t>城乡居民基本养老保险基金支出</t>
    </r>
  </si>
  <si>
    <r>
      <rPr>
        <sz val="11"/>
        <rFont val="Times New Roman"/>
        <charset val="134"/>
      </rPr>
      <t xml:space="preserve">10211 </t>
    </r>
    <r>
      <rPr>
        <sz val="11"/>
        <rFont val="宋体"/>
        <charset val="134"/>
      </rPr>
      <t>机关事业单位基本养老保险基金收入</t>
    </r>
  </si>
  <si>
    <r>
      <rPr>
        <sz val="11"/>
        <rFont val="Times New Roman"/>
        <charset val="134"/>
      </rPr>
      <t xml:space="preserve">20911 </t>
    </r>
    <r>
      <rPr>
        <sz val="11"/>
        <rFont val="宋体"/>
        <charset val="134"/>
      </rPr>
      <t>机关事业单位基本养老保险基金支出</t>
    </r>
  </si>
  <si>
    <r>
      <rPr>
        <sz val="11"/>
        <rFont val="Times New Roman"/>
        <charset val="134"/>
      </rPr>
      <t xml:space="preserve">10212 </t>
    </r>
    <r>
      <rPr>
        <sz val="11"/>
        <rFont val="宋体"/>
        <charset val="134"/>
      </rPr>
      <t>城乡居民基本医疗保险基金收入</t>
    </r>
  </si>
  <si>
    <r>
      <rPr>
        <sz val="11"/>
        <rFont val="Times New Roman"/>
        <charset val="134"/>
      </rPr>
      <t xml:space="preserve">20912 </t>
    </r>
    <r>
      <rPr>
        <sz val="11"/>
        <rFont val="宋体"/>
        <charset val="134"/>
      </rPr>
      <t>城乡居民基本医疗保险基金支出</t>
    </r>
  </si>
  <si>
    <r>
      <rPr>
        <sz val="11"/>
        <rFont val="Times New Roman"/>
        <charset val="134"/>
      </rPr>
      <t xml:space="preserve">10299 </t>
    </r>
    <r>
      <rPr>
        <sz val="11"/>
        <rFont val="宋体"/>
        <charset val="134"/>
      </rPr>
      <t>其他社会保险基金收入</t>
    </r>
  </si>
  <si>
    <r>
      <rPr>
        <sz val="11"/>
        <rFont val="Times New Roman"/>
        <charset val="134"/>
      </rPr>
      <t xml:space="preserve">20999 </t>
    </r>
    <r>
      <rPr>
        <sz val="11"/>
        <rFont val="宋体"/>
        <charset val="134"/>
      </rPr>
      <t>其他社会保险基金支出</t>
    </r>
  </si>
  <si>
    <r>
      <rPr>
        <sz val="11"/>
        <rFont val="Times New Roman"/>
        <charset val="134"/>
      </rPr>
      <t xml:space="preserve">  1100803 </t>
    </r>
    <r>
      <rPr>
        <sz val="11"/>
        <rFont val="宋体"/>
        <charset val="134"/>
      </rPr>
      <t>社会保险基金预算上年结余收入</t>
    </r>
  </si>
  <si>
    <r>
      <rPr>
        <sz val="11"/>
        <rFont val="Times New Roman"/>
        <charset val="134"/>
      </rPr>
      <t xml:space="preserve">  2300903 </t>
    </r>
    <r>
      <rPr>
        <sz val="11"/>
        <rFont val="宋体"/>
        <charset val="134"/>
      </rPr>
      <t>社会保险基金预算年终结余</t>
    </r>
  </si>
  <si>
    <r>
      <rPr>
        <sz val="11"/>
        <color indexed="8"/>
        <rFont val="Times New Roman"/>
        <charset val="134"/>
      </rPr>
      <t xml:space="preserve">11014 </t>
    </r>
    <r>
      <rPr>
        <sz val="11"/>
        <color indexed="8"/>
        <rFont val="宋体"/>
        <charset val="134"/>
      </rPr>
      <t>社会保险基金上解下拨收入</t>
    </r>
  </si>
  <si>
    <r>
      <rPr>
        <sz val="11"/>
        <color indexed="8"/>
        <rFont val="Times New Roman"/>
        <charset val="134"/>
      </rPr>
      <t xml:space="preserve">23014 </t>
    </r>
    <r>
      <rPr>
        <sz val="11"/>
        <color indexed="8"/>
        <rFont val="宋体"/>
        <charset val="134"/>
      </rPr>
      <t>社会保险基金上解下拨支出</t>
    </r>
  </si>
  <si>
    <r>
      <rPr>
        <sz val="11"/>
        <color indexed="8"/>
        <rFont val="Times New Roman"/>
        <charset val="134"/>
      </rPr>
      <t xml:space="preserve">  1101401 </t>
    </r>
    <r>
      <rPr>
        <sz val="11"/>
        <color indexed="8"/>
        <rFont val="宋体"/>
        <charset val="134"/>
      </rPr>
      <t>社会保险基金上级补助收入</t>
    </r>
  </si>
  <si>
    <r>
      <rPr>
        <sz val="11"/>
        <color indexed="8"/>
        <rFont val="Times New Roman"/>
        <charset val="134"/>
      </rPr>
      <t xml:space="preserve">  2301401 </t>
    </r>
    <r>
      <rPr>
        <sz val="11"/>
        <color indexed="8"/>
        <rFont val="宋体"/>
        <charset val="134"/>
      </rPr>
      <t>社会保险基金补助下级支出</t>
    </r>
  </si>
  <si>
    <r>
      <rPr>
        <sz val="11"/>
        <color indexed="8"/>
        <rFont val="Times New Roman"/>
        <charset val="134"/>
      </rPr>
      <t xml:space="preserve">  1101402 </t>
    </r>
    <r>
      <rPr>
        <sz val="11"/>
        <color indexed="8"/>
        <rFont val="宋体"/>
        <charset val="134"/>
      </rPr>
      <t>社会保险基金下级上解收入</t>
    </r>
  </si>
  <si>
    <r>
      <rPr>
        <sz val="11"/>
        <color indexed="8"/>
        <rFont val="Times New Roman"/>
        <charset val="134"/>
      </rPr>
      <t xml:space="preserve">  2301402 </t>
    </r>
    <r>
      <rPr>
        <sz val="11"/>
        <color indexed="8"/>
        <rFont val="宋体"/>
        <charset val="134"/>
      </rPr>
      <t>社会保险基金上解上级支出</t>
    </r>
  </si>
  <si>
    <r>
      <rPr>
        <b/>
        <sz val="11"/>
        <rFont val="宋体"/>
        <charset val="134"/>
      </rPr>
      <t>收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入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计</t>
    </r>
  </si>
  <si>
    <r>
      <rPr>
        <b/>
        <sz val="11"/>
        <rFont val="宋体"/>
        <charset val="134"/>
      </rPr>
      <t>支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计</t>
    </r>
  </si>
  <si>
    <r>
      <rPr>
        <sz val="20"/>
        <rFont val="Times New Roman"/>
        <charset val="134"/>
      </rPr>
      <t>2021</t>
    </r>
    <r>
      <rPr>
        <sz val="20"/>
        <rFont val="华文中宋"/>
        <charset val="134"/>
      </rPr>
      <t>年度盈江县国有资本经营预算收支安排调整表</t>
    </r>
  </si>
  <si>
    <r>
      <rPr>
        <b/>
        <sz val="12"/>
        <rFont val="Times New Roman"/>
        <charset val="134"/>
      </rPr>
      <t>收</t>
    </r>
    <r>
      <rPr>
        <b/>
        <sz val="12"/>
        <rFont val="Times New Roman"/>
        <charset val="134"/>
      </rPr>
      <t xml:space="preserve">      </t>
    </r>
    <r>
      <rPr>
        <b/>
        <sz val="12"/>
        <rFont val="宋体"/>
        <charset val="134"/>
      </rPr>
      <t>入</t>
    </r>
  </si>
  <si>
    <r>
      <rPr>
        <b/>
        <sz val="11"/>
        <rFont val="Times New Roman"/>
        <charset val="134"/>
      </rPr>
      <t>较年初预算数</t>
    </r>
    <r>
      <rPr>
        <b/>
        <sz val="11"/>
        <rFont val="Times New Roman"/>
        <charset val="134"/>
      </rPr>
      <t>±</t>
    </r>
  </si>
  <si>
    <r>
      <rPr>
        <b/>
        <sz val="12"/>
        <rFont val="Times New Roman"/>
        <charset val="134"/>
      </rPr>
      <t>支</t>
    </r>
    <r>
      <rPr>
        <b/>
        <sz val="12"/>
        <rFont val="Times New Roman"/>
        <charset val="134"/>
      </rPr>
      <t xml:space="preserve">      </t>
    </r>
    <r>
      <rPr>
        <b/>
        <sz val="12"/>
        <rFont val="宋体"/>
        <charset val="134"/>
      </rPr>
      <t>出</t>
    </r>
  </si>
  <si>
    <r>
      <rPr>
        <sz val="11"/>
        <rFont val="Times New Roman"/>
        <charset val="134"/>
      </rPr>
      <t>10306</t>
    </r>
    <r>
      <rPr>
        <sz val="11"/>
        <rFont val="宋体"/>
        <charset val="134"/>
      </rPr>
      <t>国有资本经营预算收入</t>
    </r>
  </si>
  <si>
    <r>
      <rPr>
        <sz val="11"/>
        <color indexed="8"/>
        <rFont val="Times New Roman"/>
        <charset val="134"/>
      </rPr>
      <t>22301</t>
    </r>
    <r>
      <rPr>
        <sz val="11"/>
        <color indexed="8"/>
        <rFont val="宋体"/>
        <charset val="134"/>
      </rPr>
      <t>　解决历史遗留问题及改革成本支出</t>
    </r>
  </si>
  <si>
    <r>
      <rPr>
        <sz val="11"/>
        <rFont val="Times New Roman"/>
        <charset val="134"/>
      </rPr>
      <t xml:space="preserve">1030601 </t>
    </r>
    <r>
      <rPr>
        <sz val="11"/>
        <rFont val="宋体"/>
        <charset val="134"/>
      </rPr>
      <t>利润收入</t>
    </r>
  </si>
  <si>
    <r>
      <rPr>
        <sz val="11"/>
        <color indexed="8"/>
        <rFont val="Times New Roman"/>
        <charset val="134"/>
      </rPr>
      <t>22302</t>
    </r>
    <r>
      <rPr>
        <sz val="11"/>
        <color indexed="8"/>
        <rFont val="宋体"/>
        <charset val="134"/>
      </rPr>
      <t>　国有企业资本金注入</t>
    </r>
  </si>
  <si>
    <r>
      <rPr>
        <sz val="11"/>
        <rFont val="Times New Roman"/>
        <charset val="134"/>
      </rPr>
      <t xml:space="preserve">1030602 </t>
    </r>
    <r>
      <rPr>
        <sz val="11"/>
        <rFont val="宋体"/>
        <charset val="134"/>
      </rPr>
      <t>股利、股息收入</t>
    </r>
  </si>
  <si>
    <r>
      <rPr>
        <sz val="11"/>
        <color indexed="8"/>
        <rFont val="Times New Roman"/>
        <charset val="134"/>
      </rPr>
      <t>22303</t>
    </r>
    <r>
      <rPr>
        <sz val="11"/>
        <color indexed="8"/>
        <rFont val="宋体"/>
        <charset val="134"/>
      </rPr>
      <t>　国有企业政策性补贴</t>
    </r>
  </si>
  <si>
    <r>
      <rPr>
        <sz val="11"/>
        <rFont val="Times New Roman"/>
        <charset val="134"/>
      </rPr>
      <t xml:space="preserve">1030603 </t>
    </r>
    <r>
      <rPr>
        <sz val="11"/>
        <rFont val="宋体"/>
        <charset val="134"/>
      </rPr>
      <t>产权转让收入</t>
    </r>
  </si>
  <si>
    <r>
      <rPr>
        <sz val="11"/>
        <color indexed="8"/>
        <rFont val="Times New Roman"/>
        <charset val="134"/>
      </rPr>
      <t>22304</t>
    </r>
    <r>
      <rPr>
        <sz val="11"/>
        <color indexed="8"/>
        <rFont val="宋体"/>
        <charset val="134"/>
      </rPr>
      <t>　金融国有资本经营预算支出</t>
    </r>
  </si>
  <si>
    <r>
      <rPr>
        <sz val="11"/>
        <rFont val="Times New Roman"/>
        <charset val="134"/>
      </rPr>
      <t xml:space="preserve">1030604 </t>
    </r>
    <r>
      <rPr>
        <sz val="11"/>
        <rFont val="宋体"/>
        <charset val="134"/>
      </rPr>
      <t>清算收入</t>
    </r>
  </si>
  <si>
    <r>
      <rPr>
        <sz val="11"/>
        <color indexed="8"/>
        <rFont val="Times New Roman"/>
        <charset val="134"/>
      </rPr>
      <t>22399</t>
    </r>
    <r>
      <rPr>
        <sz val="11"/>
        <color indexed="8"/>
        <rFont val="宋体"/>
        <charset val="134"/>
      </rPr>
      <t>　其他国有资本经营预算支出</t>
    </r>
  </si>
  <si>
    <r>
      <rPr>
        <sz val="11"/>
        <rFont val="Times New Roman"/>
        <charset val="134"/>
      </rPr>
      <t xml:space="preserve">1030698 </t>
    </r>
    <r>
      <rPr>
        <sz val="11"/>
        <rFont val="宋体"/>
        <charset val="134"/>
      </rPr>
      <t>其他国有资本经营预算收入</t>
    </r>
  </si>
  <si>
    <t>国有资本经营收入</t>
  </si>
  <si>
    <t>国有资本经营支出</t>
  </si>
  <si>
    <r>
      <rPr>
        <sz val="11"/>
        <color indexed="8"/>
        <rFont val="Times New Roman"/>
        <charset val="134"/>
      </rPr>
      <t>110</t>
    </r>
    <r>
      <rPr>
        <sz val="11"/>
        <color indexed="8"/>
        <rFont val="宋体"/>
        <charset val="134"/>
      </rPr>
      <t>　转移支付收入</t>
    </r>
  </si>
  <si>
    <r>
      <rPr>
        <sz val="11"/>
        <color indexed="8"/>
        <rFont val="Times New Roman"/>
        <charset val="134"/>
      </rPr>
      <t>230</t>
    </r>
    <r>
      <rPr>
        <sz val="11"/>
        <color indexed="8"/>
        <rFont val="宋体"/>
        <charset val="134"/>
      </rPr>
      <t>　转移性支出</t>
    </r>
  </si>
  <si>
    <r>
      <rPr>
        <sz val="11"/>
        <color indexed="8"/>
        <rFont val="Times New Roman"/>
        <charset val="134"/>
      </rPr>
      <t xml:space="preserve">  11005</t>
    </r>
    <r>
      <rPr>
        <sz val="11"/>
        <color indexed="8"/>
        <rFont val="宋体"/>
        <charset val="134"/>
      </rPr>
      <t>　国有资本经营预算转移支付收入</t>
    </r>
  </si>
  <si>
    <r>
      <rPr>
        <sz val="11"/>
        <color indexed="8"/>
        <rFont val="Times New Roman"/>
        <charset val="134"/>
      </rPr>
      <t xml:space="preserve">  23005</t>
    </r>
    <r>
      <rPr>
        <sz val="11"/>
        <color indexed="8"/>
        <rFont val="宋体"/>
        <charset val="134"/>
      </rPr>
      <t>　国有资本经营预算转移支付</t>
    </r>
  </si>
  <si>
    <r>
      <rPr>
        <sz val="11"/>
        <color indexed="8"/>
        <rFont val="Times New Roman"/>
        <charset val="134"/>
      </rPr>
      <t xml:space="preserve">  23008</t>
    </r>
    <r>
      <rPr>
        <sz val="11"/>
        <color indexed="8"/>
        <rFont val="宋体"/>
        <charset val="134"/>
      </rPr>
      <t>　调出资金</t>
    </r>
  </si>
  <si>
    <r>
      <rPr>
        <sz val="11"/>
        <color indexed="8"/>
        <rFont val="Times New Roman"/>
        <charset val="134"/>
      </rPr>
      <t xml:space="preserve">    2300803</t>
    </r>
    <r>
      <rPr>
        <sz val="11"/>
        <color indexed="8"/>
        <rFont val="宋体"/>
        <charset val="134"/>
      </rPr>
      <t>　国有资本经营预算调出资金</t>
    </r>
  </si>
  <si>
    <r>
      <rPr>
        <b/>
        <sz val="12"/>
        <rFont val="Times New Roman"/>
        <charset val="134"/>
      </rPr>
      <t>收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入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计</t>
    </r>
  </si>
  <si>
    <r>
      <rPr>
        <b/>
        <sz val="12"/>
        <rFont val="Times New Roman"/>
        <charset val="134"/>
      </rPr>
      <t>支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出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计</t>
    </r>
  </si>
  <si>
    <r>
      <rPr>
        <b/>
        <sz val="18"/>
        <color rgb="FF000000"/>
        <rFont val="Times New Roman"/>
        <charset val="134"/>
      </rPr>
      <t>2021</t>
    </r>
    <r>
      <rPr>
        <b/>
        <sz val="18"/>
        <color rgb="FF000000"/>
        <rFont val="宋体"/>
        <charset val="134"/>
      </rPr>
      <t>年盈江县地方政府新增专项债券资金安排情况表</t>
    </r>
    <r>
      <rPr>
        <b/>
        <sz val="18"/>
        <color rgb="FF000000"/>
        <rFont val="Times New Roman"/>
        <charset val="134"/>
      </rPr>
      <t xml:space="preserve">   </t>
    </r>
  </si>
  <si>
    <t>年度</t>
  </si>
  <si>
    <t>批次</t>
  </si>
  <si>
    <t>县市</t>
  </si>
  <si>
    <t>项目名称</t>
  </si>
  <si>
    <t>安排金额（万元）</t>
  </si>
  <si>
    <t>第二批</t>
  </si>
  <si>
    <t>盈江县</t>
  </si>
  <si>
    <t>盈江工业园区仕明产业园标准化厂房建设项目（一期）</t>
  </si>
  <si>
    <r>
      <rPr>
        <sz val="11"/>
        <color rgb="FF000000"/>
        <rFont val="Times New Roman"/>
        <charset val="134"/>
      </rPr>
      <t>10</t>
    </r>
    <r>
      <rPr>
        <sz val="11"/>
        <color rgb="FF000000"/>
        <rFont val="宋体"/>
        <charset val="134"/>
      </rPr>
      <t>年期</t>
    </r>
  </si>
  <si>
    <t>德宏州盈江县人民医院建设项目</t>
  </si>
  <si>
    <r>
      <rPr>
        <sz val="11"/>
        <color rgb="FF000000"/>
        <rFont val="Times New Roman"/>
        <charset val="134"/>
      </rPr>
      <t>7</t>
    </r>
    <r>
      <rPr>
        <sz val="11"/>
        <color rgb="FF000000"/>
        <rFont val="宋体"/>
        <charset val="134"/>
      </rPr>
      <t>年期</t>
    </r>
  </si>
  <si>
    <t>第三批</t>
  </si>
  <si>
    <t>盈江县工业园农民工返乡创业园建设项目</t>
  </si>
  <si>
    <t>盈江县乡村振兴示范园建设项目（一期）</t>
  </si>
  <si>
    <r>
      <rPr>
        <sz val="11"/>
        <color rgb="FF000000"/>
        <rFont val="Times New Roman"/>
        <charset val="134"/>
      </rPr>
      <t>15</t>
    </r>
    <r>
      <rPr>
        <sz val="11"/>
        <color rgb="FF000000"/>
        <rFont val="宋体"/>
        <charset val="134"/>
      </rPr>
      <t>年期</t>
    </r>
  </si>
  <si>
    <t>合计</t>
  </si>
  <si>
    <r>
      <rPr>
        <sz val="20"/>
        <rFont val="Times New Roman"/>
        <charset val="134"/>
      </rPr>
      <t>2021</t>
    </r>
    <r>
      <rPr>
        <sz val="20"/>
        <rFont val="方正小标宋_GBK"/>
        <charset val="134"/>
      </rPr>
      <t>年盈江县地方政府债务限额表</t>
    </r>
  </si>
  <si>
    <r>
      <rPr>
        <b/>
        <sz val="10"/>
        <color rgb="FF000000"/>
        <rFont val="Times New Roman"/>
        <charset val="134"/>
      </rPr>
      <t>地</t>
    </r>
    <r>
      <rPr>
        <b/>
        <sz val="10"/>
        <color rgb="FF000000"/>
        <rFont val="Times New Roman"/>
        <charset val="134"/>
      </rPr>
      <t xml:space="preserve">  </t>
    </r>
    <r>
      <rPr>
        <b/>
        <sz val="10"/>
        <color rgb="FF000000"/>
        <rFont val="宋体"/>
        <charset val="134"/>
      </rPr>
      <t>区</t>
    </r>
  </si>
  <si>
    <r>
      <rPr>
        <b/>
        <sz val="10"/>
        <rFont val="Times New Roman"/>
        <charset val="134"/>
      </rPr>
      <t>2020</t>
    </r>
    <r>
      <rPr>
        <b/>
        <sz val="10"/>
        <rFont val="宋体"/>
        <charset val="134"/>
      </rPr>
      <t>年政府债务限额</t>
    </r>
  </si>
  <si>
    <r>
      <rPr>
        <b/>
        <sz val="10"/>
        <rFont val="Times New Roman"/>
        <charset val="134"/>
      </rPr>
      <t>2021</t>
    </r>
    <r>
      <rPr>
        <b/>
        <sz val="10"/>
        <rFont val="宋体"/>
        <charset val="134"/>
      </rPr>
      <t>年新增债务限额</t>
    </r>
  </si>
  <si>
    <r>
      <rPr>
        <b/>
        <sz val="10"/>
        <rFont val="Times New Roman"/>
        <charset val="134"/>
      </rPr>
      <t>2021</t>
    </r>
    <r>
      <rPr>
        <b/>
        <sz val="10"/>
        <rFont val="宋体"/>
        <charset val="134"/>
      </rPr>
      <t>年政府债务限额</t>
    </r>
  </si>
  <si>
    <t>一般债务</t>
  </si>
  <si>
    <t>专项债务</t>
  </si>
  <si>
    <t>内债</t>
  </si>
  <si>
    <t>外债</t>
  </si>
  <si>
    <r>
      <rPr>
        <b/>
        <sz val="10"/>
        <rFont val="宋体"/>
        <charset val="134"/>
      </rPr>
      <t>合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</si>
</sst>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0_ "/>
    <numFmt numFmtId="179" formatCode="0.0_ "/>
    <numFmt numFmtId="180" formatCode="#,##0_ ;[Red]\-#,##0\ "/>
    <numFmt numFmtId="181" formatCode="#,##0_);[Red]\(#,##0\)"/>
    <numFmt numFmtId="182" formatCode="#,##0.00_ "/>
    <numFmt numFmtId="183" formatCode="yyyy&quot;年&quot;m&quot;月&quot;;@"/>
  </numFmts>
  <fonts count="91">
    <font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20"/>
      <name val="Times New Roman"/>
      <charset val="134"/>
    </font>
    <font>
      <b/>
      <sz val="11"/>
      <name val="Times New Roman"/>
      <charset val="134"/>
    </font>
    <font>
      <b/>
      <sz val="10"/>
      <color rgb="FF000000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1"/>
      <color indexed="8"/>
      <name val="Times New Roman"/>
      <charset val="134"/>
    </font>
    <font>
      <sz val="14"/>
      <color indexed="8"/>
      <name val="Times New Roman"/>
      <charset val="134"/>
    </font>
    <font>
      <b/>
      <sz val="18"/>
      <color rgb="FF000000"/>
      <name val="Times New Roman"/>
      <charset val="134"/>
    </font>
    <font>
      <b/>
      <sz val="18"/>
      <color indexed="8"/>
      <name val="Times New Roman"/>
      <charset val="134"/>
    </font>
    <font>
      <b/>
      <sz val="11"/>
      <color indexed="8"/>
      <name val="Times New Roman"/>
      <charset val="134"/>
    </font>
    <font>
      <sz val="1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4"/>
      <name val="Times New Roman"/>
      <charset val="134"/>
    </font>
    <font>
      <sz val="11"/>
      <color theme="1"/>
      <name val="Times New Roman"/>
      <charset val="134"/>
    </font>
    <font>
      <b/>
      <sz val="11"/>
      <name val="宋体"/>
      <charset val="134"/>
    </font>
    <font>
      <sz val="22"/>
      <name val="Times New Roman"/>
      <charset val="134"/>
    </font>
    <font>
      <sz val="30"/>
      <name val="Times New Roman"/>
      <charset val="134"/>
    </font>
    <font>
      <sz val="11"/>
      <name val="宋体"/>
      <charset val="134"/>
    </font>
    <font>
      <sz val="8"/>
      <name val="Times New Roman"/>
      <charset val="134"/>
    </font>
    <font>
      <b/>
      <sz val="20"/>
      <name val="Times New Roman"/>
      <charset val="134"/>
    </font>
    <font>
      <b/>
      <sz val="22"/>
      <name val="Times New Roman"/>
      <charset val="134"/>
    </font>
    <font>
      <sz val="12"/>
      <color indexed="10"/>
      <name val="Times New Roman"/>
      <charset val="134"/>
    </font>
    <font>
      <b/>
      <sz val="8"/>
      <name val="Times New Roman"/>
      <charset val="134"/>
    </font>
    <font>
      <sz val="8"/>
      <name val="宋体"/>
      <charset val="134"/>
    </font>
    <font>
      <b/>
      <sz val="8"/>
      <name val="宋体"/>
      <charset val="134"/>
    </font>
    <font>
      <b/>
      <sz val="8"/>
      <color indexed="8"/>
      <name val="Times New Roman"/>
      <charset val="134"/>
    </font>
    <font>
      <b/>
      <sz val="8"/>
      <color indexed="8"/>
      <name val="宋体"/>
      <charset val="134"/>
    </font>
    <font>
      <sz val="8"/>
      <color indexed="8"/>
      <name val="Times New Roman"/>
      <charset val="134"/>
    </font>
    <font>
      <sz val="8"/>
      <color indexed="8"/>
      <name val="宋体"/>
      <charset val="134"/>
    </font>
    <font>
      <sz val="8"/>
      <color rgb="FF000000"/>
      <name val="Times New Roman"/>
      <charset val="134"/>
    </font>
    <font>
      <sz val="8"/>
      <color rgb="FF000000"/>
      <name val="宋体"/>
      <charset val="134"/>
    </font>
    <font>
      <b/>
      <sz val="8"/>
      <name val="Times New Roman"/>
      <charset val="1"/>
    </font>
    <font>
      <sz val="8"/>
      <name val="Times New Roman"/>
      <charset val="1"/>
    </font>
    <font>
      <b/>
      <sz val="16"/>
      <name val="Times New Roman"/>
      <charset val="134"/>
    </font>
    <font>
      <b/>
      <sz val="12"/>
      <name val="宋体"/>
      <charset val="134"/>
    </font>
    <font>
      <sz val="10"/>
      <name val="Times New Roman"/>
      <charset val="0"/>
    </font>
    <font>
      <b/>
      <i/>
      <sz val="10"/>
      <name val="Times New Roman"/>
      <charset val="134"/>
    </font>
    <font>
      <sz val="14"/>
      <color indexed="8"/>
      <name val="Times New Roman"/>
      <charset val="0"/>
    </font>
    <font>
      <sz val="12"/>
      <color indexed="8"/>
      <name val="Times New Roman"/>
      <charset val="134"/>
    </font>
    <font>
      <b/>
      <sz val="12"/>
      <color indexed="8"/>
      <name val="Times New Roman"/>
      <charset val="134"/>
    </font>
    <font>
      <sz val="12"/>
      <color indexed="8"/>
      <name val="宋体"/>
      <charset val="134"/>
    </font>
    <font>
      <b/>
      <sz val="14"/>
      <color indexed="8"/>
      <name val="Times New Roman"/>
      <charset val="134"/>
    </font>
    <font>
      <b/>
      <sz val="14"/>
      <name val="Times New Roman"/>
      <charset val="0"/>
    </font>
    <font>
      <sz val="22"/>
      <color rgb="FF000000"/>
      <name val="Times New Roman"/>
      <charset val="134"/>
    </font>
    <font>
      <sz val="22"/>
      <color indexed="8"/>
      <name val="Times New Roman"/>
      <charset val="134"/>
    </font>
    <font>
      <sz val="15"/>
      <name val="Times New Roman"/>
      <charset val="134"/>
    </font>
    <font>
      <sz val="20"/>
      <name val="华文中宋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0"/>
      <name val="MS Sans Serif"/>
      <charset val="0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u/>
      <sz val="12"/>
      <color indexed="12"/>
      <name val="宋体"/>
      <charset val="134"/>
    </font>
    <font>
      <sz val="11"/>
      <color indexed="10"/>
      <name val="宋体"/>
      <charset val="134"/>
    </font>
    <font>
      <u/>
      <sz val="12"/>
      <color indexed="36"/>
      <name val="宋体"/>
      <charset val="134"/>
    </font>
    <font>
      <sz val="11"/>
      <color indexed="60"/>
      <name val="宋体"/>
      <charset val="134"/>
    </font>
    <font>
      <sz val="7"/>
      <name val="Small Fonts"/>
      <charset val="0"/>
    </font>
    <font>
      <sz val="12"/>
      <name val="Times New Roman"/>
      <charset val="0"/>
    </font>
    <font>
      <sz val="9"/>
      <name val="宋体"/>
      <charset val="134"/>
    </font>
    <font>
      <sz val="20"/>
      <name val="方正小标宋_GBK"/>
      <charset val="134"/>
    </font>
    <font>
      <b/>
      <sz val="10"/>
      <color rgb="FF000000"/>
      <name val="宋体"/>
      <charset val="134"/>
    </font>
    <font>
      <b/>
      <sz val="18"/>
      <color rgb="FF000000"/>
      <name val="宋体"/>
      <charset val="134"/>
    </font>
    <font>
      <sz val="22"/>
      <name val="华文中宋"/>
      <charset val="134"/>
    </font>
    <font>
      <b/>
      <sz val="20"/>
      <name val="宋体"/>
      <charset val="134"/>
    </font>
    <font>
      <b/>
      <sz val="20"/>
      <name val="华文中宋"/>
      <charset val="134"/>
    </font>
    <font>
      <b/>
      <sz val="16"/>
      <name val="宋体"/>
      <charset val="134"/>
    </font>
    <font>
      <b/>
      <i/>
      <sz val="10"/>
      <name val="方正仿宋_GBK"/>
      <charset val="134"/>
    </font>
    <font>
      <sz val="22"/>
      <color rgb="FF000000"/>
      <name val="华文中宋"/>
      <charset val="134"/>
    </font>
    <font>
      <sz val="12"/>
      <name val="仿宋_GB2312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81"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15" borderId="0" applyNumberFormat="0" applyBorder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62" fillId="4" borderId="0" applyNumberFormat="0" applyBorder="0" applyAlignment="0" applyProtection="0">
      <alignment vertical="center"/>
    </xf>
    <xf numFmtId="0" fontId="65" fillId="7" borderId="28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64" fillId="0" borderId="27" applyNumberFormat="0" applyFill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0" fillId="0" borderId="0"/>
    <xf numFmtId="0" fontId="6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0" borderId="0"/>
    <xf numFmtId="0" fontId="68" fillId="0" borderId="0" applyNumberFormat="0" applyFill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9" fillId="0" borderId="24" applyNumberFormat="0" applyFill="0" applyAlignment="0" applyProtection="0">
      <alignment vertical="center"/>
    </xf>
    <xf numFmtId="0" fontId="0" fillId="0" borderId="0"/>
    <xf numFmtId="0" fontId="61" fillId="5" borderId="0" applyNumberFormat="0" applyBorder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58" fillId="14" borderId="0" applyNumberFormat="0" applyBorder="0" applyAlignment="0" applyProtection="0">
      <alignment vertical="center"/>
    </xf>
    <xf numFmtId="0" fontId="0" fillId="0" borderId="0"/>
    <xf numFmtId="0" fontId="64" fillId="0" borderId="27" applyNumberFormat="0" applyFill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65" fillId="7" borderId="28" applyNumberFormat="0" applyAlignment="0" applyProtection="0">
      <alignment vertical="center"/>
    </xf>
    <xf numFmtId="0" fontId="65" fillId="7" borderId="28" applyNumberFormat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0" fillId="0" borderId="0"/>
    <xf numFmtId="0" fontId="72" fillId="0" borderId="31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0" fillId="0" borderId="0"/>
    <xf numFmtId="0" fontId="77" fillId="21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22" borderId="0" applyNumberFormat="0" applyBorder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5" fillId="7" borderId="28" applyNumberFormat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5" fillId="7" borderId="28" applyNumberFormat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5" fillId="7" borderId="28" applyNumberFormat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5" fillId="7" borderId="28" applyNumberFormat="0" applyAlignment="0" applyProtection="0">
      <alignment vertical="center"/>
    </xf>
    <xf numFmtId="0" fontId="0" fillId="0" borderId="0">
      <alignment vertical="center"/>
    </xf>
    <xf numFmtId="0" fontId="62" fillId="18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0" fillId="0" borderId="0"/>
    <xf numFmtId="0" fontId="59" fillId="0" borderId="24" applyNumberFormat="0" applyFill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4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5" fillId="7" borderId="28" applyNumberFormat="0" applyAlignment="0" applyProtection="0">
      <alignment vertical="center"/>
    </xf>
    <xf numFmtId="0" fontId="0" fillId="0" borderId="0">
      <alignment vertical="center"/>
    </xf>
    <xf numFmtId="0" fontId="62" fillId="8" borderId="0" applyNumberFormat="0" applyBorder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37" fontId="78" fillId="0" borderId="0"/>
    <xf numFmtId="0" fontId="61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9" fillId="0" borderId="0"/>
    <xf numFmtId="0" fontId="61" fillId="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61" fillId="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7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3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61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1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5" fillId="7" borderId="28" applyNumberFormat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0" fillId="0" borderId="0"/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0" fillId="0" borderId="0"/>
    <xf numFmtId="0" fontId="71" fillId="11" borderId="0" applyNumberFormat="0" applyBorder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5" fillId="7" borderId="28" applyNumberFormat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5" fillId="7" borderId="28" applyNumberFormat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0" fillId="0" borderId="0"/>
    <xf numFmtId="0" fontId="64" fillId="0" borderId="27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64" fillId="0" borderId="27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64" fillId="0" borderId="27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0" fillId="0" borderId="0"/>
    <xf numFmtId="0" fontId="64" fillId="0" borderId="27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/>
    <xf numFmtId="0" fontId="75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0" fillId="0" borderId="0"/>
    <xf numFmtId="0" fontId="64" fillId="0" borderId="0" applyNumberFormat="0" applyFill="0" applyBorder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65" fillId="7" borderId="28" applyNumberFormat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0" borderId="0">
      <alignment vertical="center"/>
    </xf>
    <xf numFmtId="0" fontId="73" fillId="16" borderId="3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/>
    <xf numFmtId="0" fontId="66" fillId="8" borderId="28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/>
    <xf numFmtId="0" fontId="60" fillId="0" borderId="0" applyNumberFormat="0" applyFill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5" fillId="7" borderId="28" applyNumberFormat="0" applyAlignment="0" applyProtection="0">
      <alignment vertical="center"/>
    </xf>
    <xf numFmtId="0" fontId="0" fillId="0" borderId="0">
      <alignment vertical="center"/>
    </xf>
    <xf numFmtId="0" fontId="65" fillId="7" borderId="28" applyNumberFormat="0" applyAlignment="0" applyProtection="0">
      <alignment vertical="center"/>
    </xf>
    <xf numFmtId="0" fontId="62" fillId="0" borderId="0">
      <alignment vertical="center"/>
    </xf>
    <xf numFmtId="0" fontId="0" fillId="0" borderId="0"/>
    <xf numFmtId="0" fontId="0" fillId="0" borderId="0">
      <alignment vertical="center"/>
    </xf>
    <xf numFmtId="0" fontId="70" fillId="7" borderId="30" applyNumberFormat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8" borderId="28" applyNumberFormat="0" applyAlignment="0" applyProtection="0">
      <alignment vertical="center"/>
    </xf>
    <xf numFmtId="0" fontId="79" fillId="0" borderId="0"/>
    <xf numFmtId="0" fontId="0" fillId="0" borderId="0">
      <alignment vertical="center"/>
    </xf>
    <xf numFmtId="0" fontId="65" fillId="7" borderId="28" applyNumberFormat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7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0" fillId="7" borderId="3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16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7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73" fillId="16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6" fillId="8" borderId="28" applyNumberFormat="0" applyAlignment="0" applyProtection="0">
      <alignment vertical="center"/>
    </xf>
    <xf numFmtId="0" fontId="0" fillId="0" borderId="0"/>
    <xf numFmtId="0" fontId="70" fillId="7" borderId="30" applyNumberFormat="0" applyAlignment="0" applyProtection="0">
      <alignment vertical="center"/>
    </xf>
    <xf numFmtId="0" fontId="0" fillId="0" borderId="0"/>
    <xf numFmtId="0" fontId="70" fillId="7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6" fillId="8" borderId="28" applyNumberFormat="0" applyAlignment="0" applyProtection="0">
      <alignment vertical="center"/>
    </xf>
    <xf numFmtId="0" fontId="0" fillId="0" borderId="0"/>
    <xf numFmtId="0" fontId="0" fillId="0" borderId="0"/>
    <xf numFmtId="0" fontId="70" fillId="7" borderId="30" applyNumberFormat="0" applyAlignment="0" applyProtection="0">
      <alignment vertical="center"/>
    </xf>
    <xf numFmtId="0" fontId="62" fillId="0" borderId="0">
      <alignment vertical="center"/>
    </xf>
    <xf numFmtId="0" fontId="0" fillId="0" borderId="0"/>
    <xf numFmtId="0" fontId="0" fillId="0" borderId="0"/>
    <xf numFmtId="0" fontId="62" fillId="0" borderId="0">
      <alignment vertical="center"/>
    </xf>
    <xf numFmtId="0" fontId="0" fillId="0" borderId="0"/>
    <xf numFmtId="0" fontId="0" fillId="0" borderId="0"/>
    <xf numFmtId="0" fontId="0" fillId="0" borderId="0"/>
    <xf numFmtId="0" fontId="6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0" borderId="0" applyNumberFormat="0" applyFill="0" applyBorder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3" fillId="0" borderId="26" applyNumberFormat="0" applyFill="0" applyAlignment="0" applyProtection="0">
      <alignment vertical="center"/>
    </xf>
    <xf numFmtId="0" fontId="0" fillId="0" borderId="0"/>
    <xf numFmtId="0" fontId="65" fillId="7" borderId="28" applyNumberFormat="0" applyAlignment="0" applyProtection="0">
      <alignment vertical="center"/>
    </xf>
    <xf numFmtId="0" fontId="0" fillId="0" borderId="0"/>
    <xf numFmtId="0" fontId="65" fillId="7" borderId="28" applyNumberFormat="0" applyAlignment="0" applyProtection="0">
      <alignment vertical="center"/>
    </xf>
    <xf numFmtId="0" fontId="0" fillId="0" borderId="0"/>
    <xf numFmtId="0" fontId="6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1" fillId="11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65" fillId="7" borderId="28" applyNumberFormat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65" fillId="7" borderId="28" applyNumberFormat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65" fillId="7" borderId="28" applyNumberFormat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5" fillId="7" borderId="28" applyNumberFormat="0" applyAlignment="0" applyProtection="0">
      <alignment vertical="center"/>
    </xf>
    <xf numFmtId="0" fontId="65" fillId="7" borderId="28" applyNumberFormat="0" applyAlignment="0" applyProtection="0">
      <alignment vertical="center"/>
    </xf>
    <xf numFmtId="0" fontId="65" fillId="7" borderId="28" applyNumberFormat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65" fillId="7" borderId="28" applyNumberFormat="0" applyAlignment="0" applyProtection="0">
      <alignment vertical="center"/>
    </xf>
    <xf numFmtId="0" fontId="65" fillId="7" borderId="28" applyNumberFormat="0" applyAlignment="0" applyProtection="0">
      <alignment vertical="center"/>
    </xf>
    <xf numFmtId="0" fontId="65" fillId="7" borderId="28" applyNumberFormat="0" applyAlignment="0" applyProtection="0">
      <alignment vertical="center"/>
    </xf>
    <xf numFmtId="0" fontId="65" fillId="7" borderId="28" applyNumberFormat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3" fillId="16" borderId="32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69" fillId="0" borderId="0"/>
    <xf numFmtId="41" fontId="0" fillId="0" borderId="0" applyFont="0" applyFill="0" applyBorder="0" applyAlignment="0" applyProtection="0"/>
    <xf numFmtId="4" fontId="69" fillId="0" borderId="0" applyFont="0" applyFill="0" applyBorder="0" applyAlignment="0" applyProtection="0"/>
    <xf numFmtId="0" fontId="77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15" fillId="0" borderId="0"/>
    <xf numFmtId="0" fontId="80" fillId="0" borderId="0">
      <alignment vertical="top"/>
      <protection locked="0"/>
    </xf>
    <xf numFmtId="0" fontId="0" fillId="0" borderId="0"/>
  </cellStyleXfs>
  <cellXfs count="438">
    <xf numFmtId="0" fontId="0" fillId="0" borderId="0" xfId="0"/>
    <xf numFmtId="0" fontId="1" fillId="0" borderId="0" xfId="0" applyFont="1"/>
    <xf numFmtId="0" fontId="2" fillId="0" borderId="0" xfId="0" applyFont="1"/>
    <xf numFmtId="176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 wrapText="1"/>
    </xf>
    <xf numFmtId="0" fontId="4" fillId="0" borderId="0" xfId="0" applyFont="1"/>
    <xf numFmtId="178" fontId="4" fillId="0" borderId="0" xfId="0" applyNumberFormat="1" applyFont="1" applyAlignment="1">
      <alignment vertical="center" wrapText="1"/>
    </xf>
    <xf numFmtId="179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79" fontId="8" fillId="0" borderId="2" xfId="0" applyNumberFormat="1" applyFont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179" fontId="8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 wrapText="1"/>
    </xf>
    <xf numFmtId="176" fontId="10" fillId="0" borderId="8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0" xfId="484" applyFont="1" applyFill="1">
      <alignment vertical="center"/>
    </xf>
    <xf numFmtId="0" fontId="1" fillId="0" borderId="0" xfId="445" applyFont="1" applyFill="1">
      <alignment vertical="center"/>
    </xf>
    <xf numFmtId="0" fontId="1" fillId="0" borderId="0" xfId="484" applyFont="1" applyFill="1">
      <alignment vertical="center"/>
    </xf>
    <xf numFmtId="180" fontId="3" fillId="0" borderId="0" xfId="484" applyNumberFormat="1" applyFont="1" applyFill="1" applyAlignment="1">
      <alignment vertical="center"/>
    </xf>
    <xf numFmtId="0" fontId="5" fillId="0" borderId="0" xfId="484" applyFont="1" applyFill="1" applyAlignment="1">
      <alignment horizontal="center" vertical="center"/>
    </xf>
    <xf numFmtId="180" fontId="1" fillId="0" borderId="0" xfId="484" applyNumberFormat="1" applyFont="1" applyFill="1" applyAlignment="1">
      <alignment vertical="center"/>
    </xf>
    <xf numFmtId="180" fontId="15" fillId="0" borderId="11" xfId="484" applyNumberFormat="1" applyFont="1" applyFill="1" applyBorder="1" applyAlignment="1">
      <alignment horizontal="right"/>
    </xf>
    <xf numFmtId="180" fontId="2" fillId="0" borderId="8" xfId="484" applyNumberFormat="1" applyFont="1" applyFill="1" applyBorder="1" applyAlignment="1">
      <alignment horizontal="center" vertical="center" wrapText="1"/>
    </xf>
    <xf numFmtId="180" fontId="2" fillId="0" borderId="2" xfId="445" applyNumberFormat="1" applyFont="1" applyFill="1" applyBorder="1" applyAlignment="1">
      <alignment horizontal="center" vertical="center" wrapText="1"/>
    </xf>
    <xf numFmtId="180" fontId="2" fillId="0" borderId="8" xfId="445" applyNumberFormat="1" applyFont="1" applyFill="1" applyBorder="1" applyAlignment="1">
      <alignment horizontal="center" vertical="center" wrapText="1"/>
    </xf>
    <xf numFmtId="180" fontId="6" fillId="0" borderId="8" xfId="445" applyNumberFormat="1" applyFont="1" applyFill="1" applyBorder="1" applyAlignment="1">
      <alignment horizontal="center" vertical="center" wrapText="1"/>
    </xf>
    <xf numFmtId="180" fontId="2" fillId="0" borderId="12" xfId="484" applyNumberFormat="1" applyFont="1" applyFill="1" applyBorder="1" applyAlignment="1">
      <alignment horizontal="center" vertical="center" wrapText="1"/>
    </xf>
    <xf numFmtId="49" fontId="3" fillId="2" borderId="8" xfId="486" applyNumberFormat="1" applyFont="1" applyFill="1" applyBorder="1" applyAlignment="1" applyProtection="1">
      <alignment horizontal="left" vertical="center"/>
    </xf>
    <xf numFmtId="180" fontId="1" fillId="0" borderId="2" xfId="445" applyNumberFormat="1" applyFont="1" applyFill="1" applyBorder="1" applyAlignment="1">
      <alignment horizontal="right" vertical="center" wrapText="1"/>
    </xf>
    <xf numFmtId="180" fontId="1" fillId="0" borderId="8" xfId="445" applyNumberFormat="1" applyFont="1" applyFill="1" applyBorder="1" applyAlignment="1">
      <alignment horizontal="right" vertical="center" wrapText="1"/>
    </xf>
    <xf numFmtId="177" fontId="19" fillId="0" borderId="8" xfId="445" applyNumberFormat="1" applyFont="1" applyFill="1" applyBorder="1" applyAlignment="1">
      <alignment horizontal="right" vertical="center" wrapText="1"/>
    </xf>
    <xf numFmtId="0" fontId="10" fillId="0" borderId="8" xfId="0" applyFont="1" applyFill="1" applyBorder="1" applyAlignment="1">
      <alignment vertical="center"/>
    </xf>
    <xf numFmtId="176" fontId="6" fillId="0" borderId="8" xfId="445" applyNumberFormat="1" applyFont="1" applyFill="1" applyBorder="1" applyAlignment="1">
      <alignment horizontal="center" vertical="center" wrapText="1"/>
    </xf>
    <xf numFmtId="180" fontId="1" fillId="0" borderId="2" xfId="445" applyNumberFormat="1" applyFont="1" applyFill="1" applyBorder="1">
      <alignment vertical="center"/>
    </xf>
    <xf numFmtId="180" fontId="1" fillId="0" borderId="8" xfId="445" applyNumberFormat="1" applyFont="1" applyFill="1" applyBorder="1" applyAlignment="1">
      <alignment horizontal="right" vertical="center"/>
    </xf>
    <xf numFmtId="177" fontId="1" fillId="0" borderId="8" xfId="445" applyNumberFormat="1" applyFont="1" applyFill="1" applyBorder="1" applyAlignment="1">
      <alignment horizontal="right" vertical="center"/>
    </xf>
    <xf numFmtId="0" fontId="1" fillId="0" borderId="8" xfId="445" applyFont="1" applyFill="1" applyBorder="1" applyAlignment="1">
      <alignment horizontal="right" vertical="center"/>
    </xf>
    <xf numFmtId="180" fontId="1" fillId="0" borderId="8" xfId="445" applyNumberFormat="1" applyFont="1" applyFill="1" applyBorder="1">
      <alignment vertical="center"/>
    </xf>
    <xf numFmtId="176" fontId="1" fillId="0" borderId="8" xfId="445" applyNumberFormat="1" applyFont="1" applyFill="1" applyBorder="1" applyAlignment="1">
      <alignment horizontal="left" vertical="center"/>
    </xf>
    <xf numFmtId="3" fontId="3" fillId="2" borderId="8" xfId="486" applyNumberFormat="1" applyFont="1" applyFill="1" applyBorder="1" applyAlignment="1" applyProtection="1">
      <alignment horizontal="left" vertical="center"/>
    </xf>
    <xf numFmtId="176" fontId="1" fillId="0" borderId="8" xfId="445" applyNumberFormat="1" applyFont="1" applyFill="1" applyBorder="1" applyAlignment="1">
      <alignment horizontal="right" vertical="center"/>
    </xf>
    <xf numFmtId="176" fontId="1" fillId="0" borderId="8" xfId="445" applyNumberFormat="1" applyFont="1" applyFill="1" applyBorder="1">
      <alignment vertical="center"/>
    </xf>
    <xf numFmtId="180" fontId="2" fillId="0" borderId="2" xfId="445" applyNumberFormat="1" applyFont="1" applyFill="1" applyBorder="1" applyAlignment="1">
      <alignment horizontal="right" vertical="center"/>
    </xf>
    <xf numFmtId="177" fontId="2" fillId="0" borderId="2" xfId="445" applyNumberFormat="1" applyFont="1" applyFill="1" applyBorder="1" applyAlignment="1">
      <alignment horizontal="right" vertical="center"/>
    </xf>
    <xf numFmtId="180" fontId="2" fillId="0" borderId="8" xfId="445" applyNumberFormat="1" applyFont="1" applyFill="1" applyBorder="1">
      <alignment vertical="center"/>
    </xf>
    <xf numFmtId="0" fontId="10" fillId="0" borderId="8" xfId="0" applyFont="1" applyFill="1" applyBorder="1" applyAlignment="1">
      <alignment horizontal="left" vertical="center"/>
    </xf>
    <xf numFmtId="180" fontId="2" fillId="0" borderId="2" xfId="445" applyNumberFormat="1" applyFont="1" applyFill="1" applyBorder="1">
      <alignment vertical="center"/>
    </xf>
    <xf numFmtId="178" fontId="1" fillId="0" borderId="8" xfId="445" applyNumberFormat="1" applyFont="1" applyFill="1" applyBorder="1">
      <alignment vertical="center"/>
    </xf>
    <xf numFmtId="181" fontId="1" fillId="0" borderId="9" xfId="338" applyNumberFormat="1" applyFont="1" applyFill="1" applyBorder="1" applyAlignment="1" applyProtection="1">
      <alignment horizontal="right" vertical="center"/>
      <protection locked="0"/>
    </xf>
    <xf numFmtId="180" fontId="1" fillId="0" borderId="9" xfId="338" applyNumberFormat="1" applyFont="1" applyFill="1" applyBorder="1" applyAlignment="1" applyProtection="1">
      <alignment horizontal="right" vertical="center"/>
      <protection locked="0"/>
    </xf>
    <xf numFmtId="177" fontId="2" fillId="0" borderId="8" xfId="445" applyNumberFormat="1" applyFont="1" applyFill="1" applyBorder="1" applyAlignment="1">
      <alignment horizontal="right" vertical="center"/>
    </xf>
    <xf numFmtId="0" fontId="1" fillId="0" borderId="8" xfId="445" applyFont="1" applyFill="1" applyBorder="1" applyAlignment="1">
      <alignment horizontal="left" vertical="center"/>
    </xf>
    <xf numFmtId="0" fontId="2" fillId="0" borderId="8" xfId="445" applyFont="1" applyFill="1" applyBorder="1" applyAlignment="1">
      <alignment vertical="center"/>
    </xf>
    <xf numFmtId="178" fontId="1" fillId="0" borderId="8" xfId="445" applyNumberFormat="1" applyFont="1" applyFill="1" applyBorder="1" applyAlignment="1">
      <alignment horizontal="left" vertical="center"/>
    </xf>
    <xf numFmtId="0" fontId="2" fillId="0" borderId="8" xfId="445" applyFont="1" applyFill="1" applyBorder="1" applyAlignment="1">
      <alignment horizontal="center" vertical="center"/>
    </xf>
    <xf numFmtId="180" fontId="2" fillId="0" borderId="8" xfId="445" applyNumberFormat="1" applyFont="1" applyFill="1" applyBorder="1" applyAlignment="1">
      <alignment horizontal="right" vertical="center"/>
    </xf>
    <xf numFmtId="180" fontId="2" fillId="0" borderId="8" xfId="445" applyNumberFormat="1" applyFont="1" applyFill="1" applyBorder="1" applyAlignment="1">
      <alignment vertical="center"/>
    </xf>
    <xf numFmtId="178" fontId="2" fillId="0" borderId="8" xfId="445" applyNumberFormat="1" applyFont="1" applyFill="1" applyBorder="1" applyAlignment="1">
      <alignment vertical="center"/>
    </xf>
    <xf numFmtId="180" fontId="20" fillId="0" borderId="8" xfId="484" applyNumberFormat="1" applyFont="1" applyFill="1" applyBorder="1" applyAlignment="1">
      <alignment horizontal="center" vertical="center" wrapText="1"/>
    </xf>
    <xf numFmtId="180" fontId="20" fillId="0" borderId="2" xfId="445" applyNumberFormat="1" applyFont="1" applyFill="1" applyBorder="1" applyAlignment="1">
      <alignment horizontal="center" vertical="center" wrapText="1"/>
    </xf>
    <xf numFmtId="180" fontId="20" fillId="0" borderId="8" xfId="445" applyNumberFormat="1" applyFont="1" applyFill="1" applyBorder="1" applyAlignment="1">
      <alignment horizontal="center" vertical="center" wrapText="1"/>
    </xf>
    <xf numFmtId="180" fontId="20" fillId="0" borderId="12" xfId="484" applyNumberFormat="1" applyFont="1" applyFill="1" applyBorder="1" applyAlignment="1">
      <alignment horizontal="center" vertical="center" wrapText="1"/>
    </xf>
    <xf numFmtId="176" fontId="3" fillId="0" borderId="8" xfId="445" applyNumberFormat="1" applyFont="1" applyBorder="1" applyAlignment="1">
      <alignment horizontal="left" vertical="center"/>
    </xf>
    <xf numFmtId="176" fontId="3" fillId="0" borderId="2" xfId="445" applyNumberFormat="1" applyFont="1" applyFill="1" applyBorder="1">
      <alignment vertical="center"/>
    </xf>
    <xf numFmtId="176" fontId="3" fillId="0" borderId="8" xfId="445" applyNumberFormat="1" applyFont="1" applyFill="1" applyBorder="1">
      <alignment vertical="center"/>
    </xf>
    <xf numFmtId="176" fontId="3" fillId="0" borderId="8" xfId="445" applyNumberFormat="1" applyFont="1" applyFill="1" applyBorder="1" applyAlignment="1">
      <alignment horizontal="right" vertical="center"/>
    </xf>
    <xf numFmtId="176" fontId="3" fillId="0" borderId="8" xfId="445" applyNumberFormat="1" applyFont="1" applyFill="1" applyBorder="1" applyAlignment="1">
      <alignment horizontal="left" vertical="center"/>
    </xf>
    <xf numFmtId="176" fontId="20" fillId="0" borderId="8" xfId="445" applyNumberFormat="1" applyFont="1" applyFill="1" applyBorder="1" applyAlignment="1">
      <alignment horizontal="center" vertical="center"/>
    </xf>
    <xf numFmtId="176" fontId="6" fillId="0" borderId="2" xfId="445" applyNumberFormat="1" applyFont="1" applyFill="1" applyBorder="1" applyAlignment="1">
      <alignment horizontal="right" vertical="center"/>
    </xf>
    <xf numFmtId="176" fontId="6" fillId="0" borderId="8" xfId="445" applyNumberFormat="1" applyFont="1" applyFill="1" applyBorder="1">
      <alignment vertical="center"/>
    </xf>
    <xf numFmtId="176" fontId="6" fillId="0" borderId="2" xfId="445" applyNumberFormat="1" applyFont="1" applyFill="1" applyBorder="1">
      <alignment vertical="center"/>
    </xf>
    <xf numFmtId="176" fontId="6" fillId="0" borderId="8" xfId="445" applyNumberFormat="1" applyFont="1" applyFill="1" applyBorder="1" applyAlignment="1">
      <alignment horizontal="left" vertical="center"/>
    </xf>
    <xf numFmtId="176" fontId="19" fillId="0" borderId="9" xfId="338" applyNumberFormat="1" applyFont="1" applyFill="1" applyBorder="1" applyAlignment="1" applyProtection="1">
      <alignment horizontal="right" vertical="center"/>
      <protection locked="0"/>
    </xf>
    <xf numFmtId="176" fontId="3" fillId="0" borderId="8" xfId="445" applyNumberFormat="1" applyFont="1" applyBorder="1">
      <alignment vertical="center"/>
    </xf>
    <xf numFmtId="176" fontId="10" fillId="0" borderId="8" xfId="445" applyNumberFormat="1" applyFont="1" applyBorder="1" applyAlignment="1">
      <alignment horizontal="left" vertical="center"/>
    </xf>
    <xf numFmtId="176" fontId="6" fillId="0" borderId="8" xfId="445" applyNumberFormat="1" applyFont="1" applyFill="1" applyBorder="1" applyAlignment="1">
      <alignment horizontal="right" vertical="center"/>
    </xf>
    <xf numFmtId="176" fontId="6" fillId="0" borderId="8" xfId="445" applyNumberFormat="1" applyFont="1" applyFill="1" applyBorder="1" applyAlignment="1">
      <alignment vertical="center"/>
    </xf>
    <xf numFmtId="177" fontId="2" fillId="0" borderId="0" xfId="445" applyNumberFormat="1" applyFont="1" applyFill="1" applyAlignment="1">
      <alignment horizontal="center" vertical="center" wrapText="1"/>
    </xf>
    <xf numFmtId="177" fontId="1" fillId="0" borderId="0" xfId="445" applyNumberFormat="1" applyFont="1" applyFill="1">
      <alignment vertical="center"/>
    </xf>
    <xf numFmtId="177" fontId="21" fillId="0" borderId="0" xfId="445" applyNumberFormat="1" applyFont="1" applyFill="1" applyAlignment="1">
      <alignment horizontal="center" vertical="center"/>
    </xf>
    <xf numFmtId="177" fontId="22" fillId="0" borderId="0" xfId="445" applyNumberFormat="1" applyFont="1" applyFill="1">
      <alignment vertical="center"/>
    </xf>
    <xf numFmtId="177" fontId="2" fillId="0" borderId="8" xfId="445" applyNumberFormat="1" applyFont="1" applyFill="1" applyBorder="1" applyAlignment="1">
      <alignment horizontal="center" vertical="center" wrapText="1"/>
    </xf>
    <xf numFmtId="177" fontId="2" fillId="0" borderId="8" xfId="445" applyNumberFormat="1" applyFont="1" applyFill="1" applyBorder="1" applyAlignment="1">
      <alignment horizontal="left" vertical="center"/>
    </xf>
    <xf numFmtId="177" fontId="2" fillId="0" borderId="8" xfId="445" applyNumberFormat="1" applyFont="1" applyFill="1" applyBorder="1">
      <alignment vertical="center"/>
    </xf>
    <xf numFmtId="177" fontId="2" fillId="0" borderId="8" xfId="445" applyNumberFormat="1" applyFont="1" applyFill="1" applyBorder="1" applyAlignment="1">
      <alignment horizontal="left" vertical="center" wrapText="1"/>
    </xf>
    <xf numFmtId="180" fontId="2" fillId="0" borderId="8" xfId="445" applyNumberFormat="1" applyFont="1" applyFill="1" applyBorder="1" applyAlignment="1">
      <alignment horizontal="left" vertical="center"/>
    </xf>
    <xf numFmtId="0" fontId="1" fillId="0" borderId="0" xfId="445" applyFont="1" applyFill="1" applyAlignment="1">
      <alignment vertical="center" wrapText="1"/>
    </xf>
    <xf numFmtId="0" fontId="1" fillId="0" borderId="0" xfId="484" applyFont="1" applyFill="1" applyAlignment="1">
      <alignment horizontal="right" vertical="center"/>
    </xf>
    <xf numFmtId="180" fontId="23" fillId="0" borderId="0" xfId="484" applyNumberFormat="1" applyFont="1" applyFill="1" applyAlignment="1">
      <alignment vertical="center"/>
    </xf>
    <xf numFmtId="180" fontId="1" fillId="0" borderId="0" xfId="484" applyNumberFormat="1" applyFont="1" applyFill="1" applyAlignment="1">
      <alignment horizontal="right" vertical="center"/>
    </xf>
    <xf numFmtId="180" fontId="1" fillId="0" borderId="11" xfId="484" applyNumberFormat="1" applyFont="1" applyFill="1" applyBorder="1" applyAlignment="1">
      <alignment horizontal="right" vertical="center"/>
    </xf>
    <xf numFmtId="177" fontId="20" fillId="0" borderId="8" xfId="484" applyNumberFormat="1" applyFont="1" applyFill="1" applyBorder="1" applyAlignment="1">
      <alignment horizontal="center" vertical="center" wrapText="1"/>
    </xf>
    <xf numFmtId="177" fontId="20" fillId="0" borderId="2" xfId="445" applyNumberFormat="1" applyFont="1" applyFill="1" applyBorder="1" applyAlignment="1">
      <alignment horizontal="center" vertical="center" wrapText="1"/>
    </xf>
    <xf numFmtId="177" fontId="20" fillId="0" borderId="8" xfId="445" applyNumberFormat="1" applyFont="1" applyFill="1" applyBorder="1" applyAlignment="1">
      <alignment horizontal="center" vertical="center" wrapText="1"/>
    </xf>
    <xf numFmtId="177" fontId="20" fillId="0" borderId="12" xfId="484" applyNumberFormat="1" applyFont="1" applyFill="1" applyBorder="1" applyAlignment="1">
      <alignment horizontal="center" vertical="center" wrapText="1"/>
    </xf>
    <xf numFmtId="177" fontId="3" fillId="0" borderId="8" xfId="445" applyNumberFormat="1" applyFont="1" applyFill="1" applyBorder="1" applyAlignment="1">
      <alignment horizontal="left" vertical="center"/>
    </xf>
    <xf numFmtId="176" fontId="3" fillId="0" borderId="2" xfId="445" applyNumberFormat="1" applyFont="1" applyFill="1" applyBorder="1" applyAlignment="1">
      <alignment horizontal="right" vertical="center"/>
    </xf>
    <xf numFmtId="177" fontId="3" fillId="0" borderId="8" xfId="370" applyNumberFormat="1" applyFont="1" applyFill="1" applyBorder="1" applyAlignment="1" applyProtection="1">
      <alignment vertical="center"/>
    </xf>
    <xf numFmtId="176" fontId="3" fillId="0" borderId="8" xfId="445" applyNumberFormat="1" applyFont="1" applyFill="1" applyBorder="1" applyAlignment="1">
      <alignment horizontal="left" vertical="center" wrapText="1"/>
    </xf>
    <xf numFmtId="177" fontId="3" fillId="0" borderId="8" xfId="445" applyNumberFormat="1" applyFont="1" applyFill="1" applyBorder="1" applyAlignment="1">
      <alignment horizontal="left" vertical="center" wrapText="1"/>
    </xf>
    <xf numFmtId="176" fontId="3" fillId="0" borderId="2" xfId="445" applyNumberFormat="1" applyFont="1" applyFill="1" applyBorder="1" applyAlignment="1">
      <alignment horizontal="right" vertical="center" wrapText="1"/>
    </xf>
    <xf numFmtId="176" fontId="3" fillId="0" borderId="8" xfId="445" applyNumberFormat="1" applyFont="1" applyFill="1" applyBorder="1" applyAlignment="1">
      <alignment horizontal="right" vertical="center" wrapText="1"/>
    </xf>
    <xf numFmtId="176" fontId="3" fillId="3" borderId="8" xfId="445" applyNumberFormat="1" applyFont="1" applyFill="1" applyBorder="1" applyAlignment="1">
      <alignment horizontal="right" vertical="center"/>
    </xf>
    <xf numFmtId="176" fontId="24" fillId="0" borderId="8" xfId="445" applyNumberFormat="1" applyFont="1" applyFill="1" applyBorder="1" applyAlignment="1">
      <alignment horizontal="left" vertical="center" wrapText="1"/>
    </xf>
    <xf numFmtId="177" fontId="3" fillId="0" borderId="8" xfId="445" applyNumberFormat="1" applyFont="1" applyFill="1" applyBorder="1">
      <alignment vertical="center"/>
    </xf>
    <xf numFmtId="177" fontId="20" fillId="0" borderId="8" xfId="445" applyNumberFormat="1" applyFont="1" applyFill="1" applyBorder="1" applyAlignment="1">
      <alignment horizontal="distributed" vertical="center" indent="1"/>
    </xf>
    <xf numFmtId="176" fontId="20" fillId="0" borderId="8" xfId="445" applyNumberFormat="1" applyFont="1" applyFill="1" applyBorder="1" applyAlignment="1">
      <alignment horizontal="left" vertical="center" indent="1"/>
    </xf>
    <xf numFmtId="176" fontId="6" fillId="3" borderId="8" xfId="445" applyNumberFormat="1" applyFont="1" applyFill="1" applyBorder="1" applyAlignment="1">
      <alignment horizontal="right" vertical="center"/>
    </xf>
    <xf numFmtId="177" fontId="6" fillId="0" borderId="8" xfId="445" applyNumberFormat="1" applyFont="1" applyFill="1" applyBorder="1">
      <alignment vertical="center"/>
    </xf>
    <xf numFmtId="176" fontId="3" fillId="0" borderId="9" xfId="338" applyNumberFormat="1" applyFont="1" applyFill="1" applyBorder="1" applyAlignment="1" applyProtection="1">
      <alignment horizontal="right" vertical="center"/>
      <protection locked="0"/>
    </xf>
    <xf numFmtId="176" fontId="23" fillId="0" borderId="8" xfId="445" applyNumberFormat="1" applyFont="1" applyFill="1" applyBorder="1">
      <alignment vertical="center"/>
    </xf>
    <xf numFmtId="176" fontId="3" fillId="0" borderId="8" xfId="445" applyNumberFormat="1" applyFont="1" applyFill="1" applyBorder="1" applyAlignment="1">
      <alignment vertical="center" wrapText="1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25" fillId="0" borderId="0" xfId="445" applyFont="1" applyFill="1" applyAlignment="1">
      <alignment horizontal="center" vertical="center"/>
    </xf>
    <xf numFmtId="0" fontId="26" fillId="0" borderId="0" xfId="445" applyFont="1" applyFill="1" applyAlignment="1">
      <alignment horizontal="center" vertical="center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177" fontId="4" fillId="0" borderId="8" xfId="0" applyNumberFormat="1" applyFont="1" applyFill="1" applyBorder="1" applyAlignment="1" applyProtection="1">
      <alignment vertical="center" wrapText="1" shrinkToFit="1"/>
      <protection hidden="1"/>
    </xf>
    <xf numFmtId="177" fontId="4" fillId="0" borderId="8" xfId="0" applyNumberFormat="1" applyFont="1" applyFill="1" applyBorder="1" applyAlignment="1" applyProtection="1">
      <alignment vertical="center" wrapText="1" shrinkToFit="1"/>
    </xf>
    <xf numFmtId="177" fontId="6" fillId="0" borderId="8" xfId="445" applyNumberFormat="1" applyFont="1" applyFill="1" applyBorder="1" applyAlignment="1">
      <alignment horizontal="left" vertical="center"/>
    </xf>
    <xf numFmtId="177" fontId="6" fillId="0" borderId="8" xfId="445" applyNumberFormat="1" applyFont="1" applyBorder="1" applyAlignment="1">
      <alignment horizontal="left" vertical="center"/>
    </xf>
    <xf numFmtId="177" fontId="6" fillId="0" borderId="8" xfId="445" applyNumberFormat="1" applyFont="1" applyBorder="1" applyAlignment="1">
      <alignment horizontal="left" vertical="center" wrapText="1"/>
    </xf>
    <xf numFmtId="178" fontId="6" fillId="0" borderId="8" xfId="0" applyNumberFormat="1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horizontal="distributed" vertical="center"/>
    </xf>
    <xf numFmtId="177" fontId="8" fillId="0" borderId="8" xfId="0" applyNumberFormat="1" applyFont="1" applyFill="1" applyBorder="1" applyAlignment="1" applyProtection="1">
      <alignment vertical="center" wrapText="1" shrinkToFit="1"/>
      <protection hidden="1"/>
    </xf>
    <xf numFmtId="177" fontId="8" fillId="0" borderId="8" xfId="0" applyNumberFormat="1" applyFont="1" applyFill="1" applyBorder="1" applyAlignment="1" applyProtection="1">
      <alignment vertical="center" wrapText="1" shrinkToFit="1"/>
    </xf>
    <xf numFmtId="0" fontId="0" fillId="0" borderId="0" xfId="0" applyFont="1" applyFill="1" applyAlignment="1" applyProtection="1">
      <alignment horizontal="left" vertical="center"/>
    </xf>
    <xf numFmtId="0" fontId="20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177" fontId="4" fillId="0" borderId="8" xfId="0" applyNumberFormat="1" applyFont="1" applyFill="1" applyBorder="1" applyAlignment="1" applyProtection="1">
      <alignment vertical="center" wrapText="1"/>
    </xf>
    <xf numFmtId="177" fontId="4" fillId="3" borderId="8" xfId="0" applyNumberFormat="1" applyFont="1" applyFill="1" applyBorder="1" applyAlignment="1" applyProtection="1">
      <alignment vertical="center" wrapText="1" shrinkToFit="1"/>
    </xf>
    <xf numFmtId="177" fontId="4" fillId="3" borderId="8" xfId="0" applyNumberFormat="1" applyFont="1" applyFill="1" applyBorder="1" applyAlignment="1" applyProtection="1">
      <alignment vertical="center" wrapText="1"/>
    </xf>
    <xf numFmtId="177" fontId="8" fillId="0" borderId="8" xfId="0" applyNumberFormat="1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/>
      <protection hidden="1"/>
    </xf>
    <xf numFmtId="177" fontId="1" fillId="0" borderId="0" xfId="445" applyNumberFormat="1" applyFont="1">
      <alignment vertical="center"/>
    </xf>
    <xf numFmtId="177" fontId="2" fillId="0" borderId="0" xfId="445" applyNumberFormat="1" applyFont="1" applyAlignment="1">
      <alignment horizontal="center" vertical="center" wrapText="1"/>
    </xf>
    <xf numFmtId="177" fontId="27" fillId="0" borderId="0" xfId="445" applyNumberFormat="1" applyFont="1">
      <alignment vertical="center"/>
    </xf>
    <xf numFmtId="177" fontId="21" fillId="0" borderId="0" xfId="445" applyNumberFormat="1" applyFont="1" applyAlignment="1">
      <alignment horizontal="center" vertical="center"/>
    </xf>
    <xf numFmtId="177" fontId="22" fillId="0" borderId="0" xfId="445" applyNumberFormat="1" applyFont="1">
      <alignment vertical="center"/>
    </xf>
    <xf numFmtId="177" fontId="1" fillId="0" borderId="11" xfId="445" applyNumberFormat="1" applyFont="1" applyFill="1" applyBorder="1" applyAlignment="1">
      <alignment horizontal="right" vertical="center"/>
    </xf>
    <xf numFmtId="177" fontId="1" fillId="0" borderId="11" xfId="445" applyNumberFormat="1" applyFont="1" applyBorder="1" applyAlignment="1">
      <alignment horizontal="right" vertical="center"/>
    </xf>
    <xf numFmtId="177" fontId="2" fillId="0" borderId="12" xfId="445" applyNumberFormat="1" applyFont="1" applyBorder="1" applyAlignment="1">
      <alignment horizontal="center" vertical="center" wrapText="1"/>
    </xf>
    <xf numFmtId="177" fontId="2" fillId="0" borderId="12" xfId="445" applyNumberFormat="1" applyFont="1" applyFill="1" applyBorder="1" applyAlignment="1">
      <alignment horizontal="center" vertical="center" wrapText="1"/>
    </xf>
    <xf numFmtId="177" fontId="2" fillId="0" borderId="14" xfId="445" applyNumberFormat="1" applyFont="1" applyBorder="1" applyAlignment="1">
      <alignment horizontal="center" vertical="center" wrapText="1"/>
    </xf>
    <xf numFmtId="177" fontId="2" fillId="0" borderId="15" xfId="445" applyNumberFormat="1" applyFont="1" applyBorder="1" applyAlignment="1">
      <alignment horizontal="center" vertical="center" wrapText="1"/>
    </xf>
    <xf numFmtId="177" fontId="2" fillId="0" borderId="3" xfId="445" applyNumberFormat="1" applyFont="1" applyBorder="1" applyAlignment="1">
      <alignment horizontal="center" vertical="center" wrapText="1"/>
    </xf>
    <xf numFmtId="177" fontId="2" fillId="0" borderId="8" xfId="445" applyNumberFormat="1" applyFont="1" applyBorder="1" applyAlignment="1">
      <alignment horizontal="center" vertical="center" wrapText="1"/>
    </xf>
    <xf numFmtId="177" fontId="2" fillId="0" borderId="3" xfId="445" applyNumberFormat="1" applyFont="1" applyFill="1" applyBorder="1" applyAlignment="1">
      <alignment horizontal="center" vertical="center" wrapText="1"/>
    </xf>
    <xf numFmtId="177" fontId="2" fillId="0" borderId="8" xfId="445" applyNumberFormat="1" applyFont="1" applyBorder="1">
      <alignment vertical="center"/>
    </xf>
    <xf numFmtId="176" fontId="3" fillId="2" borderId="8" xfId="445" applyNumberFormat="1" applyFont="1" applyFill="1" applyBorder="1">
      <alignment vertical="center"/>
    </xf>
    <xf numFmtId="177" fontId="1" fillId="0" borderId="8" xfId="445" applyNumberFormat="1" applyFont="1" applyBorder="1">
      <alignment vertical="center"/>
    </xf>
    <xf numFmtId="176" fontId="3" fillId="0" borderId="9" xfId="445" applyNumberFormat="1" applyFont="1" applyFill="1" applyBorder="1">
      <alignment vertical="center"/>
    </xf>
    <xf numFmtId="176" fontId="3" fillId="0" borderId="9" xfId="445" applyNumberFormat="1" applyFont="1" applyBorder="1">
      <alignment vertical="center"/>
    </xf>
    <xf numFmtId="177" fontId="2" fillId="0" borderId="8" xfId="445" applyNumberFormat="1" applyFont="1" applyBorder="1" applyAlignment="1">
      <alignment horizontal="left" vertical="center"/>
    </xf>
    <xf numFmtId="176" fontId="1" fillId="2" borderId="8" xfId="445" applyNumberFormat="1" applyFont="1" applyFill="1" applyBorder="1">
      <alignment vertical="center"/>
    </xf>
    <xf numFmtId="176" fontId="1" fillId="0" borderId="8" xfId="445" applyNumberFormat="1" applyFont="1" applyBorder="1">
      <alignment vertical="center"/>
    </xf>
    <xf numFmtId="176" fontId="1" fillId="0" borderId="9" xfId="445" applyNumberFormat="1" applyFont="1" applyFill="1" applyBorder="1">
      <alignment vertical="center"/>
    </xf>
    <xf numFmtId="176" fontId="1" fillId="0" borderId="9" xfId="445" applyNumberFormat="1" applyFont="1" applyBorder="1">
      <alignment vertical="center"/>
    </xf>
    <xf numFmtId="176" fontId="1" fillId="3" borderId="8" xfId="445" applyNumberFormat="1" applyFont="1" applyFill="1" applyBorder="1">
      <alignment vertical="center"/>
    </xf>
    <xf numFmtId="177" fontId="2" fillId="0" borderId="8" xfId="445" applyNumberFormat="1" applyFont="1" applyBorder="1" applyAlignment="1">
      <alignment horizontal="left" vertical="center" wrapText="1"/>
    </xf>
    <xf numFmtId="176" fontId="1" fillId="2" borderId="8" xfId="445" applyNumberFormat="1" applyFont="1" applyFill="1" applyBorder="1" applyAlignment="1">
      <alignment vertical="center"/>
    </xf>
    <xf numFmtId="176" fontId="1" fillId="0" borderId="8" xfId="445" applyNumberFormat="1" applyFont="1" applyBorder="1" applyAlignment="1">
      <alignment vertical="center"/>
    </xf>
    <xf numFmtId="176" fontId="1" fillId="0" borderId="8" xfId="20" applyNumberFormat="1" applyFont="1" applyFill="1" applyBorder="1" applyAlignment="1">
      <alignment vertical="center"/>
    </xf>
    <xf numFmtId="176" fontId="2" fillId="0" borderId="8" xfId="445" applyNumberFormat="1" applyFont="1" applyBorder="1" applyAlignment="1">
      <alignment horizontal="right" vertical="center"/>
    </xf>
    <xf numFmtId="176" fontId="2" fillId="0" borderId="8" xfId="445" applyNumberFormat="1" applyFont="1" applyFill="1" applyBorder="1" applyAlignment="1">
      <alignment horizontal="right" vertical="center"/>
    </xf>
    <xf numFmtId="177" fontId="4" fillId="0" borderId="0" xfId="445" applyNumberFormat="1" applyFont="1" applyAlignment="1">
      <alignment horizontal="right"/>
    </xf>
    <xf numFmtId="177" fontId="6" fillId="2" borderId="8" xfId="445" applyNumberFormat="1" applyFont="1" applyFill="1" applyBorder="1" applyAlignment="1">
      <alignment horizontal="center" vertical="center" wrapText="1"/>
    </xf>
    <xf numFmtId="176" fontId="3" fillId="2" borderId="8" xfId="20" applyNumberFormat="1" applyFont="1" applyFill="1" applyBorder="1" applyAlignment="1">
      <alignment vertical="center"/>
    </xf>
    <xf numFmtId="176" fontId="1" fillId="2" borderId="8" xfId="20" applyNumberFormat="1" applyFont="1" applyFill="1" applyBorder="1" applyAlignment="1">
      <alignment vertical="center"/>
    </xf>
    <xf numFmtId="176" fontId="6" fillId="2" borderId="8" xfId="445" applyNumberFormat="1" applyFont="1" applyFill="1" applyBorder="1">
      <alignment vertical="center"/>
    </xf>
    <xf numFmtId="0" fontId="18" fillId="0" borderId="0" xfId="389" applyFont="1" applyFill="1" applyAlignment="1">
      <alignment vertical="center" wrapText="1"/>
    </xf>
    <xf numFmtId="0" fontId="24" fillId="0" borderId="0" xfId="445" applyFont="1" applyFill="1" applyAlignment="1">
      <alignment vertical="center" wrapText="1"/>
    </xf>
    <xf numFmtId="0" fontId="28" fillId="0" borderId="0" xfId="445" applyFont="1" applyFill="1" applyAlignment="1">
      <alignment horizontal="center" vertical="center" wrapText="1"/>
    </xf>
    <xf numFmtId="180" fontId="1" fillId="0" borderId="0" xfId="445" applyNumberFormat="1" applyFont="1" applyFill="1" applyAlignment="1">
      <alignment vertical="center" wrapText="1"/>
    </xf>
    <xf numFmtId="182" fontId="1" fillId="0" borderId="0" xfId="445" applyNumberFormat="1" applyFont="1" applyFill="1" applyAlignment="1">
      <alignment vertical="center" wrapText="1"/>
    </xf>
    <xf numFmtId="1" fontId="29" fillId="0" borderId="0" xfId="389" applyNumberFormat="1" applyFont="1" applyFill="1" applyAlignment="1">
      <alignment horizontal="left" wrapText="1"/>
    </xf>
    <xf numFmtId="1" fontId="18" fillId="0" borderId="0" xfId="389" applyNumberFormat="1" applyFont="1" applyFill="1" applyAlignment="1">
      <alignment vertical="center" wrapText="1"/>
    </xf>
    <xf numFmtId="182" fontId="18" fillId="0" borderId="0" xfId="389" applyNumberFormat="1" applyFont="1" applyFill="1" applyAlignment="1">
      <alignment vertical="center" wrapText="1"/>
    </xf>
    <xf numFmtId="182" fontId="25" fillId="0" borderId="0" xfId="445" applyNumberFormat="1" applyFont="1" applyFill="1" applyAlignment="1">
      <alignment horizontal="center" vertical="center" wrapText="1"/>
    </xf>
    <xf numFmtId="182" fontId="1" fillId="0" borderId="0" xfId="445" applyNumberFormat="1" applyFont="1" applyFill="1" applyBorder="1" applyAlignment="1">
      <alignment horizontal="right" vertical="center" wrapText="1"/>
    </xf>
    <xf numFmtId="182" fontId="1" fillId="0" borderId="0" xfId="445" applyNumberFormat="1" applyFont="1" applyFill="1" applyAlignment="1">
      <alignment horizontal="right" vertical="center" wrapText="1"/>
    </xf>
    <xf numFmtId="182" fontId="30" fillId="0" borderId="8" xfId="445" applyNumberFormat="1" applyFont="1" applyFill="1" applyBorder="1" applyAlignment="1">
      <alignment horizontal="center" vertical="center" wrapText="1"/>
    </xf>
    <xf numFmtId="182" fontId="28" fillId="0" borderId="8" xfId="445" applyNumberFormat="1" applyFont="1" applyFill="1" applyBorder="1" applyAlignment="1">
      <alignment horizontal="center" vertical="center" wrapText="1"/>
    </xf>
    <xf numFmtId="182" fontId="30" fillId="0" borderId="14" xfId="445" applyNumberFormat="1" applyFont="1" applyFill="1" applyBorder="1" applyAlignment="1">
      <alignment horizontal="center" vertical="center" wrapText="1"/>
    </xf>
    <xf numFmtId="182" fontId="28" fillId="0" borderId="16" xfId="445" applyNumberFormat="1" applyFont="1" applyFill="1" applyBorder="1" applyAlignment="1">
      <alignment horizontal="center" vertical="center" wrapText="1"/>
    </xf>
    <xf numFmtId="182" fontId="30" fillId="2" borderId="8" xfId="445" applyNumberFormat="1" applyFont="1" applyFill="1" applyBorder="1" applyAlignment="1">
      <alignment horizontal="center" vertical="center" wrapText="1"/>
    </xf>
    <xf numFmtId="182" fontId="28" fillId="0" borderId="17" xfId="445" applyNumberFormat="1" applyFont="1" applyFill="1" applyBorder="1" applyAlignment="1">
      <alignment horizontal="center" vertical="center" wrapText="1"/>
    </xf>
    <xf numFmtId="182" fontId="28" fillId="0" borderId="4" xfId="445" applyNumberFormat="1" applyFont="1" applyFill="1" applyBorder="1" applyAlignment="1">
      <alignment horizontal="center" vertical="center" wrapText="1"/>
    </xf>
    <xf numFmtId="182" fontId="28" fillId="0" borderId="8" xfId="445" applyNumberFormat="1" applyFont="1" applyFill="1" applyBorder="1" applyAlignment="1">
      <alignment vertical="center" wrapText="1"/>
    </xf>
    <xf numFmtId="182" fontId="28" fillId="0" borderId="8" xfId="20" applyNumberFormat="1" applyFont="1" applyFill="1" applyBorder="1" applyAlignment="1">
      <alignment vertical="center" wrapText="1"/>
    </xf>
    <xf numFmtId="0" fontId="31" fillId="0" borderId="18" xfId="0" applyFont="1" applyFill="1" applyBorder="1" applyAlignment="1">
      <alignment horizontal="left" vertical="center" wrapText="1"/>
    </xf>
    <xf numFmtId="0" fontId="32" fillId="0" borderId="18" xfId="0" applyFont="1" applyFill="1" applyBorder="1" applyAlignment="1">
      <alignment horizontal="left" vertical="center" wrapText="1"/>
    </xf>
    <xf numFmtId="182" fontId="28" fillId="0" borderId="18" xfId="0" applyNumberFormat="1" applyFont="1" applyFill="1" applyBorder="1" applyAlignment="1">
      <alignment horizontal="right" vertical="center" wrapText="1"/>
    </xf>
    <xf numFmtId="182" fontId="24" fillId="0" borderId="8" xfId="445" applyNumberFormat="1" applyFont="1" applyFill="1" applyBorder="1" applyAlignment="1">
      <alignment horizontal="left" vertical="center" wrapText="1"/>
    </xf>
    <xf numFmtId="182" fontId="24" fillId="0" borderId="8" xfId="445" applyNumberFormat="1" applyFont="1" applyFill="1" applyBorder="1" applyAlignment="1">
      <alignment vertical="center" wrapText="1"/>
    </xf>
    <xf numFmtId="176" fontId="24" fillId="0" borderId="8" xfId="445" applyNumberFormat="1" applyFont="1" applyFill="1" applyBorder="1" applyAlignment="1">
      <alignment vertical="center"/>
    </xf>
    <xf numFmtId="182" fontId="24" fillId="0" borderId="8" xfId="20" applyNumberFormat="1" applyFont="1" applyFill="1" applyBorder="1" applyAlignment="1">
      <alignment vertical="center" wrapText="1"/>
    </xf>
    <xf numFmtId="0" fontId="33" fillId="0" borderId="18" xfId="0" applyFont="1" applyFill="1" applyBorder="1" applyAlignment="1">
      <alignment horizontal="left" vertical="center" wrapText="1"/>
    </xf>
    <xf numFmtId="0" fontId="34" fillId="0" borderId="18" xfId="0" applyFont="1" applyFill="1" applyBorder="1" applyAlignment="1">
      <alignment horizontal="left" vertical="center" wrapText="1"/>
    </xf>
    <xf numFmtId="182" fontId="24" fillId="0" borderId="18" xfId="0" applyNumberFormat="1" applyFont="1" applyFill="1" applyBorder="1" applyAlignment="1">
      <alignment horizontal="right" vertical="center" wrapText="1"/>
    </xf>
    <xf numFmtId="176" fontId="24" fillId="2" borderId="8" xfId="445" applyNumberFormat="1" applyFont="1" applyFill="1" applyBorder="1" applyAlignment="1">
      <alignment vertical="center" wrapText="1"/>
    </xf>
    <xf numFmtId="182" fontId="24" fillId="0" borderId="8" xfId="0" applyNumberFormat="1" applyFont="1" applyFill="1" applyBorder="1" applyAlignment="1">
      <alignment horizontal="right" vertical="center" wrapText="1"/>
    </xf>
    <xf numFmtId="182" fontId="28" fillId="0" borderId="8" xfId="445" applyNumberFormat="1" applyFont="1" applyFill="1" applyBorder="1" applyAlignment="1">
      <alignment horizontal="left" vertical="center" wrapText="1"/>
    </xf>
    <xf numFmtId="179" fontId="29" fillId="0" borderId="8" xfId="0" applyNumberFormat="1" applyFont="1" applyFill="1" applyBorder="1" applyAlignment="1" applyProtection="1">
      <alignment horizontal="left" vertical="center" wrapText="1"/>
      <protection locked="0"/>
    </xf>
    <xf numFmtId="182" fontId="24" fillId="0" borderId="18" xfId="0" applyNumberFormat="1" applyFont="1" applyFill="1" applyBorder="1" applyAlignment="1">
      <alignment vertical="center" wrapText="1"/>
    </xf>
    <xf numFmtId="182" fontId="24" fillId="0" borderId="8" xfId="0" applyNumberFormat="1" applyFont="1" applyFill="1" applyBorder="1" applyAlignment="1">
      <alignment vertical="center" wrapText="1"/>
    </xf>
    <xf numFmtId="182" fontId="29" fillId="0" borderId="0" xfId="445" applyNumberFormat="1" applyFont="1" applyFill="1" applyBorder="1" applyAlignment="1">
      <alignment horizontal="right" wrapText="1"/>
    </xf>
    <xf numFmtId="0" fontId="35" fillId="0" borderId="18" xfId="0" applyFont="1" applyFill="1" applyBorder="1" applyAlignment="1">
      <alignment horizontal="left" vertical="center" wrapText="1"/>
    </xf>
    <xf numFmtId="0" fontId="34" fillId="0" borderId="18" xfId="0" applyNumberFormat="1" applyFont="1" applyFill="1" applyBorder="1" applyAlignment="1">
      <alignment horizontal="left" vertical="center" wrapText="1"/>
    </xf>
    <xf numFmtId="0" fontId="36" fillId="0" borderId="18" xfId="0" applyFont="1" applyFill="1" applyBorder="1" applyAlignment="1">
      <alignment horizontal="left" vertical="center" wrapText="1"/>
    </xf>
    <xf numFmtId="0" fontId="24" fillId="3" borderId="18" xfId="0" applyFont="1" applyFill="1" applyBorder="1" applyAlignment="1">
      <alignment horizontal="left" vertical="center" wrapText="1"/>
    </xf>
    <xf numFmtId="182" fontId="24" fillId="3" borderId="18" xfId="0" applyNumberFormat="1" applyFont="1" applyFill="1" applyBorder="1" applyAlignment="1">
      <alignment horizontal="right" vertical="center" wrapText="1"/>
    </xf>
    <xf numFmtId="182" fontId="24" fillId="3" borderId="8" xfId="0" applyNumberFormat="1" applyFont="1" applyFill="1" applyBorder="1" applyAlignment="1">
      <alignment horizontal="right" vertical="center" wrapText="1"/>
    </xf>
    <xf numFmtId="182" fontId="28" fillId="0" borderId="8" xfId="0" applyNumberFormat="1" applyFont="1" applyFill="1" applyBorder="1" applyAlignment="1">
      <alignment horizontal="right" vertical="center" wrapText="1"/>
    </xf>
    <xf numFmtId="182" fontId="24" fillId="0" borderId="19" xfId="0" applyNumberFormat="1" applyFont="1" applyFill="1" applyBorder="1" applyAlignment="1">
      <alignment horizontal="right" vertical="center" wrapText="1"/>
    </xf>
    <xf numFmtId="182" fontId="24" fillId="0" borderId="20" xfId="0" applyNumberFormat="1" applyFont="1" applyFill="1" applyBorder="1" applyAlignment="1">
      <alignment horizontal="right" vertical="center" wrapText="1"/>
    </xf>
    <xf numFmtId="182" fontId="24" fillId="0" borderId="9" xfId="0" applyNumberFormat="1" applyFont="1" applyFill="1" applyBorder="1" applyAlignment="1">
      <alignment horizontal="right" vertical="center" wrapText="1"/>
    </xf>
    <xf numFmtId="0" fontId="37" fillId="0" borderId="8" xfId="679" applyFont="1" applyFill="1" applyBorder="1" applyAlignment="1" applyProtection="1">
      <alignment vertical="center" wrapText="1"/>
      <protection locked="0"/>
    </xf>
    <xf numFmtId="0" fontId="38" fillId="0" borderId="8" xfId="679" applyFont="1" applyFill="1" applyBorder="1" applyAlignment="1" applyProtection="1">
      <alignment vertical="center" wrapText="1"/>
      <protection locked="0"/>
    </xf>
    <xf numFmtId="182" fontId="24" fillId="0" borderId="21" xfId="0" applyNumberFormat="1" applyFont="1" applyFill="1" applyBorder="1" applyAlignment="1">
      <alignment horizontal="right" vertical="center" wrapText="1"/>
    </xf>
    <xf numFmtId="182" fontId="24" fillId="0" borderId="3" xfId="0" applyNumberFormat="1" applyFont="1" applyFill="1" applyBorder="1" applyAlignment="1">
      <alignment horizontal="right" vertical="center" wrapText="1"/>
    </xf>
    <xf numFmtId="182" fontId="31" fillId="0" borderId="18" xfId="0" applyNumberFormat="1" applyFont="1" applyFill="1" applyBorder="1" applyAlignment="1">
      <alignment horizontal="right" vertical="center" wrapText="1"/>
    </xf>
    <xf numFmtId="182" fontId="33" fillId="0" borderId="18" xfId="0" applyNumberFormat="1" applyFont="1" applyFill="1" applyBorder="1" applyAlignment="1">
      <alignment horizontal="right" vertical="center" wrapText="1"/>
    </xf>
    <xf numFmtId="0" fontId="34" fillId="0" borderId="8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3" fillId="0" borderId="8" xfId="0" applyFont="1" applyFill="1" applyBorder="1" applyAlignment="1">
      <alignment horizontal="left" vertical="center" wrapText="1"/>
    </xf>
    <xf numFmtId="0" fontId="35" fillId="0" borderId="8" xfId="0" applyFont="1" applyFill="1" applyBorder="1" applyAlignment="1">
      <alignment horizontal="left" vertical="center" wrapText="1"/>
    </xf>
    <xf numFmtId="182" fontId="30" fillId="0" borderId="8" xfId="680" applyNumberFormat="1" applyFont="1" applyFill="1" applyBorder="1" applyAlignment="1" applyProtection="1">
      <alignment horizontal="left" vertical="center" wrapText="1"/>
      <protection locked="0"/>
    </xf>
    <xf numFmtId="182" fontId="28" fillId="3" borderId="18" xfId="0" applyNumberFormat="1" applyFont="1" applyFill="1" applyBorder="1" applyAlignment="1">
      <alignment horizontal="right" vertical="center" wrapText="1"/>
    </xf>
    <xf numFmtId="182" fontId="28" fillId="3" borderId="8" xfId="0" applyNumberFormat="1" applyFont="1" applyFill="1" applyBorder="1" applyAlignment="1">
      <alignment horizontal="right" vertical="center" wrapText="1"/>
    </xf>
    <xf numFmtId="182" fontId="24" fillId="0" borderId="8" xfId="680" applyNumberFormat="1" applyFont="1" applyFill="1" applyBorder="1" applyAlignment="1" applyProtection="1">
      <alignment horizontal="left" vertical="center" wrapText="1"/>
      <protection locked="0"/>
    </xf>
    <xf numFmtId="182" fontId="30" fillId="0" borderId="8" xfId="445" applyNumberFormat="1" applyFont="1" applyFill="1" applyBorder="1" applyAlignment="1">
      <alignment horizontal="distributed" vertical="center" wrapText="1"/>
    </xf>
    <xf numFmtId="182" fontId="24" fillId="0" borderId="2" xfId="20" applyNumberFormat="1" applyFont="1" applyFill="1" applyBorder="1" applyAlignment="1">
      <alignment vertical="center" wrapText="1"/>
    </xf>
    <xf numFmtId="182" fontId="28" fillId="0" borderId="2" xfId="445" applyNumberFormat="1" applyFont="1" applyFill="1" applyBorder="1" applyAlignment="1">
      <alignment horizontal="left" vertical="center" wrapText="1"/>
    </xf>
    <xf numFmtId="182" fontId="24" fillId="2" borderId="8" xfId="445" applyNumberFormat="1" applyFont="1" applyFill="1" applyBorder="1" applyAlignment="1">
      <alignment horizontal="left" vertical="center"/>
    </xf>
    <xf numFmtId="176" fontId="24" fillId="0" borderId="8" xfId="445" applyNumberFormat="1" applyFont="1" applyFill="1" applyBorder="1">
      <alignment vertical="center"/>
    </xf>
    <xf numFmtId="182" fontId="24" fillId="0" borderId="2" xfId="445" applyNumberFormat="1" applyFont="1" applyFill="1" applyBorder="1" applyAlignment="1">
      <alignment horizontal="left" vertical="center" wrapText="1"/>
    </xf>
    <xf numFmtId="182" fontId="24" fillId="2" borderId="8" xfId="445" applyNumberFormat="1" applyFont="1" applyFill="1" applyBorder="1" applyAlignment="1">
      <alignment horizontal="left" vertical="center" wrapText="1"/>
    </xf>
    <xf numFmtId="182" fontId="24" fillId="0" borderId="8" xfId="187" applyNumberFormat="1" applyFont="1" applyBorder="1" applyAlignment="1">
      <alignment horizontal="left" vertical="center" wrapText="1"/>
    </xf>
    <xf numFmtId="176" fontId="24" fillId="0" borderId="8" xfId="678" applyNumberFormat="1" applyFont="1" applyFill="1" applyBorder="1" applyAlignment="1" applyProtection="1">
      <alignment horizontal="right" vertical="center" wrapText="1" shrinkToFit="1"/>
    </xf>
    <xf numFmtId="182" fontId="24" fillId="2" borderId="8" xfId="187" applyNumberFormat="1" applyFont="1" applyFill="1" applyBorder="1" applyAlignment="1" applyProtection="1">
      <alignment vertical="center" wrapText="1"/>
    </xf>
    <xf numFmtId="182" fontId="24" fillId="2" borderId="8" xfId="445" applyNumberFormat="1" applyFont="1" applyFill="1" applyBorder="1" applyAlignment="1">
      <alignment horizontal="left" vertical="center" wrapText="1" shrinkToFit="1"/>
    </xf>
    <xf numFmtId="176" fontId="24" fillId="0" borderId="8" xfId="445" applyNumberFormat="1" applyFont="1" applyFill="1" applyBorder="1" applyAlignment="1">
      <alignment horizontal="right" vertical="center"/>
    </xf>
    <xf numFmtId="176" fontId="24" fillId="0" borderId="8" xfId="445" applyNumberFormat="1" applyFont="1" applyFill="1" applyBorder="1" applyAlignment="1">
      <alignment vertical="center" wrapText="1"/>
    </xf>
    <xf numFmtId="176" fontId="33" fillId="0" borderId="8" xfId="445" applyNumberFormat="1" applyFont="1" applyFill="1" applyBorder="1" applyAlignment="1">
      <alignment vertical="center" wrapText="1"/>
    </xf>
    <xf numFmtId="176" fontId="24" fillId="2" borderId="8" xfId="445" applyNumberFormat="1" applyFont="1" applyFill="1" applyBorder="1" applyAlignment="1">
      <alignment horizontal="right" vertical="center" wrapText="1"/>
    </xf>
    <xf numFmtId="182" fontId="28" fillId="2" borderId="8" xfId="445" applyNumberFormat="1" applyFont="1" applyFill="1" applyBorder="1" applyAlignment="1">
      <alignment vertical="center" wrapText="1"/>
    </xf>
    <xf numFmtId="176" fontId="33" fillId="2" borderId="8" xfId="445" applyNumberFormat="1" applyFont="1" applyFill="1" applyBorder="1" applyAlignment="1">
      <alignment vertical="center" wrapText="1"/>
    </xf>
    <xf numFmtId="180" fontId="24" fillId="0" borderId="8" xfId="445" applyNumberFormat="1" applyFont="1" applyFill="1" applyBorder="1" applyAlignment="1">
      <alignment vertical="center" wrapText="1"/>
    </xf>
    <xf numFmtId="0" fontId="24" fillId="0" borderId="8" xfId="445" applyFont="1" applyFill="1" applyBorder="1" applyAlignment="1">
      <alignment vertical="center" wrapText="1"/>
    </xf>
    <xf numFmtId="176" fontId="24" fillId="2" borderId="3" xfId="445" applyNumberFormat="1" applyFont="1" applyFill="1" applyBorder="1" applyAlignment="1">
      <alignment vertical="center" wrapText="1"/>
    </xf>
    <xf numFmtId="0" fontId="31" fillId="0" borderId="22" xfId="0" applyFont="1" applyFill="1" applyBorder="1" applyAlignment="1">
      <alignment horizontal="left" vertical="center" wrapText="1"/>
    </xf>
    <xf numFmtId="182" fontId="28" fillId="0" borderId="3" xfId="445" applyNumberFormat="1" applyFont="1" applyFill="1" applyBorder="1" applyAlignment="1">
      <alignment horizontal="left" vertical="center" wrapText="1"/>
    </xf>
    <xf numFmtId="182" fontId="24" fillId="0" borderId="3" xfId="445" applyNumberFormat="1" applyFont="1" applyFill="1" applyBorder="1" applyAlignment="1">
      <alignment vertical="center" wrapText="1"/>
    </xf>
    <xf numFmtId="176" fontId="24" fillId="2" borderId="8" xfId="406" applyNumberFormat="1" applyFont="1" applyFill="1" applyBorder="1" applyAlignment="1" applyProtection="1">
      <alignment vertical="center" wrapText="1"/>
    </xf>
    <xf numFmtId="0" fontId="33" fillId="0" borderId="23" xfId="0" applyFont="1" applyFill="1" applyBorder="1" applyAlignment="1">
      <alignment horizontal="left" vertical="center" wrapText="1"/>
    </xf>
    <xf numFmtId="176" fontId="24" fillId="3" borderId="8" xfId="445" applyNumberFormat="1" applyFont="1" applyFill="1" applyBorder="1" applyAlignment="1">
      <alignment vertical="center" wrapText="1"/>
    </xf>
    <xf numFmtId="182" fontId="28" fillId="0" borderId="8" xfId="445" applyNumberFormat="1" applyFont="1" applyFill="1" applyBorder="1">
      <alignment vertical="center"/>
    </xf>
    <xf numFmtId="176" fontId="28" fillId="2" borderId="8" xfId="445" applyNumberFormat="1" applyFont="1" applyFill="1" applyBorder="1">
      <alignment vertical="center"/>
    </xf>
    <xf numFmtId="182" fontId="30" fillId="2" borderId="8" xfId="445" applyNumberFormat="1" applyFont="1" applyFill="1" applyBorder="1" applyAlignment="1">
      <alignment horizontal="distributed" vertical="center" indent="2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1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Alignment="1"/>
    <xf numFmtId="179" fontId="1" fillId="0" borderId="0" xfId="0" applyNumberFormat="1" applyFont="1" applyFill="1" applyBorder="1" applyAlignment="1"/>
    <xf numFmtId="182" fontId="39" fillId="0" borderId="0" xfId="0" applyNumberFormat="1" applyFont="1" applyFill="1" applyAlignment="1" applyProtection="1">
      <alignment horizontal="center"/>
      <protection locked="0"/>
    </xf>
    <xf numFmtId="182" fontId="1" fillId="0" borderId="0" xfId="0" applyNumberFormat="1" applyFont="1" applyFill="1" applyBorder="1" applyAlignment="1"/>
    <xf numFmtId="182" fontId="1" fillId="0" borderId="0" xfId="0" applyNumberFormat="1" applyFont="1" applyFill="1" applyAlignment="1"/>
    <xf numFmtId="182" fontId="1" fillId="0" borderId="0" xfId="0" applyNumberFormat="1" applyFont="1" applyFill="1" applyBorder="1" applyAlignment="1" applyProtection="1">
      <alignment horizontal="center"/>
      <protection locked="0"/>
    </xf>
    <xf numFmtId="182" fontId="40" fillId="0" borderId="8" xfId="0" applyNumberFormat="1" applyFont="1" applyFill="1" applyBorder="1" applyAlignment="1">
      <alignment horizontal="center" vertical="center" wrapText="1"/>
    </xf>
    <xf numFmtId="182" fontId="2" fillId="0" borderId="8" xfId="0" applyNumberFormat="1" applyFont="1" applyFill="1" applyBorder="1" applyAlignment="1">
      <alignment horizontal="center" vertical="center" wrapText="1"/>
    </xf>
    <xf numFmtId="182" fontId="6" fillId="0" borderId="8" xfId="0" applyNumberFormat="1" applyFont="1" applyFill="1" applyBorder="1" applyAlignment="1">
      <alignment horizontal="center" vertical="center" wrapText="1"/>
    </xf>
    <xf numFmtId="177" fontId="6" fillId="0" borderId="8" xfId="0" applyNumberFormat="1" applyFont="1" applyBorder="1" applyAlignment="1" applyProtection="1">
      <alignment horizontal="center" vertical="center" wrapText="1"/>
      <protection locked="0"/>
    </xf>
    <xf numFmtId="177" fontId="20" fillId="0" borderId="8" xfId="0" applyNumberFormat="1" applyFont="1" applyBorder="1" applyAlignment="1" applyProtection="1">
      <alignment horizontal="center" vertical="center" wrapText="1"/>
      <protection locked="0"/>
    </xf>
    <xf numFmtId="177" fontId="6" fillId="0" borderId="8" xfId="0" applyNumberFormat="1" applyFont="1" applyBorder="1" applyAlignment="1">
      <alignment horizontal="center" vertical="center" wrapText="1"/>
    </xf>
    <xf numFmtId="182" fontId="20" fillId="0" borderId="8" xfId="0" applyNumberFormat="1" applyFont="1" applyFill="1" applyBorder="1" applyAlignment="1" applyProtection="1">
      <alignment horizontal="center" vertical="center" wrapText="1"/>
      <protection locked="0"/>
    </xf>
    <xf numFmtId="182" fontId="15" fillId="0" borderId="12" xfId="0" applyNumberFormat="1" applyFont="1" applyFill="1" applyBorder="1" applyAlignment="1" applyProtection="1">
      <alignment horizontal="center" vertical="center" wrapText="1"/>
    </xf>
    <xf numFmtId="182" fontId="9" fillId="2" borderId="8" xfId="0" applyNumberFormat="1" applyFont="1" applyFill="1" applyBorder="1" applyAlignment="1" applyProtection="1">
      <alignment vertical="center"/>
      <protection locked="0"/>
    </xf>
    <xf numFmtId="176" fontId="8" fillId="2" borderId="8" xfId="0" applyNumberFormat="1" applyFont="1" applyFill="1" applyBorder="1" applyAlignment="1" applyProtection="1">
      <alignment horizontal="right" vertical="center" shrinkToFit="1"/>
      <protection locked="0"/>
    </xf>
    <xf numFmtId="176" fontId="8" fillId="0" borderId="8" xfId="0" applyNumberFormat="1" applyFont="1" applyFill="1" applyBorder="1" applyAlignment="1" applyProtection="1">
      <alignment horizontal="right" vertical="center" shrinkToFit="1"/>
      <protection locked="0"/>
    </xf>
    <xf numFmtId="176" fontId="8" fillId="2" borderId="8" xfId="0" applyNumberFormat="1" applyFont="1" applyFill="1" applyBorder="1" applyAlignment="1" applyProtection="1">
      <alignment horizontal="right" vertical="center" shrinkToFit="1"/>
    </xf>
    <xf numFmtId="182" fontId="4" fillId="0" borderId="13" xfId="0" applyNumberFormat="1" applyFont="1" applyFill="1" applyBorder="1" applyAlignment="1" applyProtection="1">
      <alignment horizontal="center" vertical="center" wrapText="1"/>
    </xf>
    <xf numFmtId="182" fontId="8" fillId="2" borderId="8" xfId="0" applyNumberFormat="1" applyFont="1" applyFill="1" applyBorder="1" applyAlignment="1" applyProtection="1">
      <alignment vertical="center"/>
      <protection locked="0"/>
    </xf>
    <xf numFmtId="182" fontId="4" fillId="2" borderId="8" xfId="0" applyNumberFormat="1" applyFont="1" applyFill="1" applyBorder="1" applyAlignment="1" applyProtection="1">
      <alignment vertical="center"/>
      <protection locked="0"/>
    </xf>
    <xf numFmtId="176" fontId="4" fillId="0" borderId="8" xfId="0" applyNumberFormat="1" applyFont="1" applyFill="1" applyBorder="1" applyAlignment="1" applyProtection="1">
      <alignment horizontal="right" vertical="center"/>
      <protection locked="0"/>
    </xf>
    <xf numFmtId="176" fontId="4" fillId="2" borderId="8" xfId="0" applyNumberFormat="1" applyFont="1" applyFill="1" applyBorder="1" applyAlignment="1" applyProtection="1">
      <alignment horizontal="right" vertical="center" shrinkToFit="1"/>
    </xf>
    <xf numFmtId="176" fontId="8" fillId="0" borderId="8" xfId="0" applyNumberFormat="1" applyFont="1" applyFill="1" applyBorder="1" applyAlignment="1" applyProtection="1">
      <alignment horizontal="right" vertical="center"/>
      <protection locked="0"/>
    </xf>
    <xf numFmtId="176" fontId="4" fillId="0" borderId="8" xfId="0" applyNumberFormat="1" applyFont="1" applyFill="1" applyBorder="1" applyAlignment="1" applyProtection="1">
      <alignment horizontal="right" vertical="center" shrinkToFit="1"/>
      <protection locked="0"/>
    </xf>
    <xf numFmtId="182" fontId="9" fillId="0" borderId="8" xfId="0" applyNumberFormat="1" applyFont="1" applyFill="1" applyBorder="1" applyAlignment="1" applyProtection="1">
      <alignment vertical="center"/>
      <protection locked="0"/>
    </xf>
    <xf numFmtId="182" fontId="4" fillId="0" borderId="8" xfId="0" applyNumberFormat="1" applyFont="1" applyFill="1" applyBorder="1" applyAlignment="1" applyProtection="1">
      <alignment vertical="center"/>
      <protection locked="0"/>
    </xf>
    <xf numFmtId="182" fontId="15" fillId="0" borderId="0" xfId="0" applyNumberFormat="1" applyFont="1" applyFill="1" applyBorder="1" applyAlignment="1" applyProtection="1">
      <alignment horizontal="right"/>
      <protection locked="0"/>
    </xf>
    <xf numFmtId="176" fontId="8" fillId="0" borderId="8" xfId="0" applyNumberFormat="1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 applyProtection="1">
      <alignment horizontal="right" vertical="center"/>
      <protection locked="0"/>
    </xf>
    <xf numFmtId="176" fontId="8" fillId="0" borderId="8" xfId="0" applyNumberFormat="1" applyFont="1" applyFill="1" applyBorder="1" applyAlignment="1" applyProtection="1">
      <alignment horizontal="right" vertical="center" shrinkToFit="1"/>
    </xf>
    <xf numFmtId="176" fontId="4" fillId="0" borderId="8" xfId="0" applyNumberFormat="1" applyFont="1" applyFill="1" applyBorder="1" applyAlignment="1" applyProtection="1">
      <alignment horizontal="right" vertical="center" shrinkToFit="1"/>
    </xf>
    <xf numFmtId="182" fontId="15" fillId="0" borderId="8" xfId="0" applyNumberFormat="1" applyFont="1" applyFill="1" applyBorder="1" applyAlignment="1" applyProtection="1">
      <protection locked="0"/>
    </xf>
    <xf numFmtId="182" fontId="15" fillId="0" borderId="8" xfId="0" applyNumberFormat="1" applyFont="1" applyFill="1" applyBorder="1" applyAlignment="1" applyProtection="1">
      <alignment vertical="center"/>
      <protection locked="0"/>
    </xf>
    <xf numFmtId="182" fontId="4" fillId="0" borderId="8" xfId="0" applyNumberFormat="1" applyFont="1" applyFill="1" applyBorder="1" applyAlignment="1" applyProtection="1">
      <alignment vertical="center" wrapText="1" shrinkToFit="1"/>
      <protection locked="0"/>
    </xf>
    <xf numFmtId="182" fontId="9" fillId="0" borderId="8" xfId="0" applyNumberFormat="1" applyFont="1" applyFill="1" applyBorder="1" applyAlignment="1" applyProtection="1">
      <alignment horizontal="center" vertical="center"/>
      <protection locked="0"/>
    </xf>
    <xf numFmtId="182" fontId="4" fillId="0" borderId="3" xfId="0" applyNumberFormat="1" applyFont="1" applyFill="1" applyBorder="1" applyAlignment="1" applyProtection="1">
      <alignment horizontal="center" vertical="center" wrapText="1"/>
    </xf>
    <xf numFmtId="182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82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182" fontId="8" fillId="0" borderId="8" xfId="0" applyNumberFormat="1" applyFont="1" applyFill="1" applyBorder="1" applyAlignment="1" applyProtection="1">
      <alignment vertical="center"/>
      <protection locked="0"/>
    </xf>
    <xf numFmtId="182" fontId="8" fillId="0" borderId="8" xfId="0" applyNumberFormat="1" applyFont="1" applyFill="1" applyBorder="1" applyAlignment="1" applyProtection="1">
      <alignment vertical="center" wrapText="1"/>
      <protection locked="0"/>
    </xf>
    <xf numFmtId="176" fontId="8" fillId="0" borderId="8" xfId="0" applyNumberFormat="1" applyFont="1" applyFill="1" applyBorder="1" applyAlignment="1" applyProtection="1">
      <alignment horizontal="right" vertical="center" wrapText="1" shrinkToFit="1"/>
      <protection locked="0"/>
    </xf>
    <xf numFmtId="182" fontId="9" fillId="0" borderId="8" xfId="0" applyNumberFormat="1" applyFont="1" applyFill="1" applyBorder="1" applyAlignment="1" applyProtection="1">
      <alignment vertical="center" wrapText="1" shrinkToFit="1"/>
      <protection locked="0"/>
    </xf>
    <xf numFmtId="176" fontId="4" fillId="0" borderId="8" xfId="0" applyNumberFormat="1" applyFont="1" applyFill="1" applyBorder="1" applyAlignment="1" applyProtection="1">
      <alignment horizontal="right" vertical="center" wrapText="1" shrinkToFit="1"/>
      <protection locked="0"/>
    </xf>
    <xf numFmtId="182" fontId="41" fillId="0" borderId="8" xfId="0" applyNumberFormat="1" applyFont="1" applyFill="1" applyBorder="1" applyAlignment="1" applyProtection="1">
      <alignment vertical="center"/>
      <protection locked="0"/>
    </xf>
    <xf numFmtId="182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82" fontId="0" fillId="0" borderId="8" xfId="0" applyNumberFormat="1" applyFont="1" applyFill="1" applyBorder="1" applyAlignment="1" applyProtection="1">
      <alignment horizontal="center" vertical="center" wrapText="1"/>
    </xf>
    <xf numFmtId="182" fontId="1" fillId="0" borderId="8" xfId="0" applyNumberFormat="1" applyFont="1" applyFill="1" applyBorder="1" applyAlignment="1" applyProtection="1">
      <alignment horizontal="center" vertical="center" wrapText="1"/>
    </xf>
    <xf numFmtId="182" fontId="42" fillId="0" borderId="8" xfId="0" applyNumberFormat="1" applyFont="1" applyFill="1" applyBorder="1" applyAlignment="1">
      <alignment vertical="center"/>
    </xf>
    <xf numFmtId="176" fontId="42" fillId="0" borderId="8" xfId="0" applyNumberFormat="1" applyFont="1" applyFill="1" applyBorder="1" applyAlignment="1" applyProtection="1">
      <alignment horizontal="right" vertical="center" shrinkToFit="1"/>
      <protection locked="0"/>
    </xf>
    <xf numFmtId="176" fontId="42" fillId="0" borderId="8" xfId="0" applyNumberFormat="1" applyFont="1" applyFill="1" applyBorder="1" applyAlignment="1" applyProtection="1">
      <alignment horizontal="right" vertical="center"/>
      <protection locked="0"/>
    </xf>
    <xf numFmtId="0" fontId="43" fillId="2" borderId="0" xfId="389" applyFont="1" applyFill="1"/>
    <xf numFmtId="0" fontId="44" fillId="2" borderId="0" xfId="445" applyFont="1" applyFill="1">
      <alignment vertical="center"/>
    </xf>
    <xf numFmtId="0" fontId="45" fillId="2" borderId="0" xfId="445" applyFont="1" applyFill="1" applyAlignment="1">
      <alignment horizontal="center" vertical="center" wrapText="1"/>
    </xf>
    <xf numFmtId="0" fontId="44" fillId="2" borderId="0" xfId="445" applyFont="1" applyFill="1" applyAlignment="1">
      <alignment vertical="center" wrapText="1"/>
    </xf>
    <xf numFmtId="180" fontId="44" fillId="2" borderId="0" xfId="445" applyNumberFormat="1" applyFont="1" applyFill="1">
      <alignment vertical="center"/>
    </xf>
    <xf numFmtId="180" fontId="2" fillId="2" borderId="0" xfId="445" applyNumberFormat="1" applyFont="1" applyFill="1">
      <alignment vertical="center"/>
    </xf>
    <xf numFmtId="177" fontId="46" fillId="2" borderId="0" xfId="389" applyNumberFormat="1" applyFont="1" applyFill="1" applyAlignment="1">
      <alignment wrapText="1"/>
    </xf>
    <xf numFmtId="177" fontId="47" fillId="2" borderId="0" xfId="389" applyNumberFormat="1" applyFont="1" applyFill="1" applyAlignment="1">
      <alignment wrapText="1"/>
    </xf>
    <xf numFmtId="177" fontId="43" fillId="2" borderId="0" xfId="389" applyNumberFormat="1" applyFont="1" applyFill="1" applyAlignment="1">
      <alignment wrapText="1"/>
    </xf>
    <xf numFmtId="177" fontId="48" fillId="2" borderId="0" xfId="389" applyNumberFormat="1" applyFont="1" applyFill="1" applyAlignment="1">
      <alignment wrapText="1"/>
    </xf>
    <xf numFmtId="177" fontId="49" fillId="2" borderId="0" xfId="445" applyNumberFormat="1" applyFont="1" applyFill="1" applyAlignment="1">
      <alignment horizontal="center" vertical="center" wrapText="1"/>
    </xf>
    <xf numFmtId="177" fontId="50" fillId="2" borderId="0" xfId="445" applyNumberFormat="1" applyFont="1" applyFill="1" applyAlignment="1">
      <alignment horizontal="center" vertical="center" wrapText="1"/>
    </xf>
    <xf numFmtId="177" fontId="26" fillId="2" borderId="0" xfId="445" applyNumberFormat="1" applyFont="1" applyFill="1" applyAlignment="1">
      <alignment horizontal="center" vertical="center" wrapText="1"/>
    </xf>
    <xf numFmtId="177" fontId="1" fillId="0" borderId="0" xfId="484" applyNumberFormat="1" applyFont="1" applyFill="1" applyAlignment="1">
      <alignment vertical="center" wrapText="1"/>
    </xf>
    <xf numFmtId="177" fontId="44" fillId="2" borderId="0" xfId="445" applyNumberFormat="1" applyFont="1" applyFill="1" applyAlignment="1">
      <alignment vertical="center" wrapText="1"/>
    </xf>
    <xf numFmtId="177" fontId="44" fillId="2" borderId="11" xfId="445" applyNumberFormat="1" applyFont="1" applyFill="1" applyBorder="1" applyAlignment="1">
      <alignment horizontal="right" vertical="center" wrapText="1"/>
    </xf>
    <xf numFmtId="177" fontId="4" fillId="2" borderId="11" xfId="445" applyNumberFormat="1" applyFont="1" applyFill="1" applyBorder="1" applyAlignment="1">
      <alignment horizontal="right" wrapText="1"/>
    </xf>
    <xf numFmtId="182" fontId="2" fillId="2" borderId="8" xfId="445" applyNumberFormat="1" applyFont="1" applyFill="1" applyBorder="1" applyAlignment="1">
      <alignment horizontal="center" vertical="center" wrapText="1"/>
    </xf>
    <xf numFmtId="182" fontId="6" fillId="2" borderId="8" xfId="445" applyNumberFormat="1" applyFont="1" applyFill="1" applyBorder="1" applyAlignment="1">
      <alignment horizontal="center" vertical="center" wrapText="1"/>
    </xf>
    <xf numFmtId="182" fontId="2" fillId="2" borderId="8" xfId="445" applyNumberFormat="1" applyFont="1" applyFill="1" applyBorder="1" applyAlignment="1">
      <alignment vertical="center" wrapText="1"/>
    </xf>
    <xf numFmtId="176" fontId="2" fillId="2" borderId="8" xfId="445" applyNumberFormat="1" applyFont="1" applyFill="1" applyBorder="1" applyAlignment="1">
      <alignment vertical="center" wrapText="1"/>
    </xf>
    <xf numFmtId="176" fontId="2" fillId="2" borderId="8" xfId="133" applyNumberFormat="1" applyFont="1" applyFill="1" applyBorder="1" applyAlignment="1">
      <alignment vertical="center" wrapText="1"/>
    </xf>
    <xf numFmtId="176" fontId="1" fillId="3" borderId="8" xfId="445" applyNumberFormat="1" applyFont="1" applyFill="1" applyBorder="1" applyAlignment="1">
      <alignment vertical="center" wrapText="1"/>
    </xf>
    <xf numFmtId="176" fontId="1" fillId="0" borderId="8" xfId="445" applyNumberFormat="1" applyFont="1" applyFill="1" applyBorder="1" applyAlignment="1">
      <alignment vertical="center"/>
    </xf>
    <xf numFmtId="176" fontId="1" fillId="2" borderId="8" xfId="445" applyNumberFormat="1" applyFont="1" applyFill="1" applyBorder="1" applyAlignment="1">
      <alignment vertical="center" wrapText="1"/>
    </xf>
    <xf numFmtId="176" fontId="1" fillId="2" borderId="8" xfId="133" applyNumberFormat="1" applyFont="1" applyFill="1" applyBorder="1" applyAlignment="1">
      <alignment vertical="center" wrapText="1"/>
    </xf>
    <xf numFmtId="182" fontId="1" fillId="0" borderId="8" xfId="445" applyNumberFormat="1" applyFont="1" applyFill="1" applyBorder="1" applyAlignment="1">
      <alignment horizontal="left" vertical="center" wrapText="1"/>
    </xf>
    <xf numFmtId="176" fontId="1" fillId="3" borderId="8" xfId="445" applyNumberFormat="1" applyFont="1" applyFill="1" applyBorder="1" applyAlignment="1">
      <alignment horizontal="left" vertical="center" wrapText="1"/>
    </xf>
    <xf numFmtId="182" fontId="1" fillId="2" borderId="8" xfId="445" applyNumberFormat="1" applyFont="1" applyFill="1" applyBorder="1" applyAlignment="1">
      <alignment horizontal="left" vertical="center" wrapText="1"/>
    </xf>
    <xf numFmtId="176" fontId="1" fillId="2" borderId="8" xfId="445" applyNumberFormat="1" applyFont="1" applyFill="1" applyBorder="1" applyAlignment="1">
      <alignment horizontal="left" vertical="center" wrapText="1"/>
    </xf>
    <xf numFmtId="176" fontId="44" fillId="2" borderId="0" xfId="445" applyNumberFormat="1" applyFont="1" applyFill="1">
      <alignment vertical="center"/>
    </xf>
    <xf numFmtId="182" fontId="1" fillId="2" borderId="8" xfId="445" applyNumberFormat="1" applyFont="1" applyFill="1" applyBorder="1" applyAlignment="1">
      <alignment vertical="center" wrapText="1"/>
    </xf>
    <xf numFmtId="182" fontId="2" fillId="2" borderId="8" xfId="445" applyNumberFormat="1" applyFont="1" applyFill="1" applyBorder="1" applyAlignment="1">
      <alignment horizontal="left" vertical="center" wrapText="1"/>
    </xf>
    <xf numFmtId="176" fontId="2" fillId="2" borderId="8" xfId="445" applyNumberFormat="1" applyFont="1" applyFill="1" applyBorder="1" applyAlignment="1">
      <alignment horizontal="left" vertical="center" wrapText="1"/>
    </xf>
    <xf numFmtId="176" fontId="44" fillId="2" borderId="8" xfId="445" applyNumberFormat="1" applyFont="1" applyFill="1" applyBorder="1">
      <alignment vertical="center"/>
    </xf>
    <xf numFmtId="176" fontId="2" fillId="0" borderId="8" xfId="445" applyNumberFormat="1" applyFont="1" applyFill="1" applyBorder="1" applyAlignment="1">
      <alignment vertical="center"/>
    </xf>
    <xf numFmtId="182" fontId="2" fillId="2" borderId="8" xfId="445" applyNumberFormat="1" applyFont="1" applyFill="1" applyBorder="1" applyAlignment="1">
      <alignment horizontal="distributed" vertical="center" wrapText="1"/>
    </xf>
    <xf numFmtId="176" fontId="2" fillId="2" borderId="8" xfId="445" applyNumberFormat="1" applyFont="1" applyFill="1" applyBorder="1" applyAlignment="1">
      <alignment horizontal="distributed" vertical="center" wrapText="1"/>
    </xf>
    <xf numFmtId="176" fontId="1" fillId="2" borderId="8" xfId="187" applyNumberFormat="1" applyFont="1" applyFill="1" applyBorder="1" applyAlignment="1" applyProtection="1">
      <alignment horizontal="left" vertical="center" wrapText="1"/>
    </xf>
    <xf numFmtId="182" fontId="1" fillId="2" borderId="8" xfId="445" applyNumberFormat="1" applyFont="1" applyFill="1" applyBorder="1" applyAlignment="1">
      <alignment horizontal="left" vertical="center"/>
    </xf>
    <xf numFmtId="176" fontId="1" fillId="2" borderId="8" xfId="187" applyNumberFormat="1" applyFont="1" applyFill="1" applyBorder="1" applyAlignment="1" applyProtection="1">
      <alignment vertical="center" wrapText="1"/>
    </xf>
    <xf numFmtId="182" fontId="1" fillId="0" borderId="8" xfId="187" applyNumberFormat="1" applyFont="1" applyBorder="1" applyAlignment="1">
      <alignment horizontal="left" vertical="center" wrapText="1"/>
    </xf>
    <xf numFmtId="176" fontId="1" fillId="0" borderId="8" xfId="678" applyNumberFormat="1" applyFont="1" applyFill="1" applyBorder="1" applyAlignment="1" applyProtection="1">
      <alignment horizontal="right" vertical="center" wrapText="1" shrinkToFit="1"/>
    </xf>
    <xf numFmtId="176" fontId="44" fillId="2" borderId="8" xfId="445" applyNumberFormat="1" applyFont="1" applyFill="1" applyBorder="1" applyAlignment="1">
      <alignment vertical="center" wrapText="1"/>
    </xf>
    <xf numFmtId="176" fontId="1" fillId="0" borderId="8" xfId="445" applyNumberFormat="1" applyFont="1" applyFill="1" applyBorder="1" applyAlignment="1">
      <alignment vertical="center" wrapText="1"/>
    </xf>
    <xf numFmtId="182" fontId="1" fillId="2" borderId="8" xfId="187" applyNumberFormat="1" applyFont="1" applyFill="1" applyBorder="1" applyAlignment="1" applyProtection="1">
      <alignment vertical="center" wrapText="1"/>
    </xf>
    <xf numFmtId="182" fontId="1" fillId="2" borderId="8" xfId="445" applyNumberFormat="1" applyFont="1" applyFill="1" applyBorder="1" applyAlignment="1">
      <alignment horizontal="left" vertical="center" wrapText="1" shrinkToFit="1"/>
    </xf>
    <xf numFmtId="176" fontId="44" fillId="0" borderId="8" xfId="445" applyNumberFormat="1" applyFont="1" applyFill="1" applyBorder="1" applyAlignment="1">
      <alignment vertical="center" wrapText="1"/>
    </xf>
    <xf numFmtId="176" fontId="1" fillId="2" borderId="8" xfId="445" applyNumberFormat="1" applyFont="1" applyFill="1" applyBorder="1" applyAlignment="1">
      <alignment horizontal="right" vertical="center" wrapText="1"/>
    </xf>
    <xf numFmtId="176" fontId="1" fillId="2" borderId="8" xfId="406" applyNumberFormat="1" applyFont="1" applyFill="1" applyBorder="1" applyAlignment="1" applyProtection="1">
      <alignment vertical="center" wrapText="1"/>
    </xf>
    <xf numFmtId="176" fontId="1" fillId="2" borderId="8" xfId="445" applyNumberFormat="1" applyFont="1" applyFill="1" applyBorder="1" applyAlignment="1">
      <alignment horizontal="left" vertical="center"/>
    </xf>
    <xf numFmtId="176" fontId="1" fillId="3" borderId="8" xfId="133" applyNumberFormat="1" applyFont="1" applyFill="1" applyBorder="1" applyAlignment="1">
      <alignment vertical="center" wrapText="1"/>
    </xf>
    <xf numFmtId="182" fontId="2" fillId="0" borderId="8" xfId="445" applyNumberFormat="1" applyFont="1" applyFill="1" applyBorder="1">
      <alignment vertical="center"/>
    </xf>
    <xf numFmtId="176" fontId="2" fillId="2" borderId="8" xfId="445" applyNumberFormat="1" applyFont="1" applyFill="1" applyBorder="1">
      <alignment vertical="center"/>
    </xf>
    <xf numFmtId="176" fontId="2" fillId="2" borderId="8" xfId="445" applyNumberFormat="1" applyFont="1" applyFill="1" applyBorder="1" applyAlignment="1">
      <alignment horizontal="left" vertical="center"/>
    </xf>
    <xf numFmtId="176" fontId="2" fillId="2" borderId="8" xfId="445" applyNumberFormat="1" applyFont="1" applyFill="1" applyBorder="1" applyAlignment="1">
      <alignment vertical="center"/>
    </xf>
    <xf numFmtId="182" fontId="2" fillId="2" borderId="8" xfId="445" applyNumberFormat="1" applyFont="1" applyFill="1" applyBorder="1" applyAlignment="1">
      <alignment horizontal="distributed" vertical="center" indent="2"/>
    </xf>
    <xf numFmtId="176" fontId="2" fillId="2" borderId="8" xfId="445" applyNumberFormat="1" applyFont="1" applyFill="1" applyBorder="1" applyAlignment="1">
      <alignment horizontal="distributed" vertical="center" indent="2"/>
    </xf>
    <xf numFmtId="0" fontId="5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center" vertical="center"/>
    </xf>
    <xf numFmtId="0" fontId="53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left" vertical="center" wrapText="1"/>
    </xf>
    <xf numFmtId="0" fontId="55" fillId="0" borderId="0" xfId="0" applyFont="1" applyAlignment="1">
      <alignment wrapText="1"/>
    </xf>
    <xf numFmtId="0" fontId="56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/>
    </xf>
    <xf numFmtId="183" fontId="57" fillId="0" borderId="0" xfId="0" applyNumberFormat="1" applyFont="1" applyAlignment="1">
      <alignment horizontal="center"/>
    </xf>
  </cellXfs>
  <cellStyles count="681">
    <cellStyle name="常规" xfId="0" builtinId="0"/>
    <cellStyle name="货币[0]" xfId="1" builtinId="7"/>
    <cellStyle name="货币" xfId="2" builtinId="4"/>
    <cellStyle name="解释性文本 3 2_州本级" xfId="3"/>
    <cellStyle name="常规 2 2 4" xfId="4"/>
    <cellStyle name="60% - 着色 2" xfId="5"/>
    <cellStyle name="输入" xfId="6" builtinId="20"/>
    <cellStyle name="汇总 6" xfId="7"/>
    <cellStyle name="20% - 强调文字颜色 3" xfId="8" builtinId="38"/>
    <cellStyle name="标题 1 4_州本级" xfId="9"/>
    <cellStyle name="好 3 2 2" xfId="10"/>
    <cellStyle name="千位分隔[0]" xfId="11" builtinId="6"/>
    <cellStyle name="40% - 强调文字颜色 3" xfId="12" builtinId="39"/>
    <cellStyle name="计算 2" xfId="13"/>
    <cellStyle name="千位分隔" xfId="14" builtinId="3"/>
    <cellStyle name="常规 7 3" xfId="15"/>
    <cellStyle name="标题 3 4_州本级" xfId="16"/>
    <cellStyle name="差" xfId="17" builtinId="27"/>
    <cellStyle name="60% - 强调文字颜色 3" xfId="18" builtinId="40"/>
    <cellStyle name="超链接" xfId="19" builtinId="8"/>
    <cellStyle name="百分比" xfId="20" builtinId="5"/>
    <cellStyle name="常规 2 7 3" xfId="21"/>
    <cellStyle name="已访问的超链接" xfId="22" builtinId="9"/>
    <cellStyle name="标题 6 2_州本级" xfId="23"/>
    <cellStyle name="注释" xfId="24" builtinId="10"/>
    <cellStyle name="常规 6" xfId="25"/>
    <cellStyle name="标题 4" xfId="26" builtinId="19"/>
    <cellStyle name="解释性文本 2 2" xfId="27"/>
    <cellStyle name="60% - 强调文字颜色 2" xfId="28" builtinId="36"/>
    <cellStyle name="警告文本" xfId="29" builtinId="11"/>
    <cellStyle name="40% - 着色 3" xfId="30"/>
    <cellStyle name="标题" xfId="31" builtinId="15"/>
    <cellStyle name="解释性文本 2 2_州本级" xfId="32"/>
    <cellStyle name="常规 5 2" xfId="33"/>
    <cellStyle name="解释性文本" xfId="34" builtinId="53"/>
    <cellStyle name="标题 1 5 2" xfId="35"/>
    <cellStyle name="差 6" xfId="36"/>
    <cellStyle name="百分比 4" xfId="37"/>
    <cellStyle name="标题 1" xfId="38" builtinId="16"/>
    <cellStyle name="常规 5 2 2" xfId="39"/>
    <cellStyle name="差 7" xfId="40"/>
    <cellStyle name="标题 2" xfId="41" builtinId="17"/>
    <cellStyle name="标题 4 2_州本级" xfId="42"/>
    <cellStyle name="百分比 5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检查单元格 3 3" xfId="54"/>
    <cellStyle name="标题 4 5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检查单元格 3 2" xfId="65"/>
    <cellStyle name="强调文字颜色 1" xfId="66" builtinId="29"/>
    <cellStyle name="常规 2 2 2 4" xfId="67"/>
    <cellStyle name="标题 4 5 2" xfId="68"/>
    <cellStyle name="20% - 强调文字颜色 1" xfId="69" builtinId="30"/>
    <cellStyle name="汇总 3 3" xfId="70"/>
    <cellStyle name="标题 5 4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检查单元格 3 4" xfId="77"/>
    <cellStyle name="强调文字颜色 3" xfId="78" builtinId="37"/>
    <cellStyle name="常规 2 6_州本级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20% - 着色 1" xfId="84"/>
    <cellStyle name="计算 3" xfId="85"/>
    <cellStyle name="标题 2 4 2_州本级" xfId="86"/>
    <cellStyle name="40% - 强调文字颜色 4" xfId="87" builtinId="43"/>
    <cellStyle name="强调文字颜色 5" xfId="88" builtinId="45"/>
    <cellStyle name="20% - 着色 2" xfId="89"/>
    <cellStyle name="计算 4" xfId="90"/>
    <cellStyle name="40% - 强调文字颜色 5" xfId="91" builtinId="47"/>
    <cellStyle name="标题 7 2_州本级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20% - 着色 5" xfId="101"/>
    <cellStyle name="计算 7" xfId="102"/>
    <cellStyle name="常规 3 2 2" xfId="103"/>
    <cellStyle name="40% - 着色 4" xfId="104"/>
    <cellStyle name="40% - 着色 5" xfId="105"/>
    <cellStyle name="常规 6_州本级" xfId="106"/>
    <cellStyle name="标题 1 2" xfId="107"/>
    <cellStyle name="60% - 着色 4" xfId="108"/>
    <cellStyle name="常规 2 2 3" xfId="109"/>
    <cellStyle name="60% - 着色 1" xfId="110"/>
    <cellStyle name="常规 2 2 5" xfId="111"/>
    <cellStyle name="60% - 着色 3" xfId="112"/>
    <cellStyle name="20% - 着色 4" xfId="113"/>
    <cellStyle name="计算 6" xfId="114"/>
    <cellStyle name="常规 3 2 3" xfId="115"/>
    <cellStyle name="20% - 着色 6" xfId="116"/>
    <cellStyle name="检查单元格 5 3" xfId="117"/>
    <cellStyle name="40% - 着色 1" xfId="118"/>
    <cellStyle name="检查单元格 3 2_州本级" xfId="119"/>
    <cellStyle name="40% - 着色 2" xfId="120"/>
    <cellStyle name="40% - 着色 6" xfId="121"/>
    <cellStyle name="标题 1 3" xfId="122"/>
    <cellStyle name="60% - 着色 5" xfId="123"/>
    <cellStyle name="标题 1 4" xfId="124"/>
    <cellStyle name="60% - 着色 6" xfId="125"/>
    <cellStyle name="好 2 2_州本级" xfId="126"/>
    <cellStyle name="no dec" xfId="127"/>
    <cellStyle name="差 5" xfId="128"/>
    <cellStyle name="百分比 3" xfId="129"/>
    <cellStyle name="Normal_APR" xfId="130"/>
    <cellStyle name="差 4" xfId="131"/>
    <cellStyle name="解释性文本 7" xfId="132"/>
    <cellStyle name="百分比 2" xfId="133"/>
    <cellStyle name="差 4 2" xfId="134"/>
    <cellStyle name="标题 10" xfId="135"/>
    <cellStyle name="百分比 2 2" xfId="136"/>
    <cellStyle name="汇总 4 4" xfId="137"/>
    <cellStyle name="差 4 2 2" xfId="138"/>
    <cellStyle name="百分比 2 2 2" xfId="139"/>
    <cellStyle name="百分比 2 2 2 2" xfId="140"/>
    <cellStyle name="百分比 2 2 3" xfId="141"/>
    <cellStyle name="千位_1" xfId="142"/>
    <cellStyle name="常规 2 4 2_州本级" xfId="143"/>
    <cellStyle name="百分比 2 2 4" xfId="144"/>
    <cellStyle name="差 4 3" xfId="145"/>
    <cellStyle name="百分比 2 3" xfId="146"/>
    <cellStyle name="百分比 2 3 2" xfId="147"/>
    <cellStyle name="百分比 2 3 2 2" xfId="148"/>
    <cellStyle name="百分比 2 3 3" xfId="149"/>
    <cellStyle name="百分比 2 3 4" xfId="150"/>
    <cellStyle name="差 4 4" xfId="151"/>
    <cellStyle name="百分比 2 4" xfId="152"/>
    <cellStyle name="百分比 2 4 2" xfId="153"/>
    <cellStyle name="好 4 2_州本级" xfId="154"/>
    <cellStyle name="百分比 2 5" xfId="155"/>
    <cellStyle name="汇总 4 2_州本级" xfId="156"/>
    <cellStyle name="百分比 2 6" xfId="157"/>
    <cellStyle name="差 5 2" xfId="158"/>
    <cellStyle name="百分比 3 2" xfId="159"/>
    <cellStyle name="差 5 3" xfId="160"/>
    <cellStyle name="百分比 3 3" xfId="161"/>
    <cellStyle name="常规 6 2_州本级" xfId="162"/>
    <cellStyle name="标题 1 2 2" xfId="163"/>
    <cellStyle name="标题 1 2 2 2" xfId="164"/>
    <cellStyle name="标题 3 4 2" xfId="165"/>
    <cellStyle name="标题 1 2 2_州本级" xfId="166"/>
    <cellStyle name="标题 1 2 3" xfId="167"/>
    <cellStyle name="标题 1 2 4" xfId="168"/>
    <cellStyle name="标题 3 4" xfId="169"/>
    <cellStyle name="标题 1 2_州本级" xfId="170"/>
    <cellStyle name="汇总 3" xfId="171"/>
    <cellStyle name="标题 1 3 2" xfId="172"/>
    <cellStyle name="汇总 3 2" xfId="173"/>
    <cellStyle name="标题 5 3" xfId="174"/>
    <cellStyle name="标题 1 3 2 2" xfId="175"/>
    <cellStyle name="汇总 7" xfId="176"/>
    <cellStyle name="汇总 3_州本级" xfId="177"/>
    <cellStyle name="标题 1 3 2_州本级" xfId="178"/>
    <cellStyle name="汇总 4" xfId="179"/>
    <cellStyle name="标题 1 3 3" xfId="180"/>
    <cellStyle name="汇总 5" xfId="181"/>
    <cellStyle name="标题 1 3 4" xfId="182"/>
    <cellStyle name="好 2 2 2" xfId="183"/>
    <cellStyle name="标题 1 3_州本级" xfId="184"/>
    <cellStyle name="标题 1 4 2 2" xfId="185"/>
    <cellStyle name="常规 3 3 4" xfId="186"/>
    <cellStyle name="常规 2" xfId="187"/>
    <cellStyle name="标题 1 4 2_州本级" xfId="188"/>
    <cellStyle name="标题 1 4 4" xfId="189"/>
    <cellStyle name="标题 1 5" xfId="190"/>
    <cellStyle name="标题 2 3_州本级" xfId="191"/>
    <cellStyle name="标题 1 5 3" xfId="192"/>
    <cellStyle name="好 4 2 2" xfId="193"/>
    <cellStyle name="标题 1 5_州本级" xfId="194"/>
    <cellStyle name="标题 1 6" xfId="195"/>
    <cellStyle name="标题 2 4 2" xfId="196"/>
    <cellStyle name="标题 1 7" xfId="197"/>
    <cellStyle name="标题 4 2 2_州本级" xfId="198"/>
    <cellStyle name="标题 2 2" xfId="199"/>
    <cellStyle name="标题 2 2 2" xfId="200"/>
    <cellStyle name="标题 2 2 2 2" xfId="201"/>
    <cellStyle name="标题 2 2 2_州本级" xfId="202"/>
    <cellStyle name="好 3 2" xfId="203"/>
    <cellStyle name="标题 2 2 3" xfId="204"/>
    <cellStyle name="计算 5 2" xfId="205"/>
    <cellStyle name="好 3 3" xfId="206"/>
    <cellStyle name="标题 2 2 4" xfId="207"/>
    <cellStyle name="标题 2 3" xfId="208"/>
    <cellStyle name="常规 11" xfId="209"/>
    <cellStyle name="标题 2 3 2" xfId="210"/>
    <cellStyle name="标题 2 3 2 2" xfId="211"/>
    <cellStyle name="标题 2 3 2_州本级" xfId="212"/>
    <cellStyle name="常规 12" xfId="213"/>
    <cellStyle name="好 4 2" xfId="214"/>
    <cellStyle name="标题 2 3 3" xfId="215"/>
    <cellStyle name="好 4 3" xfId="216"/>
    <cellStyle name="标题 2 3 4" xfId="217"/>
    <cellStyle name="标题 2 4" xfId="218"/>
    <cellStyle name="标题 2 4 2 2" xfId="219"/>
    <cellStyle name="标题 3 2 2 2" xfId="220"/>
    <cellStyle name="好 5 2" xfId="221"/>
    <cellStyle name="标题 2 4 3" xfId="222"/>
    <cellStyle name="好 5 3" xfId="223"/>
    <cellStyle name="常规 3 2 2 2" xfId="224"/>
    <cellStyle name="标题 2 4 4" xfId="225"/>
    <cellStyle name="标题 2 5 3" xfId="226"/>
    <cellStyle name="标题 2 4_州本级" xfId="227"/>
    <cellStyle name="计算 2_州本级" xfId="228"/>
    <cellStyle name="标题 2 5" xfId="229"/>
    <cellStyle name="计算 2 2_州本级" xfId="230"/>
    <cellStyle name="标题 2 7" xfId="231"/>
    <cellStyle name="标题 2 5 2" xfId="232"/>
    <cellStyle name="标题 3 5 3" xfId="233"/>
    <cellStyle name="警告文本 3 4" xfId="234"/>
    <cellStyle name="标题 2 5_州本级" xfId="235"/>
    <cellStyle name="标题 2 6" xfId="236"/>
    <cellStyle name="常规 4 2 2_州本级" xfId="237"/>
    <cellStyle name="标题 3 2" xfId="238"/>
    <cellStyle name="标题 3 2 2" xfId="239"/>
    <cellStyle name="好 5" xfId="240"/>
    <cellStyle name="标题 3 2 2_州本级" xfId="241"/>
    <cellStyle name="好 5_州本级" xfId="242"/>
    <cellStyle name="标题 3 2 3" xfId="243"/>
    <cellStyle name="好 6" xfId="244"/>
    <cellStyle name="标题 3 2 4" xfId="245"/>
    <cellStyle name="好 7" xfId="246"/>
    <cellStyle name="标题 3 2_州本级" xfId="247"/>
    <cellStyle name="常规 2 3 2 2_州本级" xfId="248"/>
    <cellStyle name="标题 3 3" xfId="249"/>
    <cellStyle name="标题 3 3 2" xfId="250"/>
    <cellStyle name="标题 3 4 3" xfId="251"/>
    <cellStyle name="标题 3 3 2 2" xfId="252"/>
    <cellStyle name="标题 3 3 3" xfId="253"/>
    <cellStyle name="标题 3 3 4" xfId="254"/>
    <cellStyle name="标题 4 2 4" xfId="255"/>
    <cellStyle name="标题 3 3_州本级" xfId="256"/>
    <cellStyle name="检查单元格 2 3" xfId="257"/>
    <cellStyle name="标题 4 4 3" xfId="258"/>
    <cellStyle name="标题 3 4 2 2" xfId="259"/>
    <cellStyle name="标题 3 4 2_州本级" xfId="260"/>
    <cellStyle name="常规 3 3 2 2" xfId="261"/>
    <cellStyle name="标题 3 4 4" xfId="262"/>
    <cellStyle name="标题 3 5" xfId="263"/>
    <cellStyle name="常规 9" xfId="264"/>
    <cellStyle name="标题 3 5 2" xfId="265"/>
    <cellStyle name="标题 3 5_州本级" xfId="266"/>
    <cellStyle name="标题 3 6" xfId="267"/>
    <cellStyle name="标题 3 7" xfId="268"/>
    <cellStyle name="解释性文本 2 2 2" xfId="269"/>
    <cellStyle name="标题 4 2" xfId="270"/>
    <cellStyle name="标题 4 2 2" xfId="271"/>
    <cellStyle name="常规 6 3" xfId="272"/>
    <cellStyle name="警告文本 2_州本级" xfId="273"/>
    <cellStyle name="标题 4 2 2 2" xfId="274"/>
    <cellStyle name="标题 4 2 3" xfId="275"/>
    <cellStyle name="汇总 2 2" xfId="276"/>
    <cellStyle name="标题 4 3" xfId="277"/>
    <cellStyle name="汇总 2 2 2" xfId="278"/>
    <cellStyle name="标题 4 3 2" xfId="279"/>
    <cellStyle name="警告文本 3_州本级" xfId="280"/>
    <cellStyle name="标题 4 3 2 2" xfId="281"/>
    <cellStyle name="注释 2 2 2" xfId="282"/>
    <cellStyle name="标题 4 3 2_州本级" xfId="283"/>
    <cellStyle name="标题 4 3 3" xfId="284"/>
    <cellStyle name="标题 4 3 4" xfId="285"/>
    <cellStyle name="汇总 2 2_州本级" xfId="286"/>
    <cellStyle name="常规 6 2 2" xfId="287"/>
    <cellStyle name="标题 4 3_州本级" xfId="288"/>
    <cellStyle name="检查单元格 2" xfId="289"/>
    <cellStyle name="计算 3 2 2" xfId="290"/>
    <cellStyle name="汇总 2 3" xfId="291"/>
    <cellStyle name="标题 4 4" xfId="292"/>
    <cellStyle name="检查单元格 2 2" xfId="293"/>
    <cellStyle name="标题 4 4 2" xfId="294"/>
    <cellStyle name="常规 16" xfId="295"/>
    <cellStyle name="检查单元格 2 2 2" xfId="296"/>
    <cellStyle name="警告文本 4_州本级" xfId="297"/>
    <cellStyle name="标题 4 4 2 2" xfId="298"/>
    <cellStyle name="检查单元格 2 2_州本级" xfId="299"/>
    <cellStyle name="标题 4 4 2_州本级" xfId="300"/>
    <cellStyle name="检查单元格 2 4" xfId="301"/>
    <cellStyle name="标题 4 4 4" xfId="302"/>
    <cellStyle name="检查单元格 2_州本级" xfId="303"/>
    <cellStyle name="标题 4 4_州本级" xfId="304"/>
    <cellStyle name="检查单元格 3" xfId="305"/>
    <cellStyle name="汇总 2 4" xfId="306"/>
    <cellStyle name="标题 4 5" xfId="307"/>
    <cellStyle name="检查单元格 3_州本级" xfId="308"/>
    <cellStyle name="标题 4 5_州本级" xfId="309"/>
    <cellStyle name="检查单元格 4" xfId="310"/>
    <cellStyle name="差 3_州本级" xfId="311"/>
    <cellStyle name="标题 4 6" xfId="312"/>
    <cellStyle name="检查单元格 5" xfId="313"/>
    <cellStyle name="标题 4 7" xfId="314"/>
    <cellStyle name="解释性文本 2 3" xfId="315"/>
    <cellStyle name="标题 5" xfId="316"/>
    <cellStyle name="标题 5 2" xfId="317"/>
    <cellStyle name="标题 5 2 2" xfId="318"/>
    <cellStyle name="标题 5 2_州本级" xfId="319"/>
    <cellStyle name="标题 5_州本级" xfId="320"/>
    <cellStyle name="解释性文本 2 4" xfId="321"/>
    <cellStyle name="标题 6" xfId="322"/>
    <cellStyle name="标题 6 2" xfId="323"/>
    <cellStyle name="标题 6 2 2" xfId="324"/>
    <cellStyle name="汇总 4 2" xfId="325"/>
    <cellStyle name="标题 6 3" xfId="326"/>
    <cellStyle name="汇总 4 3" xfId="327"/>
    <cellStyle name="标题 6 4" xfId="328"/>
    <cellStyle name="标题 6_州本级" xfId="329"/>
    <cellStyle name="标题 7" xfId="330"/>
    <cellStyle name="标题 7 2" xfId="331"/>
    <cellStyle name="标题 7 2 2" xfId="332"/>
    <cellStyle name="汇总 5 2" xfId="333"/>
    <cellStyle name="标题 7 3" xfId="334"/>
    <cellStyle name="汇总 5 3" xfId="335"/>
    <cellStyle name="标题 7 4" xfId="336"/>
    <cellStyle name="标题 7_州本级" xfId="337"/>
    <cellStyle name="常规_exceltmp1" xfId="338"/>
    <cellStyle name="常规 2 5 3" xfId="339"/>
    <cellStyle name="标题 8" xfId="340"/>
    <cellStyle name="标题 8 2" xfId="341"/>
    <cellStyle name="常规 2 7" xfId="342"/>
    <cellStyle name="输入 2" xfId="343"/>
    <cellStyle name="标题 8 3" xfId="344"/>
    <cellStyle name="常规 2 8" xfId="345"/>
    <cellStyle name="标题 8_州本级" xfId="346"/>
    <cellStyle name="好 3_州本级" xfId="347"/>
    <cellStyle name="标题 9" xfId="348"/>
    <cellStyle name="差 2" xfId="349"/>
    <cellStyle name="解释性文本 5" xfId="350"/>
    <cellStyle name="差 2 2" xfId="351"/>
    <cellStyle name="解释性文本 5 2" xfId="352"/>
    <cellStyle name="差 2 4" xfId="353"/>
    <cellStyle name="差 2 2 2" xfId="354"/>
    <cellStyle name="差 2 2_州本级" xfId="355"/>
    <cellStyle name="差 2 3" xfId="356"/>
    <cellStyle name="解释性文本 5 3" xfId="357"/>
    <cellStyle name="差 2_州本级" xfId="358"/>
    <cellStyle name="解释性文本 5_州本级" xfId="359"/>
    <cellStyle name="差 3" xfId="360"/>
    <cellStyle name="解释性文本 6" xfId="361"/>
    <cellStyle name="差 3 2" xfId="362"/>
    <cellStyle name="差 3 2 2" xfId="363"/>
    <cellStyle name="差 3 2_州本级" xfId="364"/>
    <cellStyle name="检查单元格 4 2" xfId="365"/>
    <cellStyle name="差 3 3" xfId="366"/>
    <cellStyle name="差 4 2_州本级" xfId="367"/>
    <cellStyle name="差 4_州本级" xfId="368"/>
    <cellStyle name="差 5_州本级" xfId="369"/>
    <cellStyle name="常规 10" xfId="370"/>
    <cellStyle name="常规 2 2" xfId="371"/>
    <cellStyle name="常规 2 2 2" xfId="372"/>
    <cellStyle name="计算 4_州本级" xfId="373"/>
    <cellStyle name="常规 2 2 2 2" xfId="374"/>
    <cellStyle name="计算 4 2_州本级" xfId="375"/>
    <cellStyle name="常规 4_2017年州本级预算调整表2017.10.12（第二稿）" xfId="376"/>
    <cellStyle name="常规 2 4 4" xfId="377"/>
    <cellStyle name="常规 2 2 2 2 2" xfId="378"/>
    <cellStyle name="输出 3 2 2" xfId="379"/>
    <cellStyle name="检查单元格 7" xfId="380"/>
    <cellStyle name="常规 2 2 2 2_州本级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输入 3 2 2" xfId="388"/>
    <cellStyle name="常规_德宏州2005年地方预算(代报简表)" xfId="389"/>
    <cellStyle name="常规 2 3 2" xfId="390"/>
    <cellStyle name="计算 5_州本级" xfId="391"/>
    <cellStyle name="适中 2_州本级" xfId="392"/>
    <cellStyle name="常规 2 3 2 2" xfId="393"/>
    <cellStyle name="常规 2 3 2 2 2" xfId="394"/>
    <cellStyle name="常规 2 3 2 3" xfId="395"/>
    <cellStyle name="常规 2 3 2 4" xfId="396"/>
    <cellStyle name="常规 2 3 2_州本级" xfId="397"/>
    <cellStyle name="常规 2 3 3" xfId="398"/>
    <cellStyle name="常规 2 3 3 2" xfId="399"/>
    <cellStyle name="常规 2 3 3 3" xfId="400"/>
    <cellStyle name="常规 2 3 3_州本级" xfId="401"/>
    <cellStyle name="常规 2 3 4" xfId="402"/>
    <cellStyle name="常规 2 3 5" xfId="403"/>
    <cellStyle name="常规 2 4" xfId="404"/>
    <cellStyle name="常规 2 4 2" xfId="405"/>
    <cellStyle name="常规_2007年省与各地结算单" xfId="406"/>
    <cellStyle name="适中 3_州本级" xfId="407"/>
    <cellStyle name="常规 2 4 2 2" xfId="408"/>
    <cellStyle name="常规 2 4 3" xfId="409"/>
    <cellStyle name="常规 2 4_州本级" xfId="410"/>
    <cellStyle name="输出 4 2_州本级" xfId="411"/>
    <cellStyle name="常规 3_州本级" xfId="412"/>
    <cellStyle name="常规 2 5" xfId="413"/>
    <cellStyle name="常规 3 2_州本级" xfId="414"/>
    <cellStyle name="常规 2 5 2" xfId="415"/>
    <cellStyle name="适中 4_州本级" xfId="416"/>
    <cellStyle name="常规 2 5 2 2" xfId="417"/>
    <cellStyle name="检查单元格 6" xfId="418"/>
    <cellStyle name="常规 3 2 2_州本级" xfId="419"/>
    <cellStyle name="常规 2 5 2_州本级" xfId="420"/>
    <cellStyle name="计算 2 3" xfId="421"/>
    <cellStyle name="常规 2 5 4" xfId="422"/>
    <cellStyle name="常规 2 5_州本级" xfId="423"/>
    <cellStyle name="常规 2 6" xfId="424"/>
    <cellStyle name="常规 2 6 2" xfId="425"/>
    <cellStyle name="适中 5_州本级" xfId="426"/>
    <cellStyle name="常规 2 6 2 2" xfId="427"/>
    <cellStyle name="常规 2 6 2_州本级" xfId="428"/>
    <cellStyle name="汇总 5_州本级" xfId="429"/>
    <cellStyle name="常规 2 6 3" xfId="430"/>
    <cellStyle name="检查单元格 3 2 2" xfId="431"/>
    <cellStyle name="常规 2 6 4" xfId="432"/>
    <cellStyle name="常规 2 7 2" xfId="433"/>
    <cellStyle name="常规 2 7_州本级" xfId="434"/>
    <cellStyle name="输入 3" xfId="435"/>
    <cellStyle name="常规 2 9" xfId="436"/>
    <cellStyle name="输出 4 2" xfId="437"/>
    <cellStyle name="常规 3" xfId="438"/>
    <cellStyle name="输出 4 2 2" xfId="439"/>
    <cellStyle name="常规 3 2" xfId="440"/>
    <cellStyle name="常规 3 2 4" xfId="441"/>
    <cellStyle name="常规 3 3" xfId="442"/>
    <cellStyle name="常规 3 3 2" xfId="443"/>
    <cellStyle name="常规 3 3 2_州本级" xfId="444"/>
    <cellStyle name="常规_2007年云南省向人大报送政府收支预算表格式编制过程表" xfId="445"/>
    <cellStyle name="常规 3 3 3" xfId="446"/>
    <cellStyle name="常规 3 3_州本级" xfId="447"/>
    <cellStyle name="常规 3 4" xfId="448"/>
    <cellStyle name="常规 3 4 2" xfId="449"/>
    <cellStyle name="常规 3 4_州本级" xfId="450"/>
    <cellStyle name="输入 4_州本级" xfId="451"/>
    <cellStyle name="常规 3 5" xfId="452"/>
    <cellStyle name="常规 3 6" xfId="453"/>
    <cellStyle name="输出 4 3" xfId="454"/>
    <cellStyle name="常规 4" xfId="455"/>
    <cellStyle name="常规 4 2" xfId="456"/>
    <cellStyle name="常规 4 2 2" xfId="457"/>
    <cellStyle name="常规 4 4" xfId="458"/>
    <cellStyle name="常规 4 2 2 2" xfId="459"/>
    <cellStyle name="常规 6 4" xfId="460"/>
    <cellStyle name="常规 4 2 3" xfId="461"/>
    <cellStyle name="常规 4 5" xfId="462"/>
    <cellStyle name="常规 4 2 4" xfId="463"/>
    <cellStyle name="常规 4 3" xfId="464"/>
    <cellStyle name="常规 4 3 2" xfId="465"/>
    <cellStyle name="常规 5 4" xfId="466"/>
    <cellStyle name="常规 4 3 2 2" xfId="467"/>
    <cellStyle name="常规 4 3 2_州本级" xfId="468"/>
    <cellStyle name="常规 4 3 3" xfId="469"/>
    <cellStyle name="常规 4 3 4" xfId="470"/>
    <cellStyle name="解释性文本 2_州本级" xfId="471"/>
    <cellStyle name="输出 4 4" xfId="472"/>
    <cellStyle name="常规 5" xfId="473"/>
    <cellStyle name="常规 5 2_州本级" xfId="474"/>
    <cellStyle name="常规 5 3" xfId="475"/>
    <cellStyle name="常规 5_州本级" xfId="476"/>
    <cellStyle name="汇总 2_州本级" xfId="477"/>
    <cellStyle name="常规 6 2" xfId="478"/>
    <cellStyle name="计算 3_州本级" xfId="479"/>
    <cellStyle name="常规 7" xfId="480"/>
    <cellStyle name="计算 3 2_州本级" xfId="481"/>
    <cellStyle name="常规 7 2" xfId="482"/>
    <cellStyle name="常规 8" xfId="483"/>
    <cellStyle name="常规_2004年基金预算(二稿)" xfId="484"/>
    <cellStyle name="常规_2007年云南省向人大报送政府收支预算表格式编制过程表 3" xfId="485"/>
    <cellStyle name="常规_2017年预算草案附表（20170106定稿） " xfId="486"/>
    <cellStyle name="好 2" xfId="487"/>
    <cellStyle name="好 2 2" xfId="488"/>
    <cellStyle name="计算 4 2" xfId="489"/>
    <cellStyle name="好 2 3" xfId="490"/>
    <cellStyle name="计算 4 3" xfId="491"/>
    <cellStyle name="好 2 4" xfId="492"/>
    <cellStyle name="好 2_州本级" xfId="493"/>
    <cellStyle name="好 3" xfId="494"/>
    <cellStyle name="好 3 2_州本级" xfId="495"/>
    <cellStyle name="计算 5 3" xfId="496"/>
    <cellStyle name="好 3 4" xfId="497"/>
    <cellStyle name="好 4" xfId="498"/>
    <cellStyle name="好 4 4" xfId="499"/>
    <cellStyle name="好 4_州本级" xfId="500"/>
    <cellStyle name="汇总 2" xfId="501"/>
    <cellStyle name="汇总 3 2_州本级" xfId="502"/>
    <cellStyle name="汇总 4 2 2" xfId="503"/>
    <cellStyle name="汇总 4_州本级" xfId="504"/>
    <cellStyle name="计算 2 2" xfId="505"/>
    <cellStyle name="计算 2 2 2" xfId="506"/>
    <cellStyle name="计算 2 4" xfId="507"/>
    <cellStyle name="输出 3 2_州本级" xfId="508"/>
    <cellStyle name="计算 3 3" xfId="509"/>
    <cellStyle name="计算 3 4" xfId="510"/>
    <cellStyle name="计算 4 2 2" xfId="511"/>
    <cellStyle name="计算 4 4" xfId="512"/>
    <cellStyle name="检查单元格 4 2 2" xfId="513"/>
    <cellStyle name="检查单元格 4 2_州本级" xfId="514"/>
    <cellStyle name="检查单元格 4 3" xfId="515"/>
    <cellStyle name="检查单元格 4 4" xfId="516"/>
    <cellStyle name="注释 7" xfId="517"/>
    <cellStyle name="检查单元格 4_州本级" xfId="518"/>
    <cellStyle name="检查单元格 5 2" xfId="519"/>
    <cellStyle name="解释性文本 4 3" xfId="520"/>
    <cellStyle name="检查单元格 5_州本级" xfId="521"/>
    <cellStyle name="解释性文本 2" xfId="522"/>
    <cellStyle name="解释性文本 3" xfId="523"/>
    <cellStyle name="解释性文本 3 2" xfId="524"/>
    <cellStyle name="解释性文本 3 2 2" xfId="525"/>
    <cellStyle name="解释性文本 3 3" xfId="526"/>
    <cellStyle name="解释性文本 3 4" xfId="527"/>
    <cellStyle name="解释性文本 3_州本级" xfId="528"/>
    <cellStyle name="解释性文本 4" xfId="529"/>
    <cellStyle name="解释性文本 4 2" xfId="530"/>
    <cellStyle name="解释性文本 4 2 2" xfId="531"/>
    <cellStyle name="解释性文本 4 2_州本级" xfId="532"/>
    <cellStyle name="解释性文本 4 4" xfId="533"/>
    <cellStyle name="解释性文本 4_州本级" xfId="534"/>
    <cellStyle name="警告文本 2" xfId="535"/>
    <cellStyle name="警告文本 2 2" xfId="536"/>
    <cellStyle name="警告文本 2 2 2" xfId="537"/>
    <cellStyle name="警告文本 2 2_州本级" xfId="538"/>
    <cellStyle name="警告文本 2 3" xfId="539"/>
    <cellStyle name="警告文本 2 4" xfId="540"/>
    <cellStyle name="警告文本 3" xfId="541"/>
    <cellStyle name="警告文本 3 2" xfId="542"/>
    <cellStyle name="警告文本 3 2 2" xfId="543"/>
    <cellStyle name="警告文本 3 2_州本级" xfId="544"/>
    <cellStyle name="警告文本 3 3" xfId="545"/>
    <cellStyle name="警告文本 4" xfId="546"/>
    <cellStyle name="警告文本 4 2" xfId="547"/>
    <cellStyle name="警告文本 4 2 2" xfId="548"/>
    <cellStyle name="警告文本 4 2_州本级" xfId="549"/>
    <cellStyle name="警告文本 4 3" xfId="550"/>
    <cellStyle name="警告文本 4 4" xfId="551"/>
    <cellStyle name="警告文本 5" xfId="552"/>
    <cellStyle name="警告文本 5 2" xfId="553"/>
    <cellStyle name="警告文本 5 3" xfId="554"/>
    <cellStyle name="警告文本 5_州本级" xfId="555"/>
    <cellStyle name="警告文本 6" xfId="556"/>
    <cellStyle name="警告文本 7" xfId="557"/>
    <cellStyle name="链接单元格 2" xfId="558"/>
    <cellStyle name="链接单元格 2 2" xfId="559"/>
    <cellStyle name="链接单元格 2 2 2" xfId="560"/>
    <cellStyle name="链接单元格 2 2_州本级" xfId="561"/>
    <cellStyle name="链接单元格 2 3" xfId="562"/>
    <cellStyle name="链接单元格 2 4" xfId="563"/>
    <cellStyle name="输出 4" xfId="564"/>
    <cellStyle name="链接单元格 2_州本级" xfId="565"/>
    <cellStyle name="链接单元格 3" xfId="566"/>
    <cellStyle name="链接单元格 3 2" xfId="567"/>
    <cellStyle name="链接单元格 3 2 2" xfId="568"/>
    <cellStyle name="链接单元格 3 2_州本级" xfId="569"/>
    <cellStyle name="链接单元格 3 3" xfId="570"/>
    <cellStyle name="链接单元格 3 4" xfId="571"/>
    <cellStyle name="链接单元格 3_州本级" xfId="572"/>
    <cellStyle name="链接单元格 4" xfId="573"/>
    <cellStyle name="链接单元格 4 2" xfId="574"/>
    <cellStyle name="链接单元格 4 2 2" xfId="575"/>
    <cellStyle name="链接单元格 4 2_州本级" xfId="576"/>
    <cellStyle name="链接单元格 4 3" xfId="577"/>
    <cellStyle name="链接单元格 4 4" xfId="578"/>
    <cellStyle name="链接单元格 4_州本级" xfId="579"/>
    <cellStyle name="链接单元格 5" xfId="580"/>
    <cellStyle name="着色 4" xfId="581"/>
    <cellStyle name="链接单元格 5 2" xfId="582"/>
    <cellStyle name="着色 5" xfId="583"/>
    <cellStyle name="链接单元格 5 3" xfId="584"/>
    <cellStyle name="链接单元格 5_州本级" xfId="585"/>
    <cellStyle name="链接单元格 6" xfId="586"/>
    <cellStyle name="链接单元格 7" xfId="587"/>
    <cellStyle name="普通_97-917" xfId="588"/>
    <cellStyle name="千分位[0]_laroux" xfId="589"/>
    <cellStyle name="千分位_97-917" xfId="590"/>
    <cellStyle name="适中 3 2_州本级" xfId="591"/>
    <cellStyle name="千位[0]_1" xfId="592"/>
    <cellStyle name="适中 2" xfId="593"/>
    <cellStyle name="适中 2 2" xfId="594"/>
    <cellStyle name="适中 2 2 2" xfId="595"/>
    <cellStyle name="适中 2 2_州本级" xfId="596"/>
    <cellStyle name="适中 2 3" xfId="597"/>
    <cellStyle name="适中 2 4" xfId="598"/>
    <cellStyle name="适中 3" xfId="599"/>
    <cellStyle name="适中 3 2" xfId="600"/>
    <cellStyle name="适中 3 2 2" xfId="601"/>
    <cellStyle name="适中 3 3" xfId="602"/>
    <cellStyle name="适中 3 4" xfId="603"/>
    <cellStyle name="适中 4" xfId="604"/>
    <cellStyle name="适中 4 2" xfId="605"/>
    <cellStyle name="适中 4 2 2" xfId="606"/>
    <cellStyle name="适中 4 2_州本级" xfId="607"/>
    <cellStyle name="适中 4 3" xfId="608"/>
    <cellStyle name="适中 4 4" xfId="609"/>
    <cellStyle name="适中 5" xfId="610"/>
    <cellStyle name="适中 5 2" xfId="611"/>
    <cellStyle name="适中 5 3" xfId="612"/>
    <cellStyle name="适中 6" xfId="613"/>
    <cellStyle name="适中 7" xfId="614"/>
    <cellStyle name="输出 2" xfId="615"/>
    <cellStyle name="输出 2 2" xfId="616"/>
    <cellStyle name="输出 2 2 2" xfId="617"/>
    <cellStyle name="输出 2 2_州本级" xfId="618"/>
    <cellStyle name="输出 2 3" xfId="619"/>
    <cellStyle name="输出 2 4" xfId="620"/>
    <cellStyle name="输出 2_州本级" xfId="621"/>
    <cellStyle name="输出 3" xfId="622"/>
    <cellStyle name="输出 3 2" xfId="623"/>
    <cellStyle name="输出 3 3" xfId="624"/>
    <cellStyle name="输出 3 4" xfId="625"/>
    <cellStyle name="输出 3_州本级" xfId="626"/>
    <cellStyle name="输出 5" xfId="627"/>
    <cellStyle name="输出 5 2" xfId="628"/>
    <cellStyle name="输出 5 3" xfId="629"/>
    <cellStyle name="输出 5_州本级" xfId="630"/>
    <cellStyle name="输出 6" xfId="631"/>
    <cellStyle name="输出 7" xfId="632"/>
    <cellStyle name="输入 2 2" xfId="633"/>
    <cellStyle name="输入 2 2 2" xfId="634"/>
    <cellStyle name="输入 2 2_州本级" xfId="635"/>
    <cellStyle name="输入 2 3" xfId="636"/>
    <cellStyle name="输入 2 4" xfId="637"/>
    <cellStyle name="输入 2_州本级" xfId="638"/>
    <cellStyle name="输入 3 2" xfId="639"/>
    <cellStyle name="输入 3 2_州本级" xfId="640"/>
    <cellStyle name="输入 3 3" xfId="641"/>
    <cellStyle name="输入 3 4" xfId="642"/>
    <cellStyle name="输入 3_州本级" xfId="643"/>
    <cellStyle name="输入 4" xfId="644"/>
    <cellStyle name="输入 4 2" xfId="645"/>
    <cellStyle name="输入 4 2 2" xfId="646"/>
    <cellStyle name="输入 4 2_州本级" xfId="647"/>
    <cellStyle name="输入 4 3" xfId="648"/>
    <cellStyle name="输入 4 4" xfId="649"/>
    <cellStyle name="输入 5" xfId="650"/>
    <cellStyle name="输入 5 2" xfId="651"/>
    <cellStyle name="输入 5 3" xfId="652"/>
    <cellStyle name="输入 5_州本级" xfId="653"/>
    <cellStyle name="输入 6" xfId="654"/>
    <cellStyle name="输入 7" xfId="655"/>
    <cellStyle name="着色 1" xfId="656"/>
    <cellStyle name="着色 2" xfId="657"/>
    <cellStyle name="着色 3" xfId="658"/>
    <cellStyle name="着色 6" xfId="659"/>
    <cellStyle name="注释 2" xfId="660"/>
    <cellStyle name="注释 2 2" xfId="661"/>
    <cellStyle name="注释 2 3" xfId="662"/>
    <cellStyle name="注释 2 4" xfId="663"/>
    <cellStyle name="注释 3" xfId="664"/>
    <cellStyle name="注释 3 2" xfId="665"/>
    <cellStyle name="注释 3 2 2" xfId="666"/>
    <cellStyle name="注释 3 3" xfId="667"/>
    <cellStyle name="注释 3 4" xfId="668"/>
    <cellStyle name="注释 4" xfId="669"/>
    <cellStyle name="注释 4 2" xfId="670"/>
    <cellStyle name="注释 4 2 2" xfId="671"/>
    <cellStyle name="注释 4 3" xfId="672"/>
    <cellStyle name="注释 4 4" xfId="673"/>
    <cellStyle name="注释 5" xfId="674"/>
    <cellStyle name="注释 5 2" xfId="675"/>
    <cellStyle name="注释 5 3" xfId="676"/>
    <cellStyle name="注释 6" xfId="677"/>
    <cellStyle name="常规_项目数据统计表" xfId="678"/>
    <cellStyle name="Normal" xfId="679"/>
    <cellStyle name="常规_附件2：二维表" xfId="680"/>
  </cellStyles>
  <dxfs count="60"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</dxfs>
  <tableStyles count="0" defaultTableStyle="TableStyleMedium9"/>
  <colors>
    <mruColors>
      <color rgb="00FF0000"/>
      <color rgb="00FFFFFF"/>
      <color rgb="00FFFF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lly\cmhk-2000\&#21271;&#20140;&#31227;&#21160;\7.23&#27719;&#24635;&#34920;(&#21331;&#24503;)\&#35780;&#20272;&#22266;&#23450;&#36164;&#201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ackup\&#22791;&#20221;\&#34945;&#29790;\~~~~~~~~~~~~~~~~~~~~2012&#24180;&#20915;&#31639;&#36164;&#26009;\&#21525;&#26149;&#24311;\&#25191;&#34892;&#32452;\2007&#24180;\&#26376;&#25253;\2006&#24180;10&#26376;\&#19968;&#26376;\&#25903;&#20986;&#26376;&#25253;7&#26376;\Documents%20and%20Settings\administrator\&#26700;&#38754;\Book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3.16.68.75\d$\&#20849;&#20139;\Documents%20and%20Settings\user.SR\&#26700;&#38754;\&#39044;&#31639;&#22788;&#25253;&#34920;\&#39044;&#31639;&#22788;&#34920;&#266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Financ. Overview"/>
      <sheetName val="Toolbox"/>
      <sheetName val="XL4Poppy"/>
      <sheetName val="农业人口"/>
      <sheetName val="Open"/>
      <sheetName val="事业发展"/>
      <sheetName val="四月份月报"/>
      <sheetName val="DDETABLE "/>
      <sheetName val="#REF"/>
      <sheetName val="2000地方"/>
      <sheetName val="一般预算收入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P1012001"/>
      <sheetName val="C01-1"/>
      <sheetName val="#REF!"/>
      <sheetName val="综合影响（中）"/>
      <sheetName val="综合影响（地方）"/>
      <sheetName val="计费单元调整影响(中）"/>
      <sheetName val="计费单元调整影响(地方）"/>
      <sheetName val="营业区域调整影响（中）"/>
      <sheetName val="营业区域调整影响（地方）"/>
      <sheetName val="控制表"/>
      <sheetName val=""/>
      <sheetName val="上海总汇总"/>
      <sheetName val="中央国有汇总"/>
      <sheetName val="数据业务汇总"/>
      <sheetName val="01东区"/>
      <sheetName val="02南区"/>
      <sheetName val="03西区"/>
      <sheetName val="04北区"/>
      <sheetName val="05中区"/>
      <sheetName val="06浦东"/>
      <sheetName val="07莘闵"/>
      <sheetName val="08宝山"/>
      <sheetName val="09南汇"/>
      <sheetName val="10金山"/>
      <sheetName val="11松江"/>
      <sheetName val="12崇明"/>
      <sheetName val="13奉贤"/>
      <sheetName val="14青浦"/>
      <sheetName val="15嘉定"/>
      <sheetName val="16机关财务"/>
      <sheetName val="18卫星公司"/>
      <sheetName val="20研究所"/>
      <sheetName val="21号簿公司"/>
      <sheetName val="22帐务中心"/>
      <sheetName val="23专用局"/>
      <sheetName val="24公司财务部"/>
      <sheetName val="25长信事业部"/>
      <sheetName val="26大客户"/>
      <sheetName val="27工程管理部"/>
      <sheetName val="28海缆公司"/>
      <sheetName val="29运行维护部"/>
      <sheetName val="30信产"/>
      <sheetName val="17数据事业部"/>
      <sheetName val="19信息产业数据"/>
      <sheetName val="10南汇"/>
      <sheetName val="11金山"/>
      <sheetName val="12松江"/>
      <sheetName val="13崇明"/>
      <sheetName val="14奉贤"/>
      <sheetName val="15青浦"/>
      <sheetName val="16嘉定"/>
      <sheetName val="17机关财务"/>
      <sheetName val="19卫星公司"/>
      <sheetName val="21研究所"/>
      <sheetName val="22号簿公司"/>
      <sheetName val="23帐务中心"/>
      <sheetName val="24专用局"/>
      <sheetName val="25公司财务部"/>
      <sheetName val="26长信事业部"/>
      <sheetName val="27大客户"/>
      <sheetName val="28工程管理部"/>
      <sheetName val="29海缆公司"/>
      <sheetName val="30运行维护部"/>
      <sheetName val="31信产"/>
      <sheetName val="18数据事业部"/>
      <sheetName val="20信息产业数据"/>
      <sheetName val="09机动局"/>
      <sheetName val="19卫星"/>
      <sheetName val="22号簿"/>
      <sheetName val="26长信"/>
      <sheetName val="29海底电缆"/>
      <sheetName val="上海长投汇总"/>
      <sheetName val="31信贸"/>
      <sheetName val="32信息世界"/>
      <sheetName val="33大西洋贝尔"/>
      <sheetName val="34上外网校"/>
      <sheetName val="35凯讯"/>
      <sheetName val="36依地埃"/>
      <sheetName val="31信息世界"/>
      <sheetName val="32大西洋贝尔"/>
      <sheetName val="33上外网校"/>
      <sheetName val="34凯讯"/>
      <sheetName val="35依地埃"/>
      <sheetName val="评估固定资产"/>
      <sheetName val="总汇总"/>
      <sheetName val="话音汇总"/>
      <sheetName val="固定资产汇总表"/>
      <sheetName val="房屋建筑物"/>
      <sheetName val="构筑物"/>
      <sheetName val="土建工程"/>
      <sheetName val="租赁外单位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Sheet1"/>
      <sheetName val="      "/>
      <sheetName val="基本情况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利润"/>
      <sheetName val="流动资产--利息"/>
      <sheetName val="流动资产--应收"/>
      <sheetName val="流动资产--其他应收"/>
      <sheetName val="流动资产--预付"/>
      <sheetName val="流动资产--补贴"/>
      <sheetName val="流动资产--存货"/>
      <sheetName val="流动资产-材料采购"/>
      <sheetName val="流动资产-库存材料"/>
      <sheetName val="流动资产-在库低值"/>
      <sheetName val="流动资产-库存商品"/>
      <sheetName val="流动资产-出租商品"/>
      <sheetName val="流动资产-委托代销商品"/>
      <sheetName val="流动资产-受托代销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机器设备"/>
      <sheetName val="车辆"/>
      <sheetName val="电子设备"/>
      <sheetName val="工程物资"/>
      <sheetName val="固定_土地"/>
      <sheetName val="设备安装 (已)"/>
      <sheetName val="设备安装（未）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流动负债汇总表"/>
      <sheetName val="短期借款"/>
      <sheetName val="应付票据"/>
      <sheetName val="应付帐款"/>
      <sheetName val="预收帐款"/>
      <sheetName val="代销商品款"/>
      <sheetName val="应付工资"/>
      <sheetName val="应付福利费"/>
      <sheetName val="应付利润"/>
      <sheetName val="应交税金"/>
      <sheetName val="其它应交款"/>
      <sheetName val="其他应付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款"/>
      <sheetName val="laroux"/>
      <sheetName val="应收股利"/>
      <sheetName val="应收利息"/>
      <sheetName val="流动资产--备用金"/>
      <sheetName val="流动资产-其他存货"/>
      <sheetName val="通信系统设备"/>
      <sheetName val="线路设备"/>
      <sheetName val="运输设备"/>
      <sheetName val="通用设备"/>
      <sheetName val="未付利润"/>
      <sheetName val="未交上级收支差额"/>
      <sheetName val="未交税金"/>
      <sheetName val="其它未交款"/>
      <sheetName val="XL4Poppy"/>
      <sheetName val="______"/>
      <sheetName val="xxxxxx"/>
      <sheetName val="省级固定资产汇总"/>
      <sheetName val="地级固定资产汇总"/>
      <sheetName val="房屋建筑"/>
      <sheetName val="构筑物 "/>
      <sheetName val="在建土建 "/>
      <sheetName val="剥离及调整"/>
      <sheetName val="租赁电信公司"/>
      <sheetName val="租赁移动服务公司"/>
      <sheetName val="zj"/>
      <sheetName val="rate"/>
      <sheetName val="潜江"/>
      <sheetName val="恩施"/>
      <sheetName val="工程公司"/>
      <sheetName val="黄冈"/>
      <sheetName val="黄石"/>
      <sheetName val="荆门"/>
      <sheetName val="科研院"/>
      <sheetName val="器材公司"/>
      <sheetName val="鄂州"/>
      <sheetName val="设备厂"/>
      <sheetName val="十堰"/>
      <sheetName val="随州"/>
      <sheetName val="天门"/>
      <sheetName val="网络部"/>
      <sheetName val="仙桃"/>
      <sheetName val="咸宁"/>
      <sheetName val="襄樊"/>
      <sheetName val="孝感"/>
      <sheetName val="宜昌"/>
      <sheetName val="营销中心"/>
      <sheetName val="荆州"/>
      <sheetName val="省公司"/>
      <sheetName val="Locas"/>
      <sheetName val="在建土建"/>
      <sheetName val="01省机关"/>
      <sheetName val="02营销中心"/>
      <sheetName val="04网络部"/>
      <sheetName val="06科研院"/>
      <sheetName val="07荆州"/>
      <sheetName val="08恩施"/>
      <sheetName val="09黄冈"/>
      <sheetName val="10黄石"/>
      <sheetName val="11荆门"/>
      <sheetName val="12鄂州"/>
      <sheetName val="13潜江"/>
      <sheetName val="14十堰"/>
      <sheetName val="15随州"/>
      <sheetName val="16天门"/>
      <sheetName val="17仙桃"/>
      <sheetName val="18咸宁"/>
      <sheetName val="19襄樊"/>
      <sheetName val="20孝感"/>
      <sheetName val="21宜昌"/>
      <sheetName val="22鸿信工程公司"/>
      <sheetName val="23设备厂"/>
      <sheetName val="24器材公司"/>
      <sheetName val="22红信工程公司"/>
      <sheetName val="25培训中心"/>
      <sheetName val="9.30"/>
      <sheetName val="10月(1)"/>
      <sheetName val="10月(2)"/>
      <sheetName val="10月(3)"/>
      <sheetName val="10月(4)"/>
      <sheetName val="10月(5)"/>
      <sheetName val="10月(6)"/>
      <sheetName val="10月(7)"/>
      <sheetName val="10月(8)"/>
      <sheetName val="10月(9)"/>
      <sheetName val="10月(10)"/>
      <sheetName val="10月(11)"/>
      <sheetName val="10月(12)"/>
      <sheetName val="10月(13)"/>
      <sheetName val="10月(14)"/>
      <sheetName val="10月(15)"/>
      <sheetName val="10月(16)"/>
      <sheetName val="10月(17)"/>
      <sheetName val="10月(18)"/>
      <sheetName val="10月(19)"/>
      <sheetName val="10月(20)"/>
      <sheetName val="10月(21)"/>
      <sheetName val="10月(22)"/>
      <sheetName val="10月(23)"/>
      <sheetName val="10月(24)"/>
      <sheetName val="10月(25)"/>
      <sheetName val="10月(26)"/>
      <sheetName val="10月(27)"/>
      <sheetName val="10月(28)"/>
      <sheetName val="10月(29)"/>
      <sheetName val="10月(30)"/>
      <sheetName val="10月(31)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表7-1固定资产折旧表 "/>
      <sheetName val="表头备用"/>
      <sheetName val="表头"/>
      <sheetName val="0基本情况"/>
      <sheetName val="1评估结果汇总表"/>
      <sheetName val="2评估结果分类汇总表"/>
      <sheetName val="3流动资产汇总表"/>
      <sheetName val="4流动资产--货币"/>
      <sheetName val="5流动资产--货币 (2)"/>
      <sheetName val="6流动资产--货币 (3)"/>
      <sheetName val="7短投汇总表"/>
      <sheetName val="8短投"/>
      <sheetName val="9短投 (2)"/>
      <sheetName val="10流动资产--票据"/>
      <sheetName val="11流动资产--利润"/>
      <sheetName val="12流动资产--利息"/>
      <sheetName val="13流动资产--应收"/>
      <sheetName val="14流动资产--其他应收"/>
      <sheetName val="15流动资产--预付"/>
      <sheetName val="16流动资产--补贴"/>
      <sheetName val="17流动资产--存货"/>
      <sheetName val="18流动资产-库存材料（原材料）"/>
      <sheetName val="19流动资产-在库低值易耗品"/>
      <sheetName val="20流动资产-在用低值易耗品"/>
      <sheetName val="21流动资产-库存商品"/>
      <sheetName val="22流动资产-出租商品"/>
      <sheetName val="23流动资产-存货其他"/>
      <sheetName val="24流动资产--待摊"/>
      <sheetName val="25一年到期长期债权投资"/>
      <sheetName val="26其他流动资产"/>
      <sheetName val="27长期投资汇总表"/>
      <sheetName val="28长期投资--股票"/>
      <sheetName val="29长期投资--债券"/>
      <sheetName val="30长期投资--其他投资"/>
      <sheetName val="31固定资产汇总表"/>
      <sheetName val="32房屋建筑物"/>
      <sheetName val="33构筑物"/>
      <sheetName val="34机械及电子设备"/>
      <sheetName val="35客服中心设备"/>
      <sheetName val="36车辆"/>
      <sheetName val="37线路设备"/>
      <sheetName val="38工程物资"/>
      <sheetName val="39土建工程"/>
      <sheetName val="40设备安装"/>
      <sheetName val="41固定资产清理"/>
      <sheetName val="42土地使用权"/>
      <sheetName val="43其他无形资产"/>
      <sheetName val="44长期待摊费用"/>
      <sheetName val="45其他长期资产"/>
      <sheetName val="46递延税款"/>
      <sheetName val="47流动负债汇总表"/>
      <sheetName val="48短期借款"/>
      <sheetName val="49应付票据"/>
      <sheetName val="50应付账款"/>
      <sheetName val="51预收账款"/>
      <sheetName val="52应付工资"/>
      <sheetName val="53应付福利费"/>
      <sheetName val="54应付利润"/>
      <sheetName val="55未交上级收支差额"/>
      <sheetName val="56应交税金"/>
      <sheetName val="57其它应交款"/>
      <sheetName val="58其他应付款"/>
      <sheetName val="59预提费用"/>
      <sheetName val="60预计负债"/>
      <sheetName val="61一年内到期长期负债"/>
      <sheetName val="62其他流动负债"/>
      <sheetName val="63长期负债汇总表"/>
      <sheetName val="64长期借款"/>
      <sheetName val="65应付债券"/>
      <sheetName val="66长期应付款"/>
      <sheetName val="67其他长期负债"/>
      <sheetName val="68递延税款贷项"/>
      <sheetName val="在建工程"/>
      <sheetName val="固定资产汇总"/>
      <sheetName val="新增--房屋建筑"/>
      <sheetName val="新增--构筑物"/>
      <sheetName val="新基准日在建土建"/>
      <sheetName val="租赁电信管理局"/>
      <sheetName val="租赁移动公司"/>
      <sheetName val="租赁邮政局"/>
      <sheetName val="租赁电信实业公司"/>
      <sheetName val="租赁电信非上市"/>
      <sheetName val="租赁联通寻呼"/>
      <sheetName val="汇总"/>
      <sheetName val="响水"/>
      <sheetName val="建湖"/>
      <sheetName val="大丰"/>
      <sheetName val="交换设备"/>
      <sheetName val="铁塔设备"/>
      <sheetName val="基站设备"/>
      <sheetName val="电源设备"/>
      <sheetName val="空调设备"/>
      <sheetName val="传输设备"/>
      <sheetName val="K1资产负债表"/>
      <sheetName val="K1.1審計数据調节表"/>
      <sheetName val="1评估结果分类汇总表"/>
      <sheetName val="2流动资产汇总表"/>
      <sheetName val="3流动资产--货币"/>
      <sheetName val="4流动资产--货币 (2)"/>
      <sheetName val="5流动资产--货币 (3)"/>
      <sheetName val="6短投汇总表"/>
      <sheetName val="7短投"/>
      <sheetName val="8短投 (2)"/>
      <sheetName val="9流动资产--票据"/>
      <sheetName val="10流动资产--应收"/>
      <sheetName val="K2应收帐款"/>
      <sheetName val="K3坏帐准备"/>
      <sheetName val="11流动资产--备用金"/>
      <sheetName val="12流动资产--其他应收"/>
      <sheetName val="K4其他应收款"/>
      <sheetName val="13流动资产--存货"/>
      <sheetName val="14流动资产-库存材料"/>
      <sheetName val="15流动资产-材料采购"/>
      <sheetName val="16流动资产-在库低值"/>
      <sheetName val="17流动资产-商品采购"/>
      <sheetName val="18流动资产-委托加工材料"/>
      <sheetName val="19流动资产-库存商品"/>
      <sheetName val="20流动资产-附属生产"/>
      <sheetName val="21流动资产-出租商品"/>
      <sheetName val="22流动资产-在用低值"/>
      <sheetName val="K5待摊费用"/>
      <sheetName val="23流动资产--待摊"/>
      <sheetName val="24流动资产--待处理"/>
      <sheetName val="25一年到期长期债券"/>
      <sheetName val="K6其他长期投资"/>
      <sheetName val="K7固定资产"/>
      <sheetName val="K8融资租入固定资产"/>
      <sheetName val="K9全國一級干綫資產(固定資產)"/>
      <sheetName val="K10在建工程"/>
      <sheetName val="K11全國一級干綫資產(在建工程)"/>
      <sheetName val="31土地使用权"/>
      <sheetName val="32其他无形资产"/>
      <sheetName val="33开办费"/>
      <sheetName val="34长期待摊费用"/>
      <sheetName val="K12无形资产及递延资产"/>
      <sheetName val="35其他长期资产"/>
      <sheetName val="36递延税款借项"/>
      <sheetName val="37流动负债汇总表"/>
      <sheetName val="38短期借款"/>
      <sheetName val="39应付票据"/>
      <sheetName val="40应付帐款"/>
      <sheetName val="K13应付帐款"/>
      <sheetName val="41预收帐款"/>
      <sheetName val="K14預收电话卡销售资料调查表"/>
      <sheetName val="42其他应付款"/>
      <sheetName val="K15其他应付款"/>
      <sheetName val="43应付工资"/>
      <sheetName val="44应付福利费"/>
      <sheetName val="K16应付工資及福利费"/>
      <sheetName val="45未交税金"/>
      <sheetName val="46收支差额"/>
      <sheetName val="47未付利润"/>
      <sheetName val="48其它未交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3"/>
      <sheetName val="2004"/>
      <sheetName val="2003亿元"/>
      <sheetName val="2004亿元"/>
      <sheetName val="亿元%"/>
      <sheetName val="万元%"/>
      <sheetName val="亿元% (2)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新园区 (样式)"/>
      <sheetName val="区县(新统一口径) (2)"/>
      <sheetName val="区县新统计口径 (2)"/>
      <sheetName val="区县新统计口径"/>
      <sheetName val="1园区"/>
      <sheetName val="2园区"/>
      <sheetName val="过渡（1）"/>
      <sheetName val="收入预计表"/>
      <sheetName val="过渡（朱)"/>
      <sheetName val="过度(市)"/>
      <sheetName val="过度(市分享）"/>
      <sheetName val="过渡(区)"/>
      <sheetName val="收入预计"/>
      <sheetName val="区县收入"/>
      <sheetName val="收入进度表(1)"/>
      <sheetName val="收入进度（2)"/>
      <sheetName val="收入表（预）"/>
      <sheetName val="月报-收入简表"/>
      <sheetName val="月报-收入简表（新）"/>
      <sheetName val="月报-三部门"/>
      <sheetName val="月报-地方级"/>
      <sheetName val="月报-海石局代征"/>
      <sheetName val="区县(新统一口径)"/>
      <sheetName val="免抵(新)"/>
      <sheetName val="消费税 (新)"/>
      <sheetName val="国企所税 (新)"/>
      <sheetName val="收入进度（新)"/>
      <sheetName val="21个财政收入"/>
      <sheetName val="征收部门（市）级 (2)"/>
      <sheetName val="分部门"/>
      <sheetName val="地方级"/>
      <sheetName val="免抵调汇总"/>
      <sheetName val="国税企业所得税"/>
      <sheetName val="消费税"/>
      <sheetName val="征收部门（市）级"/>
      <sheetName val="征收部门（区）级"/>
      <sheetName val="区县级收入"/>
      <sheetName val="征收部门（区）级 (2)"/>
      <sheetName val="⬫⬫礫表-1征⡏"/>
      <sheetName val="预算处报表_预算处表样.xls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0"/>
  <sheetViews>
    <sheetView showZeros="0" zoomScale="85" zoomScaleNormal="85" workbookViewId="0">
      <pane xSplit="1" ySplit="5" topLeftCell="B6" activePane="bottomRight" state="frozen"/>
      <selection/>
      <selection pane="topRight"/>
      <selection pane="bottomLeft"/>
      <selection pane="bottomRight" activeCell="E20" sqref="E20"/>
    </sheetView>
  </sheetViews>
  <sheetFormatPr defaultColWidth="9" defaultRowHeight="15.6" outlineLevelCol="3"/>
  <cols>
    <col min="1" max="1" width="79.65" style="111" customWidth="1"/>
    <col min="2" max="3" width="16.7" style="111" customWidth="1"/>
    <col min="4" max="4" width="17.8833333333333" style="111" customWidth="1"/>
    <col min="5" max="247" width="9" style="111"/>
    <col min="248" max="248" width="9" style="1"/>
    <col min="249" max="16384" width="9" style="111"/>
  </cols>
  <sheetData>
    <row r="1" ht="23.25" customHeight="1" spans="1:1">
      <c r="A1" s="111" t="s">
        <v>20</v>
      </c>
    </row>
    <row r="2" ht="31.5" customHeight="1" spans="1:4">
      <c r="A2" s="112" t="s">
        <v>1566</v>
      </c>
      <c r="B2" s="112"/>
      <c r="C2" s="112"/>
      <c r="D2" s="112"/>
    </row>
    <row r="3" ht="16.5" customHeight="1" spans="1:4">
      <c r="A3" s="112"/>
      <c r="B3" s="112"/>
      <c r="C3" s="112"/>
      <c r="D3" s="112"/>
    </row>
    <row r="4" ht="18.75" customHeight="1" spans="1:4">
      <c r="A4" s="113"/>
      <c r="D4" s="54" t="s">
        <v>31</v>
      </c>
    </row>
    <row r="5" s="110" customFormat="1" ht="45" customHeight="1" spans="1:4">
      <c r="A5" s="114" t="s">
        <v>1446</v>
      </c>
      <c r="B5" s="114" t="s">
        <v>33</v>
      </c>
      <c r="C5" s="114" t="s">
        <v>34</v>
      </c>
      <c r="D5" s="114" t="s">
        <v>1567</v>
      </c>
    </row>
    <row r="6" ht="24.95" customHeight="1" spans="1:4">
      <c r="A6" s="115" t="s">
        <v>1568</v>
      </c>
      <c r="B6" s="67"/>
      <c r="C6" s="67">
        <v>0</v>
      </c>
      <c r="D6" s="70">
        <f>C6-B6</f>
        <v>0</v>
      </c>
    </row>
    <row r="7" ht="24.95" customHeight="1" spans="1:4">
      <c r="A7" s="115" t="s">
        <v>1569</v>
      </c>
      <c r="B7" s="67"/>
      <c r="C7" s="67"/>
      <c r="D7" s="70">
        <f t="shared" ref="D7:D20" si="0">C7-B7</f>
        <v>0</v>
      </c>
    </row>
    <row r="8" ht="24.95" customHeight="1" spans="1:4">
      <c r="A8" s="115" t="s">
        <v>1570</v>
      </c>
      <c r="B8" s="67"/>
      <c r="C8" s="67">
        <v>64</v>
      </c>
      <c r="D8" s="70">
        <f t="shared" si="0"/>
        <v>64</v>
      </c>
    </row>
    <row r="9" ht="24.95" customHeight="1" spans="1:4">
      <c r="A9" s="116" t="s">
        <v>1571</v>
      </c>
      <c r="B9" s="67"/>
      <c r="C9" s="67"/>
      <c r="D9" s="70">
        <f t="shared" si="0"/>
        <v>0</v>
      </c>
    </row>
    <row r="10" ht="24.95" customHeight="1" spans="1:4">
      <c r="A10" s="115" t="s">
        <v>1572</v>
      </c>
      <c r="B10" s="67">
        <v>6432</v>
      </c>
      <c r="C10" s="67">
        <v>24199</v>
      </c>
      <c r="D10" s="70">
        <f t="shared" si="0"/>
        <v>17767</v>
      </c>
    </row>
    <row r="11" ht="24.95" customHeight="1" spans="1:4">
      <c r="A11" s="115" t="s">
        <v>1573</v>
      </c>
      <c r="B11" s="67"/>
      <c r="C11" s="67">
        <v>100</v>
      </c>
      <c r="D11" s="70">
        <f t="shared" si="0"/>
        <v>100</v>
      </c>
    </row>
    <row r="12" ht="24.95" customHeight="1" spans="1:4">
      <c r="A12" s="117" t="s">
        <v>1574</v>
      </c>
      <c r="B12" s="67"/>
      <c r="C12" s="67"/>
      <c r="D12" s="70">
        <f t="shared" si="0"/>
        <v>0</v>
      </c>
    </row>
    <row r="13" ht="24.95" customHeight="1" spans="1:4">
      <c r="A13" s="117" t="s">
        <v>1575</v>
      </c>
      <c r="B13" s="67"/>
      <c r="C13" s="62"/>
      <c r="D13" s="70">
        <f t="shared" si="0"/>
        <v>0</v>
      </c>
    </row>
    <row r="14" ht="24.95" customHeight="1" spans="1:4">
      <c r="A14" s="117" t="s">
        <v>1576</v>
      </c>
      <c r="B14" s="67"/>
      <c r="C14" s="67"/>
      <c r="D14" s="70">
        <f t="shared" si="0"/>
        <v>0</v>
      </c>
    </row>
    <row r="15" ht="24.95" customHeight="1" spans="1:4">
      <c r="A15" s="115" t="s">
        <v>1577</v>
      </c>
      <c r="B15" s="67"/>
      <c r="C15" s="67"/>
      <c r="D15" s="70">
        <f t="shared" si="0"/>
        <v>0</v>
      </c>
    </row>
    <row r="16" ht="24.95" customHeight="1" spans="1:4">
      <c r="A16" s="115" t="s">
        <v>1578</v>
      </c>
      <c r="B16" s="67">
        <v>2190</v>
      </c>
      <c r="C16" s="67">
        <v>59106</v>
      </c>
      <c r="D16" s="70">
        <f t="shared" si="0"/>
        <v>56916</v>
      </c>
    </row>
    <row r="17" ht="24.95" customHeight="1" spans="1:4">
      <c r="A17" s="115" t="s">
        <v>1579</v>
      </c>
      <c r="B17" s="67">
        <v>2039</v>
      </c>
      <c r="C17" s="67">
        <v>2039</v>
      </c>
      <c r="D17" s="70">
        <f t="shared" si="0"/>
        <v>0</v>
      </c>
    </row>
    <row r="18" ht="24.95" customHeight="1" spans="1:4">
      <c r="A18" s="115" t="s">
        <v>1580</v>
      </c>
      <c r="B18" s="67">
        <v>3</v>
      </c>
      <c r="C18" s="67">
        <v>3</v>
      </c>
      <c r="D18" s="70">
        <f t="shared" si="0"/>
        <v>0</v>
      </c>
    </row>
    <row r="19" ht="24.95" customHeight="1" spans="1:4">
      <c r="A19" s="118" t="s">
        <v>1581</v>
      </c>
      <c r="B19" s="67"/>
      <c r="C19" s="67"/>
      <c r="D19" s="70">
        <f t="shared" si="0"/>
        <v>0</v>
      </c>
    </row>
    <row r="20" ht="24.95" customHeight="1" spans="1:4">
      <c r="A20" s="115" t="s">
        <v>1582</v>
      </c>
      <c r="B20" s="77">
        <f>SUM(B6:B18)</f>
        <v>10664</v>
      </c>
      <c r="C20" s="77">
        <f>SUM(C6:C19)</f>
        <v>85511</v>
      </c>
      <c r="D20" s="77">
        <f t="shared" si="0"/>
        <v>74847</v>
      </c>
    </row>
  </sheetData>
  <mergeCells count="1">
    <mergeCell ref="A2:D2"/>
  </mergeCells>
  <printOptions horizontalCentered="1"/>
  <pageMargins left="0.279166666666667" right="0.238888888888889" top="0.826388888888889" bottom="0.432638888888889" header="0.238888888888889" footer="0.354166666666667"/>
  <pageSetup paperSize="9" scale="90" firstPageNumber="38" orientation="landscape" useFirstPageNumber="1" horizontalDpi="600" verticalDpi="600"/>
  <headerFooter alignWithMargins="0"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3"/>
  <sheetViews>
    <sheetView showZeros="0" tabSelected="1" workbookViewId="0">
      <pane ySplit="4" topLeftCell="A9" activePane="bottomLeft" state="frozen"/>
      <selection/>
      <selection pane="bottomLeft" activeCell="F14" sqref="F14:G14"/>
    </sheetView>
  </sheetViews>
  <sheetFormatPr defaultColWidth="9" defaultRowHeight="15.6" outlineLevelCol="7"/>
  <cols>
    <col min="1" max="1" width="35.9" style="50" customWidth="1"/>
    <col min="2" max="2" width="11.1" style="50" customWidth="1"/>
    <col min="3" max="3" width="15.1" style="50" customWidth="1"/>
    <col min="4" max="4" width="12.625" style="50" customWidth="1"/>
    <col min="5" max="5" width="35.2" style="50" customWidth="1"/>
    <col min="6" max="6" width="11.7" style="50" customWidth="1"/>
    <col min="7" max="7" width="14.8" style="50" customWidth="1"/>
    <col min="8" max="8" width="12.75" style="50" customWidth="1"/>
    <col min="9" max="16384" width="9" style="50"/>
  </cols>
  <sheetData>
    <row r="1" ht="21" customHeight="1" spans="1:1">
      <c r="A1" s="53" t="s">
        <v>22</v>
      </c>
    </row>
    <row r="2" ht="27" customHeight="1" spans="1:8">
      <c r="A2" s="52" t="s">
        <v>1583</v>
      </c>
      <c r="B2" s="52"/>
      <c r="C2" s="52"/>
      <c r="D2" s="52"/>
      <c r="E2" s="52"/>
      <c r="F2" s="52"/>
      <c r="G2" s="52"/>
      <c r="H2" s="52"/>
    </row>
    <row r="3" ht="21" customHeight="1" spans="2:8">
      <c r="B3" s="53"/>
      <c r="C3" s="53"/>
      <c r="D3" s="53"/>
      <c r="E3" s="53"/>
      <c r="F3" s="53"/>
      <c r="G3" s="53"/>
      <c r="H3" s="54" t="s">
        <v>31</v>
      </c>
    </row>
    <row r="4" s="48" customFormat="1" ht="29" customHeight="1" spans="1:8">
      <c r="A4" s="91" t="s">
        <v>1524</v>
      </c>
      <c r="B4" s="92" t="s">
        <v>33</v>
      </c>
      <c r="C4" s="93" t="s">
        <v>1584</v>
      </c>
      <c r="D4" s="93" t="s">
        <v>1585</v>
      </c>
      <c r="E4" s="94" t="s">
        <v>1526</v>
      </c>
      <c r="F4" s="93" t="s">
        <v>33</v>
      </c>
      <c r="G4" s="93" t="s">
        <v>1584</v>
      </c>
      <c r="H4" s="93" t="s">
        <v>1585</v>
      </c>
    </row>
    <row r="5" s="49" customFormat="1" ht="24" customHeight="1" spans="1:8">
      <c r="A5" s="95" t="s">
        <v>1586</v>
      </c>
      <c r="B5" s="96">
        <v>29315</v>
      </c>
      <c r="C5" s="96">
        <v>29315</v>
      </c>
      <c r="D5" s="97">
        <f t="shared" ref="D5:D13" si="0">C5-B5</f>
        <v>0</v>
      </c>
      <c r="E5" s="95" t="s">
        <v>1587</v>
      </c>
      <c r="F5" s="98">
        <v>29315</v>
      </c>
      <c r="G5" s="98">
        <v>29315</v>
      </c>
      <c r="H5" s="97">
        <f t="shared" ref="H5:H19" si="1">G5-F5</f>
        <v>0</v>
      </c>
    </row>
    <row r="6" s="49" customFormat="1" ht="24" customHeight="1" spans="1:8">
      <c r="A6" s="95" t="s">
        <v>1588</v>
      </c>
      <c r="B6" s="96"/>
      <c r="C6" s="97"/>
      <c r="D6" s="97">
        <f t="shared" si="0"/>
        <v>0</v>
      </c>
      <c r="E6" s="95" t="s">
        <v>1589</v>
      </c>
      <c r="F6" s="98"/>
      <c r="G6" s="97"/>
      <c r="H6" s="98">
        <f t="shared" si="1"/>
        <v>0</v>
      </c>
    </row>
    <row r="7" s="49" customFormat="1" ht="24" customHeight="1" spans="1:8">
      <c r="A7" s="95" t="s">
        <v>1590</v>
      </c>
      <c r="B7" s="96"/>
      <c r="C7" s="97"/>
      <c r="D7" s="97">
        <f t="shared" si="0"/>
        <v>0</v>
      </c>
      <c r="E7" s="95" t="s">
        <v>1591</v>
      </c>
      <c r="F7" s="98"/>
      <c r="G7" s="97"/>
      <c r="H7" s="98">
        <f t="shared" si="1"/>
        <v>0</v>
      </c>
    </row>
    <row r="8" s="49" customFormat="1" ht="24" customHeight="1" spans="1:8">
      <c r="A8" s="95" t="s">
        <v>1592</v>
      </c>
      <c r="B8" s="96"/>
      <c r="C8" s="97"/>
      <c r="D8" s="97">
        <f t="shared" si="0"/>
        <v>0</v>
      </c>
      <c r="E8" s="95" t="s">
        <v>1593</v>
      </c>
      <c r="F8" s="98"/>
      <c r="G8" s="97"/>
      <c r="H8" s="99">
        <f t="shared" si="1"/>
        <v>0</v>
      </c>
    </row>
    <row r="9" s="49" customFormat="1" ht="24" customHeight="1" spans="1:8">
      <c r="A9" s="95" t="s">
        <v>1594</v>
      </c>
      <c r="B9" s="96"/>
      <c r="C9" s="97"/>
      <c r="D9" s="97">
        <f t="shared" si="0"/>
        <v>0</v>
      </c>
      <c r="E9" s="95" t="s">
        <v>1595</v>
      </c>
      <c r="F9" s="98"/>
      <c r="G9" s="97"/>
      <c r="H9" s="97">
        <f t="shared" si="1"/>
        <v>0</v>
      </c>
    </row>
    <row r="10" s="49" customFormat="1" ht="24" customHeight="1" spans="1:8">
      <c r="A10" s="95" t="s">
        <v>1596</v>
      </c>
      <c r="B10" s="96"/>
      <c r="C10" s="97"/>
      <c r="D10" s="97">
        <f t="shared" si="0"/>
        <v>0</v>
      </c>
      <c r="E10" s="95" t="s">
        <v>1597</v>
      </c>
      <c r="F10" s="98"/>
      <c r="G10" s="97"/>
      <c r="H10" s="97">
        <f t="shared" si="1"/>
        <v>0</v>
      </c>
    </row>
    <row r="11" s="49" customFormat="1" ht="24" customHeight="1" spans="1:8">
      <c r="A11" s="95" t="s">
        <v>1598</v>
      </c>
      <c r="B11" s="96"/>
      <c r="C11" s="97"/>
      <c r="D11" s="97">
        <f t="shared" si="0"/>
        <v>0</v>
      </c>
      <c r="E11" s="95" t="s">
        <v>1599</v>
      </c>
      <c r="F11" s="98"/>
      <c r="G11" s="97"/>
      <c r="H11" s="97">
        <f t="shared" si="1"/>
        <v>0</v>
      </c>
    </row>
    <row r="12" s="49" customFormat="1" ht="24" customHeight="1" spans="1:8">
      <c r="A12" s="95" t="s">
        <v>1600</v>
      </c>
      <c r="B12" s="96">
        <v>7254</v>
      </c>
      <c r="C12" s="96">
        <v>7254</v>
      </c>
      <c r="D12" s="97">
        <f t="shared" si="0"/>
        <v>0</v>
      </c>
      <c r="E12" s="95" t="s">
        <v>1601</v>
      </c>
      <c r="F12" s="98">
        <v>5027</v>
      </c>
      <c r="G12" s="98">
        <v>5027</v>
      </c>
      <c r="H12" s="97">
        <f t="shared" si="1"/>
        <v>0</v>
      </c>
    </row>
    <row r="13" s="49" customFormat="1" ht="24" customHeight="1" spans="1:8">
      <c r="A13" s="95" t="s">
        <v>1602</v>
      </c>
      <c r="B13" s="96">
        <v>19349</v>
      </c>
      <c r="C13" s="96">
        <v>19349</v>
      </c>
      <c r="D13" s="97">
        <f t="shared" si="0"/>
        <v>0</v>
      </c>
      <c r="E13" s="95" t="s">
        <v>1603</v>
      </c>
      <c r="F13" s="98">
        <v>19338</v>
      </c>
      <c r="G13" s="98">
        <v>19338</v>
      </c>
      <c r="H13" s="97">
        <f t="shared" si="1"/>
        <v>0</v>
      </c>
    </row>
    <row r="14" s="49" customFormat="1" ht="24" customHeight="1" spans="1:8">
      <c r="A14" s="95" t="s">
        <v>1604</v>
      </c>
      <c r="B14" s="96"/>
      <c r="C14" s="96"/>
      <c r="D14" s="97"/>
      <c r="E14" s="95" t="s">
        <v>1605</v>
      </c>
      <c r="F14" s="98"/>
      <c r="G14" s="98"/>
      <c r="H14" s="97">
        <f t="shared" si="1"/>
        <v>0</v>
      </c>
    </row>
    <row r="15" s="49" customFormat="1" ht="24" customHeight="1" spans="1:8">
      <c r="A15" s="95" t="s">
        <v>1606</v>
      </c>
      <c r="B15" s="96"/>
      <c r="C15" s="97"/>
      <c r="D15" s="97">
        <f>C15-B15</f>
        <v>0</v>
      </c>
      <c r="E15" s="95" t="s">
        <v>1607</v>
      </c>
      <c r="F15" s="98"/>
      <c r="G15" s="97"/>
      <c r="H15" s="97">
        <f t="shared" si="1"/>
        <v>0</v>
      </c>
    </row>
    <row r="16" s="49" customFormat="1" ht="24" customHeight="1" spans="1:8">
      <c r="A16" s="100" t="s">
        <v>88</v>
      </c>
      <c r="B16" s="101">
        <f t="shared" ref="B16:G16" si="2">SUM(B5:B15)</f>
        <v>55918</v>
      </c>
      <c r="C16" s="101">
        <f t="shared" si="2"/>
        <v>55918</v>
      </c>
      <c r="D16" s="101">
        <f t="shared" si="2"/>
        <v>0</v>
      </c>
      <c r="E16" s="100" t="s">
        <v>89</v>
      </c>
      <c r="F16" s="102">
        <f t="shared" si="2"/>
        <v>53680</v>
      </c>
      <c r="G16" s="102">
        <f t="shared" si="2"/>
        <v>53680</v>
      </c>
      <c r="H16" s="97">
        <f t="shared" si="1"/>
        <v>0</v>
      </c>
    </row>
    <row r="17" s="49" customFormat="1" ht="24" customHeight="1" spans="1:8">
      <c r="A17" s="102" t="s">
        <v>1553</v>
      </c>
      <c r="B17" s="103">
        <f t="shared" ref="B17:H17" si="3">B18+B20</f>
        <v>26931</v>
      </c>
      <c r="C17" s="103">
        <f t="shared" si="3"/>
        <v>26931</v>
      </c>
      <c r="D17" s="103">
        <f>SUM(C17-B17)</f>
        <v>0</v>
      </c>
      <c r="E17" s="104" t="s">
        <v>1554</v>
      </c>
      <c r="F17" s="97">
        <f t="shared" si="3"/>
        <v>29169</v>
      </c>
      <c r="G17" s="97">
        <f t="shared" si="3"/>
        <v>29169</v>
      </c>
      <c r="H17" s="97">
        <f t="shared" si="3"/>
        <v>0</v>
      </c>
    </row>
    <row r="18" s="49" customFormat="1" ht="24" customHeight="1" spans="1:8">
      <c r="A18" s="95" t="s">
        <v>1560</v>
      </c>
      <c r="B18" s="105">
        <v>26931</v>
      </c>
      <c r="C18" s="106">
        <v>26931</v>
      </c>
      <c r="D18" s="102">
        <f t="shared" ref="D18:D21" si="4">C18-B18</f>
        <v>0</v>
      </c>
      <c r="E18" s="95" t="s">
        <v>1563</v>
      </c>
      <c r="F18" s="97">
        <f>F19</f>
        <v>29169</v>
      </c>
      <c r="G18" s="97">
        <f>G19</f>
        <v>29169</v>
      </c>
      <c r="H18" s="97">
        <f t="shared" ref="H18:H22" si="5">G18-F18</f>
        <v>0</v>
      </c>
    </row>
    <row r="19" s="49" customFormat="1" ht="24" customHeight="1" spans="1:8">
      <c r="A19" s="95" t="s">
        <v>1608</v>
      </c>
      <c r="B19" s="106">
        <v>26931</v>
      </c>
      <c r="C19" s="106">
        <v>26931</v>
      </c>
      <c r="D19" s="102">
        <f t="shared" si="4"/>
        <v>0</v>
      </c>
      <c r="E19" s="95" t="s">
        <v>1609</v>
      </c>
      <c r="F19" s="97">
        <f>B23-F16-F20</f>
        <v>29169</v>
      </c>
      <c r="G19" s="97">
        <f>C23-G16-G20</f>
        <v>29169</v>
      </c>
      <c r="H19" s="97">
        <f>D23-H16-H20</f>
        <v>0</v>
      </c>
    </row>
    <row r="20" s="49" customFormat="1" ht="24" customHeight="1" spans="1:8">
      <c r="A20" s="107" t="s">
        <v>1610</v>
      </c>
      <c r="B20" s="96"/>
      <c r="C20" s="106"/>
      <c r="D20" s="102">
        <f t="shared" si="4"/>
        <v>0</v>
      </c>
      <c r="E20" s="107" t="s">
        <v>1611</v>
      </c>
      <c r="F20" s="97">
        <f t="shared" ref="F20:H20" si="6">F21+F22</f>
        <v>0</v>
      </c>
      <c r="G20" s="97">
        <f t="shared" si="6"/>
        <v>0</v>
      </c>
      <c r="H20" s="97">
        <f t="shared" si="6"/>
        <v>0</v>
      </c>
    </row>
    <row r="21" s="49" customFormat="1" ht="24" customHeight="1" spans="1:8">
      <c r="A21" s="107" t="s">
        <v>1612</v>
      </c>
      <c r="B21" s="96"/>
      <c r="C21" s="97"/>
      <c r="D21" s="102">
        <f t="shared" si="4"/>
        <v>0</v>
      </c>
      <c r="E21" s="107" t="s">
        <v>1613</v>
      </c>
      <c r="F21" s="97"/>
      <c r="G21" s="97"/>
      <c r="H21" s="97">
        <f t="shared" si="5"/>
        <v>0</v>
      </c>
    </row>
    <row r="22" s="49" customFormat="1" ht="24" customHeight="1" spans="1:8">
      <c r="A22" s="107" t="s">
        <v>1614</v>
      </c>
      <c r="B22" s="96"/>
      <c r="C22" s="97"/>
      <c r="D22" s="97"/>
      <c r="E22" s="107" t="s">
        <v>1615</v>
      </c>
      <c r="F22" s="97"/>
      <c r="G22" s="97"/>
      <c r="H22" s="97">
        <f t="shared" si="5"/>
        <v>0</v>
      </c>
    </row>
    <row r="23" s="49" customFormat="1" ht="24" customHeight="1" spans="1:8">
      <c r="A23" s="100" t="s">
        <v>1616</v>
      </c>
      <c r="B23" s="108">
        <f t="shared" ref="B23:H23" si="7">SUM(B16,B17)</f>
        <v>82849</v>
      </c>
      <c r="C23" s="108">
        <f t="shared" si="7"/>
        <v>82849</v>
      </c>
      <c r="D23" s="108">
        <f t="shared" si="7"/>
        <v>0</v>
      </c>
      <c r="E23" s="100" t="s">
        <v>1617</v>
      </c>
      <c r="F23" s="109">
        <f t="shared" si="7"/>
        <v>82849</v>
      </c>
      <c r="G23" s="109">
        <f t="shared" si="7"/>
        <v>82849</v>
      </c>
      <c r="H23" s="109">
        <f t="shared" si="7"/>
        <v>0</v>
      </c>
    </row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9" hidden="1"/>
    <row r="50" hidden="1"/>
    <row r="52" hidden="1"/>
    <row r="53" hidden="1"/>
  </sheetData>
  <mergeCells count="1">
    <mergeCell ref="A2:H2"/>
  </mergeCells>
  <conditionalFormatting sqref="G5">
    <cfRule type="expression" dxfId="15" priority="9" stopIfTrue="1">
      <formula>"len($A:$A)=3"</formula>
    </cfRule>
  </conditionalFormatting>
  <conditionalFormatting sqref="A6">
    <cfRule type="expression" dxfId="16" priority="42" stopIfTrue="1">
      <formula>"len($A:$A)=3"</formula>
    </cfRule>
  </conditionalFormatting>
  <conditionalFormatting sqref="F6:H6">
    <cfRule type="expression" dxfId="17" priority="18" stopIfTrue="1">
      <formula>"len($A:$A)=3"</formula>
    </cfRule>
  </conditionalFormatting>
  <conditionalFormatting sqref="A9">
    <cfRule type="expression" dxfId="18" priority="39" stopIfTrue="1">
      <formula>"len($A:$A)=3"</formula>
    </cfRule>
  </conditionalFormatting>
  <conditionalFormatting sqref="F9:H9">
    <cfRule type="expression" dxfId="19" priority="15" stopIfTrue="1">
      <formula>"len($A:$A)=3"</formula>
    </cfRule>
  </conditionalFormatting>
  <conditionalFormatting sqref="A10">
    <cfRule type="expression" dxfId="20" priority="38" stopIfTrue="1">
      <formula>"len($A:$A)=3"</formula>
    </cfRule>
  </conditionalFormatting>
  <conditionalFormatting sqref="F10:H10">
    <cfRule type="expression" dxfId="21" priority="14" stopIfTrue="1">
      <formula>"len($A:$A)=3"</formula>
    </cfRule>
  </conditionalFormatting>
  <conditionalFormatting sqref="A11">
    <cfRule type="expression" dxfId="22" priority="37" stopIfTrue="1">
      <formula>"len($A:$A)=3"</formula>
    </cfRule>
  </conditionalFormatting>
  <conditionalFormatting sqref="F11:H11">
    <cfRule type="expression" dxfId="23" priority="13" stopIfTrue="1">
      <formula>"len($A:$A)=3"</formula>
    </cfRule>
  </conditionalFormatting>
  <conditionalFormatting sqref="A12">
    <cfRule type="expression" dxfId="24" priority="36" stopIfTrue="1">
      <formula>"len($A:$A)=3"</formula>
    </cfRule>
  </conditionalFormatting>
  <conditionalFormatting sqref="F12">
    <cfRule type="expression" dxfId="25" priority="4" stopIfTrue="1">
      <formula>"len($A:$A)=3"</formula>
    </cfRule>
  </conditionalFormatting>
  <conditionalFormatting sqref="G12">
    <cfRule type="expression" dxfId="26" priority="3" stopIfTrue="1">
      <formula>"len($A:$A)=3"</formula>
    </cfRule>
  </conditionalFormatting>
  <conditionalFormatting sqref="H12">
    <cfRule type="expression" dxfId="27" priority="12" stopIfTrue="1">
      <formula>"len($A:$A)=3"</formula>
    </cfRule>
  </conditionalFormatting>
  <conditionalFormatting sqref="A13">
    <cfRule type="expression" dxfId="28" priority="35" stopIfTrue="1">
      <formula>"len($A:$A)=3"</formula>
    </cfRule>
  </conditionalFormatting>
  <conditionalFormatting sqref="F13">
    <cfRule type="expression" dxfId="29" priority="2" stopIfTrue="1">
      <formula>"len($A:$A)=3"</formula>
    </cfRule>
  </conditionalFormatting>
  <conditionalFormatting sqref="G13">
    <cfRule type="expression" dxfId="30" priority="1" stopIfTrue="1">
      <formula>"len($A:$A)=3"</formula>
    </cfRule>
  </conditionalFormatting>
  <conditionalFormatting sqref="H13">
    <cfRule type="expression" dxfId="31" priority="11" stopIfTrue="1">
      <formula>"len($A:$A)=3"</formula>
    </cfRule>
  </conditionalFormatting>
  <conditionalFormatting sqref="A14">
    <cfRule type="expression" dxfId="32" priority="34" stopIfTrue="1">
      <formula>"len($A:$A)=3"</formula>
    </cfRule>
  </conditionalFormatting>
  <conditionalFormatting sqref="F14">
    <cfRule type="expression" dxfId="33" priority="6" stopIfTrue="1">
      <formula>"len($A:$A)=3"</formula>
    </cfRule>
  </conditionalFormatting>
  <conditionalFormatting sqref="G14">
    <cfRule type="expression" dxfId="34" priority="5" stopIfTrue="1">
      <formula>"len($A:$A)=3"</formula>
    </cfRule>
  </conditionalFormatting>
  <conditionalFormatting sqref="H14">
    <cfRule type="expression" dxfId="35" priority="10" stopIfTrue="1">
      <formula>"len($A:$A)=3"</formula>
    </cfRule>
  </conditionalFormatting>
  <conditionalFormatting sqref="A15">
    <cfRule type="expression" dxfId="36" priority="33" stopIfTrue="1">
      <formula>"len($A:$A)=3"</formula>
    </cfRule>
  </conditionalFormatting>
  <conditionalFormatting sqref="E15:L15">
    <cfRule type="expression" dxfId="37" priority="21" stopIfTrue="1">
      <formula>"len($A:$A)=3"</formula>
    </cfRule>
  </conditionalFormatting>
  <conditionalFormatting sqref="A17">
    <cfRule type="expression" dxfId="38" priority="44" stopIfTrue="1">
      <formula>"len($A:$A)=3"</formula>
    </cfRule>
  </conditionalFormatting>
  <conditionalFormatting sqref="A5:A6">
    <cfRule type="expression" dxfId="39" priority="43" stopIfTrue="1">
      <formula>"len($A:$A)=3"</formula>
    </cfRule>
  </conditionalFormatting>
  <conditionalFormatting sqref="A7:A9">
    <cfRule type="expression" dxfId="40" priority="41" stopIfTrue="1">
      <formula>"len($A:$A)=3"</formula>
    </cfRule>
  </conditionalFormatting>
  <conditionalFormatting sqref="A8:A9">
    <cfRule type="expression" dxfId="41" priority="40" stopIfTrue="1">
      <formula>"len($A:$A)=3"</formula>
    </cfRule>
  </conditionalFormatting>
  <conditionalFormatting sqref="A18:A22">
    <cfRule type="expression" dxfId="42" priority="32" stopIfTrue="1">
      <formula>"len($A:$A)=3"</formula>
    </cfRule>
  </conditionalFormatting>
  <conditionalFormatting sqref="E5:E6 I5:L6">
    <cfRule type="expression" dxfId="43" priority="31" stopIfTrue="1">
      <formula>"len($A:$A)=3"</formula>
    </cfRule>
  </conditionalFormatting>
  <conditionalFormatting sqref="F5 H5 F6:H6">
    <cfRule type="expression" dxfId="44" priority="19" stopIfTrue="1">
      <formula>"len($A:$A)=3"</formula>
    </cfRule>
  </conditionalFormatting>
  <conditionalFormatting sqref="E6 H6:L6">
    <cfRule type="expression" dxfId="45" priority="30" stopIfTrue="1">
      <formula>"len($A:$A)=3"</formula>
    </cfRule>
  </conditionalFormatting>
  <conditionalFormatting sqref="E7:E9 H7:L9">
    <cfRule type="expression" dxfId="46" priority="29" stopIfTrue="1">
      <formula>"len($A:$A)=3"</formula>
    </cfRule>
  </conditionalFormatting>
  <conditionalFormatting sqref="F7:H9">
    <cfRule type="expression" dxfId="47" priority="17" stopIfTrue="1">
      <formula>"len($A:$A)=3"</formula>
    </cfRule>
  </conditionalFormatting>
  <conditionalFormatting sqref="E8:E9 H8:L9">
    <cfRule type="expression" dxfId="48" priority="28" stopIfTrue="1">
      <formula>"len($A:$A)=3"</formula>
    </cfRule>
  </conditionalFormatting>
  <conditionalFormatting sqref="F8:H9">
    <cfRule type="expression" dxfId="49" priority="16" stopIfTrue="1">
      <formula>"len($A:$A)=3"</formula>
    </cfRule>
  </conditionalFormatting>
  <conditionalFormatting sqref="E9 H9:L9">
    <cfRule type="expression" dxfId="50" priority="27" stopIfTrue="1">
      <formula>"len($A:$A)=3"</formula>
    </cfRule>
  </conditionalFormatting>
  <conditionalFormatting sqref="E10 H10:L10">
    <cfRule type="expression" dxfId="51" priority="26" stopIfTrue="1">
      <formula>"len($A:$A)=3"</formula>
    </cfRule>
  </conditionalFormatting>
  <conditionalFormatting sqref="E11 H11:L11">
    <cfRule type="expression" dxfId="52" priority="25" stopIfTrue="1">
      <formula>"len($A:$A)=3"</formula>
    </cfRule>
  </conditionalFormatting>
  <conditionalFormatting sqref="E12 H12:L12">
    <cfRule type="expression" dxfId="53" priority="24" stopIfTrue="1">
      <formula>"len($A:$A)=3"</formula>
    </cfRule>
  </conditionalFormatting>
  <conditionalFormatting sqref="E13 H13:L13">
    <cfRule type="expression" dxfId="54" priority="23" stopIfTrue="1">
      <formula>"len($A:$A)=3"</formula>
    </cfRule>
  </conditionalFormatting>
  <conditionalFormatting sqref="E14 H14:L14">
    <cfRule type="expression" dxfId="55" priority="22" stopIfTrue="1">
      <formula>"len($A:$A)=3"</formula>
    </cfRule>
  </conditionalFormatting>
  <conditionalFormatting sqref="E18:L22">
    <cfRule type="expression" dxfId="56" priority="20" stopIfTrue="1">
      <formula>"len($A:$A)=3"</formula>
    </cfRule>
  </conditionalFormatting>
  <printOptions horizontalCentered="1"/>
  <pageMargins left="0.590277777777778" right="0.590277777777778" top="0.707638888888889" bottom="0.786805555555556" header="0.507638888888889" footer="0.507638888888889"/>
  <pageSetup paperSize="9" scale="80" firstPageNumber="39" orientation="landscape" blackAndWhite="1" useFirstPageNumber="1" horizontalDpi="600" verticalDpi="600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showZeros="0" workbookViewId="0">
      <pane ySplit="4" topLeftCell="A5" activePane="bottomLeft" state="frozen"/>
      <selection/>
      <selection pane="bottomLeft" activeCell="E20" sqref="E20"/>
    </sheetView>
  </sheetViews>
  <sheetFormatPr defaultColWidth="9" defaultRowHeight="15.6" outlineLevelCol="7"/>
  <cols>
    <col min="1" max="1" width="35.7" style="50" customWidth="1"/>
    <col min="2" max="2" width="13.5" style="50" customWidth="1"/>
    <col min="3" max="3" width="15.75" style="50" customWidth="1"/>
    <col min="4" max="4" width="12.625" style="50" customWidth="1"/>
    <col min="5" max="5" width="36.5" style="50" customWidth="1"/>
    <col min="6" max="6" width="13" style="50" customWidth="1"/>
    <col min="7" max="7" width="16.25" style="50" customWidth="1"/>
    <col min="8" max="8" width="12.75" style="50" customWidth="1"/>
    <col min="9" max="16384" width="9" style="50"/>
  </cols>
  <sheetData>
    <row r="1" ht="21" customHeight="1" spans="1:1">
      <c r="A1" s="51" t="s">
        <v>24</v>
      </c>
    </row>
    <row r="2" ht="25" customHeight="1" spans="1:8">
      <c r="A2" s="52" t="s">
        <v>1618</v>
      </c>
      <c r="B2" s="52"/>
      <c r="C2" s="52"/>
      <c r="D2" s="52"/>
      <c r="E2" s="52"/>
      <c r="F2" s="52"/>
      <c r="G2" s="52"/>
      <c r="H2" s="52"/>
    </row>
    <row r="3" ht="21" customHeight="1" spans="2:8">
      <c r="B3" s="53"/>
      <c r="C3" s="53"/>
      <c r="D3" s="53"/>
      <c r="E3" s="53"/>
      <c r="F3" s="53"/>
      <c r="G3" s="53"/>
      <c r="H3" s="54" t="s">
        <v>31</v>
      </c>
    </row>
    <row r="4" s="48" customFormat="1" ht="30" customHeight="1" spans="1:8">
      <c r="A4" s="55" t="s">
        <v>1619</v>
      </c>
      <c r="B4" s="56" t="s">
        <v>33</v>
      </c>
      <c r="C4" s="57" t="s">
        <v>1584</v>
      </c>
      <c r="D4" s="58" t="s">
        <v>1620</v>
      </c>
      <c r="E4" s="59" t="s">
        <v>1621</v>
      </c>
      <c r="F4" s="57" t="s">
        <v>33</v>
      </c>
      <c r="G4" s="57" t="s">
        <v>1584</v>
      </c>
      <c r="H4" s="58" t="s">
        <v>1620</v>
      </c>
    </row>
    <row r="5" s="48" customFormat="1" ht="22" customHeight="1" spans="1:8">
      <c r="A5" s="60" t="s">
        <v>1622</v>
      </c>
      <c r="B5" s="61">
        <f>SUM(B6:B10)</f>
        <v>300</v>
      </c>
      <c r="C5" s="62">
        <f>SUM(C6:C10)</f>
        <v>0</v>
      </c>
      <c r="D5" s="63">
        <f>SUM(C5-B5)</f>
        <v>-300</v>
      </c>
      <c r="E5" s="64" t="s">
        <v>1623</v>
      </c>
      <c r="F5" s="57"/>
      <c r="G5" s="57"/>
      <c r="H5" s="65"/>
    </row>
    <row r="6" s="49" customFormat="1" ht="22" customHeight="1" spans="1:8">
      <c r="A6" s="60" t="s">
        <v>1624</v>
      </c>
      <c r="B6" s="66">
        <v>300</v>
      </c>
      <c r="C6" s="67"/>
      <c r="D6" s="68">
        <f t="shared" ref="D6:D10" si="0">C6-B6</f>
        <v>-300</v>
      </c>
      <c r="E6" s="64" t="s">
        <v>1625</v>
      </c>
      <c r="F6" s="69"/>
      <c r="G6" s="70">
        <v>0</v>
      </c>
      <c r="H6" s="71">
        <f t="shared" ref="H6:H11" si="1">G6-F6</f>
        <v>0</v>
      </c>
    </row>
    <row r="7" s="49" customFormat="1" ht="22" customHeight="1" spans="1:8">
      <c r="A7" s="72" t="s">
        <v>1626</v>
      </c>
      <c r="B7" s="66"/>
      <c r="C7" s="67"/>
      <c r="D7" s="68">
        <f t="shared" si="0"/>
        <v>0</v>
      </c>
      <c r="E7" s="64" t="s">
        <v>1627</v>
      </c>
      <c r="F7" s="67"/>
      <c r="G7" s="70"/>
      <c r="H7" s="73">
        <f t="shared" si="1"/>
        <v>0</v>
      </c>
    </row>
    <row r="8" s="49" customFormat="1" ht="22" customHeight="1" spans="1:8">
      <c r="A8" s="72" t="s">
        <v>1628</v>
      </c>
      <c r="B8" s="66"/>
      <c r="C8" s="67"/>
      <c r="D8" s="68">
        <f t="shared" si="0"/>
        <v>0</v>
      </c>
      <c r="E8" s="64" t="s">
        <v>1629</v>
      </c>
      <c r="F8" s="67"/>
      <c r="G8" s="70"/>
      <c r="H8" s="73">
        <f t="shared" si="1"/>
        <v>0</v>
      </c>
    </row>
    <row r="9" s="49" customFormat="1" ht="22" customHeight="1" spans="1:8">
      <c r="A9" s="72" t="s">
        <v>1630</v>
      </c>
      <c r="B9" s="66"/>
      <c r="C9" s="67"/>
      <c r="D9" s="68">
        <f t="shared" si="0"/>
        <v>0</v>
      </c>
      <c r="E9" s="64" t="s">
        <v>1631</v>
      </c>
      <c r="F9" s="67">
        <v>3</v>
      </c>
      <c r="G9" s="70">
        <v>3</v>
      </c>
      <c r="H9" s="71">
        <f t="shared" si="1"/>
        <v>0</v>
      </c>
    </row>
    <row r="10" s="49" customFormat="1" ht="22" customHeight="1" spans="1:8">
      <c r="A10" s="72" t="s">
        <v>1632</v>
      </c>
      <c r="B10" s="66"/>
      <c r="C10" s="67"/>
      <c r="D10" s="68">
        <f t="shared" si="0"/>
        <v>0</v>
      </c>
      <c r="E10" s="64"/>
      <c r="F10" s="67"/>
      <c r="G10" s="70"/>
      <c r="H10" s="74">
        <f t="shared" si="1"/>
        <v>0</v>
      </c>
    </row>
    <row r="11" s="49" customFormat="1" ht="22" customHeight="1" spans="1:8">
      <c r="A11" s="36" t="s">
        <v>1633</v>
      </c>
      <c r="B11" s="75">
        <f>SUM(B5)</f>
        <v>300</v>
      </c>
      <c r="C11" s="75">
        <f t="shared" ref="B11:G11" si="2">SUM(C6:C10)</f>
        <v>0</v>
      </c>
      <c r="D11" s="76">
        <f>SUM(D5)</f>
        <v>-300</v>
      </c>
      <c r="E11" s="36" t="s">
        <v>1634</v>
      </c>
      <c r="F11" s="77">
        <f t="shared" si="2"/>
        <v>3</v>
      </c>
      <c r="G11" s="77">
        <f t="shared" si="2"/>
        <v>3</v>
      </c>
      <c r="H11" s="74">
        <f t="shared" si="1"/>
        <v>0</v>
      </c>
    </row>
    <row r="12" s="49" customFormat="1" ht="22" customHeight="1" spans="1:8">
      <c r="A12" s="78" t="s">
        <v>1635</v>
      </c>
      <c r="B12" s="79">
        <f>B13</f>
        <v>3</v>
      </c>
      <c r="C12" s="75">
        <f>C13</f>
        <v>3</v>
      </c>
      <c r="D12" s="76">
        <f>D13</f>
        <v>0</v>
      </c>
      <c r="E12" s="64" t="s">
        <v>1636</v>
      </c>
      <c r="F12" s="70">
        <f t="shared" ref="F12:H12" si="3">SUM(F13:F14)</f>
        <v>300</v>
      </c>
      <c r="G12" s="70">
        <f t="shared" si="3"/>
        <v>0</v>
      </c>
      <c r="H12" s="80">
        <f t="shared" si="3"/>
        <v>-300</v>
      </c>
    </row>
    <row r="13" s="49" customFormat="1" ht="22" customHeight="1" spans="1:8">
      <c r="A13" s="78" t="s">
        <v>1637</v>
      </c>
      <c r="B13" s="81">
        <v>3</v>
      </c>
      <c r="C13" s="82">
        <v>3</v>
      </c>
      <c r="D13" s="83">
        <f t="shared" ref="D13:D15" si="4">C13-B13</f>
        <v>0</v>
      </c>
      <c r="E13" s="64" t="s">
        <v>1638</v>
      </c>
      <c r="F13" s="70"/>
      <c r="G13" s="70"/>
      <c r="H13" s="80">
        <f>G13-F13</f>
        <v>0</v>
      </c>
    </row>
    <row r="14" s="49" customFormat="1" ht="22" customHeight="1" spans="1:8">
      <c r="A14" s="78"/>
      <c r="B14" s="70"/>
      <c r="C14" s="67"/>
      <c r="D14" s="83">
        <f t="shared" si="4"/>
        <v>0</v>
      </c>
      <c r="E14" s="64" t="s">
        <v>1639</v>
      </c>
      <c r="F14" s="70">
        <f t="shared" ref="F14:H14" si="5">F15</f>
        <v>300</v>
      </c>
      <c r="G14" s="70">
        <f t="shared" si="5"/>
        <v>0</v>
      </c>
      <c r="H14" s="80">
        <f t="shared" si="5"/>
        <v>-300</v>
      </c>
    </row>
    <row r="15" s="49" customFormat="1" ht="22" customHeight="1" spans="1:8">
      <c r="A15" s="78"/>
      <c r="B15" s="66"/>
      <c r="C15" s="67"/>
      <c r="D15" s="83">
        <f t="shared" si="4"/>
        <v>0</v>
      </c>
      <c r="E15" s="64" t="s">
        <v>1640</v>
      </c>
      <c r="F15" s="70">
        <v>300</v>
      </c>
      <c r="G15" s="70"/>
      <c r="H15" s="80">
        <f>G15-F15</f>
        <v>-300</v>
      </c>
    </row>
    <row r="16" s="49" customFormat="1" ht="22" customHeight="1" spans="1:8">
      <c r="A16" s="84"/>
      <c r="B16" s="66"/>
      <c r="C16" s="67"/>
      <c r="D16" s="68"/>
      <c r="E16" s="85"/>
      <c r="F16" s="84"/>
      <c r="G16" s="84"/>
      <c r="H16" s="86"/>
    </row>
    <row r="17" s="49" customFormat="1" ht="22" customHeight="1" spans="1:8">
      <c r="A17" s="87" t="s">
        <v>1641</v>
      </c>
      <c r="B17" s="88">
        <f t="shared" ref="B17:H17" si="6">SUM(B11,B12)</f>
        <v>303</v>
      </c>
      <c r="C17" s="88">
        <f t="shared" si="6"/>
        <v>3</v>
      </c>
      <c r="D17" s="83">
        <f t="shared" si="6"/>
        <v>-300</v>
      </c>
      <c r="E17" s="87" t="s">
        <v>1642</v>
      </c>
      <c r="F17" s="89">
        <f t="shared" si="6"/>
        <v>303</v>
      </c>
      <c r="G17" s="89">
        <f t="shared" si="6"/>
        <v>3</v>
      </c>
      <c r="H17" s="90">
        <f t="shared" si="6"/>
        <v>-300</v>
      </c>
    </row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3" hidden="1"/>
    <row r="44" hidden="1"/>
    <row r="46" hidden="1"/>
    <row r="47" hidden="1"/>
  </sheetData>
  <mergeCells count="1">
    <mergeCell ref="A2:H2"/>
  </mergeCells>
  <conditionalFormatting sqref="A6">
    <cfRule type="expression" dxfId="57" priority="2" stopIfTrue="1">
      <formula>"len($A:$A)=3"</formula>
    </cfRule>
  </conditionalFormatting>
  <conditionalFormatting sqref="A5:A6">
    <cfRule type="expression" dxfId="58" priority="1" stopIfTrue="1">
      <formula>"len($A:$A)=3"</formula>
    </cfRule>
  </conditionalFormatting>
  <conditionalFormatting sqref="A16:A17 E16:L17">
    <cfRule type="expression" dxfId="59" priority="3" stopIfTrue="1">
      <formula>"len($A:$A)=3"</formula>
    </cfRule>
  </conditionalFormatting>
  <printOptions horizontalCentered="1"/>
  <pageMargins left="0.590277777777778" right="0.590277777777778" top="0.86875" bottom="0.786805555555556" header="0.507638888888889" footer="0.507638888888889"/>
  <pageSetup paperSize="9" scale="80" firstPageNumber="40" orientation="landscape" blackAndWhite="1" useFirstPageNumber="1" horizontalDpi="600" verticalDpi="600"/>
  <headerFooter alignWithMargins="0">
    <oddFooter>&amp;C第 &amp;P 页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8"/>
  <sheetViews>
    <sheetView workbookViewId="0">
      <selection activeCell="D7" sqref="D7"/>
    </sheetView>
  </sheetViews>
  <sheetFormatPr defaultColWidth="9" defaultRowHeight="13.8" outlineLevelRow="7" outlineLevelCol="5"/>
  <cols>
    <col min="1" max="1" width="7.69166666666667" style="30" customWidth="1"/>
    <col min="2" max="2" width="9.925" style="30" customWidth="1"/>
    <col min="3" max="3" width="10.5" style="30" customWidth="1"/>
    <col min="4" max="4" width="52.1083333333333" style="30" customWidth="1"/>
    <col min="5" max="5" width="23.9166666666667" style="30" customWidth="1"/>
    <col min="6" max="6" width="17.5916666666667" style="30" customWidth="1"/>
    <col min="7" max="16384" width="9" style="30"/>
  </cols>
  <sheetData>
    <row r="1" s="30" customFormat="1" ht="22.5" customHeight="1" spans="1:4">
      <c r="A1" s="32" t="s">
        <v>26</v>
      </c>
      <c r="B1" s="32"/>
      <c r="C1" s="32"/>
      <c r="D1" s="33"/>
    </row>
    <row r="2" s="30" customFormat="1" ht="27.75" customHeight="1" spans="1:6">
      <c r="A2" s="34" t="s">
        <v>1643</v>
      </c>
      <c r="B2" s="35"/>
      <c r="C2" s="35"/>
      <c r="D2" s="35"/>
      <c r="E2" s="35"/>
      <c r="F2" s="35"/>
    </row>
    <row r="3" s="31" customFormat="1" ht="33" customHeight="1" spans="1:6">
      <c r="A3" s="36" t="s">
        <v>1644</v>
      </c>
      <c r="B3" s="36" t="s">
        <v>1645</v>
      </c>
      <c r="C3" s="36" t="s">
        <v>1646</v>
      </c>
      <c r="D3" s="37" t="s">
        <v>1647</v>
      </c>
      <c r="E3" s="38" t="s">
        <v>1648</v>
      </c>
      <c r="F3" s="36" t="s">
        <v>1493</v>
      </c>
    </row>
    <row r="4" s="30" customFormat="1" ht="24" customHeight="1" spans="1:6">
      <c r="A4" s="39">
        <v>2021</v>
      </c>
      <c r="B4" s="40" t="s">
        <v>1649</v>
      </c>
      <c r="C4" s="39" t="s">
        <v>1650</v>
      </c>
      <c r="D4" s="41" t="s">
        <v>1651</v>
      </c>
      <c r="E4" s="42">
        <v>10000</v>
      </c>
      <c r="F4" s="43" t="s">
        <v>1652</v>
      </c>
    </row>
    <row r="5" s="30" customFormat="1" ht="24" customHeight="1" spans="1:6">
      <c r="A5" s="39"/>
      <c r="B5" s="40"/>
      <c r="C5" s="39"/>
      <c r="D5" s="41" t="s">
        <v>1653</v>
      </c>
      <c r="E5" s="42">
        <v>9000</v>
      </c>
      <c r="F5" s="43" t="s">
        <v>1654</v>
      </c>
    </row>
    <row r="6" ht="24" customHeight="1" spans="1:6">
      <c r="A6" s="39"/>
      <c r="B6" s="44" t="s">
        <v>1655</v>
      </c>
      <c r="C6" s="39" t="s">
        <v>1650</v>
      </c>
      <c r="D6" s="41" t="s">
        <v>1656</v>
      </c>
      <c r="E6" s="39">
        <v>10000</v>
      </c>
      <c r="F6" s="43" t="s">
        <v>1652</v>
      </c>
    </row>
    <row r="7" ht="24" customHeight="1" spans="1:6">
      <c r="A7" s="39"/>
      <c r="B7" s="40"/>
      <c r="C7" s="39"/>
      <c r="D7" s="45" t="s">
        <v>1657</v>
      </c>
      <c r="E7" s="39">
        <v>29300</v>
      </c>
      <c r="F7" s="43" t="s">
        <v>1658</v>
      </c>
    </row>
    <row r="8" ht="24" customHeight="1" spans="1:6">
      <c r="A8" s="39"/>
      <c r="B8" s="46" t="s">
        <v>1659</v>
      </c>
      <c r="C8" s="46"/>
      <c r="D8" s="47"/>
      <c r="E8" s="39">
        <f>SUM(E4:E7)</f>
        <v>58300</v>
      </c>
      <c r="F8" s="43"/>
    </row>
  </sheetData>
  <mergeCells count="8">
    <mergeCell ref="A1:C1"/>
    <mergeCell ref="A2:F2"/>
    <mergeCell ref="B8:D8"/>
    <mergeCell ref="A4:A8"/>
    <mergeCell ref="B4:B5"/>
    <mergeCell ref="B6:B7"/>
    <mergeCell ref="C4:C5"/>
    <mergeCell ref="C6:C7"/>
  </mergeCells>
  <pageMargins left="0.751388888888889" right="0.751388888888889" top="1" bottom="1" header="0.511805555555556" footer="0.511805555555556"/>
  <pageSetup paperSize="9" firstPageNumber="41" orientation="landscape" useFirstPageNumber="1" horizontalDpi="600"/>
  <headerFooter>
    <oddFooter>&amp;C第 &amp;P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K9"/>
  <sheetViews>
    <sheetView workbookViewId="0">
      <selection activeCell="E20" sqref="E20"/>
    </sheetView>
  </sheetViews>
  <sheetFormatPr defaultColWidth="9" defaultRowHeight="15.6"/>
  <cols>
    <col min="1" max="1" width="7.2" style="1" customWidth="1"/>
    <col min="2" max="2" width="8" style="1" customWidth="1"/>
    <col min="3" max="3" width="7.2" style="1" customWidth="1"/>
    <col min="4" max="4" width="9" style="1"/>
    <col min="5" max="5" width="6.4" style="1" customWidth="1"/>
    <col min="6" max="6" width="8.9" style="1" customWidth="1"/>
    <col min="7" max="7" width="6.9" style="1" customWidth="1"/>
    <col min="8" max="8" width="6" style="1" customWidth="1"/>
    <col min="9" max="9" width="6.75" style="1" customWidth="1"/>
    <col min="10" max="10" width="6.125" style="1" customWidth="1"/>
    <col min="11" max="11" width="8.7" style="1" customWidth="1"/>
    <col min="12" max="12" width="8" style="1" customWidth="1"/>
    <col min="13" max="13" width="7.6" style="1" customWidth="1"/>
    <col min="14" max="14" width="7.5" style="1" customWidth="1"/>
    <col min="15" max="15" width="6.375" style="1" customWidth="1"/>
    <col min="16" max="16" width="9.1" style="1" customWidth="1"/>
    <col min="17" max="16384" width="9" style="1"/>
  </cols>
  <sheetData>
    <row r="1" s="1" customFormat="1" spans="1:245">
      <c r="A1" s="3" t="s">
        <v>28</v>
      </c>
      <c r="B1" s="4"/>
      <c r="C1" s="4"/>
      <c r="D1" s="4"/>
      <c r="E1" s="4"/>
      <c r="F1" s="4"/>
      <c r="G1" s="4"/>
      <c r="H1" s="4"/>
      <c r="I1" s="4"/>
      <c r="J1" s="4"/>
      <c r="K1" s="19"/>
      <c r="L1" s="2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</row>
    <row r="2" s="1" customFormat="1" ht="28.5" customHeight="1" spans="1:245">
      <c r="A2" s="5" t="s">
        <v>1660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</row>
    <row r="3" s="1" customFormat="1" ht="14.25" customHeight="1" spans="1:24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21" t="s">
        <v>31</v>
      </c>
      <c r="P3" s="2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</row>
    <row r="4" s="1" customFormat="1" ht="19" customHeight="1" spans="1:245">
      <c r="A4" s="8" t="s">
        <v>1661</v>
      </c>
      <c r="B4" s="9" t="s">
        <v>1662</v>
      </c>
      <c r="C4" s="9"/>
      <c r="D4" s="9"/>
      <c r="E4" s="9"/>
      <c r="F4" s="9"/>
      <c r="G4" s="9" t="s">
        <v>1663</v>
      </c>
      <c r="H4" s="9"/>
      <c r="I4" s="9"/>
      <c r="J4" s="9"/>
      <c r="K4" s="9"/>
      <c r="L4" s="22" t="s">
        <v>1664</v>
      </c>
      <c r="M4" s="22"/>
      <c r="N4" s="22"/>
      <c r="O4" s="22"/>
      <c r="P4" s="22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</row>
    <row r="5" s="1" customFormat="1" ht="19" customHeight="1" spans="1:245">
      <c r="A5" s="8"/>
      <c r="B5" s="10" t="s">
        <v>1659</v>
      </c>
      <c r="C5" s="11" t="s">
        <v>1665</v>
      </c>
      <c r="D5" s="11"/>
      <c r="E5" s="11"/>
      <c r="F5" s="10" t="s">
        <v>1666</v>
      </c>
      <c r="G5" s="10" t="s">
        <v>1659</v>
      </c>
      <c r="H5" s="9" t="s">
        <v>1665</v>
      </c>
      <c r="I5" s="9"/>
      <c r="J5" s="9"/>
      <c r="K5" s="23" t="s">
        <v>1666</v>
      </c>
      <c r="L5" s="24" t="s">
        <v>1659</v>
      </c>
      <c r="M5" s="25" t="s">
        <v>1665</v>
      </c>
      <c r="N5" s="25"/>
      <c r="O5" s="25"/>
      <c r="P5" s="26" t="s">
        <v>1666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</row>
    <row r="6" s="1" customFormat="1" ht="25" customHeight="1" spans="1:245">
      <c r="A6" s="8"/>
      <c r="B6" s="10"/>
      <c r="C6" s="12" t="s">
        <v>1496</v>
      </c>
      <c r="D6" s="13" t="s">
        <v>1667</v>
      </c>
      <c r="E6" s="13" t="s">
        <v>1668</v>
      </c>
      <c r="F6" s="10"/>
      <c r="G6" s="10"/>
      <c r="H6" s="12" t="s">
        <v>1496</v>
      </c>
      <c r="I6" s="13" t="s">
        <v>1667</v>
      </c>
      <c r="J6" s="13" t="s">
        <v>1668</v>
      </c>
      <c r="K6" s="23"/>
      <c r="L6" s="24"/>
      <c r="M6" s="12" t="s">
        <v>1496</v>
      </c>
      <c r="N6" s="13" t="s">
        <v>1667</v>
      </c>
      <c r="O6" s="13" t="s">
        <v>1668</v>
      </c>
      <c r="P6" s="26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</row>
    <row r="7" s="1" customFormat="1" ht="30" customHeight="1" spans="1:245">
      <c r="A7" s="14" t="s">
        <v>1650</v>
      </c>
      <c r="B7" s="15">
        <f>SUM(C7,F7)</f>
        <v>236366</v>
      </c>
      <c r="C7" s="15">
        <v>168099</v>
      </c>
      <c r="D7" s="15">
        <v>168099</v>
      </c>
      <c r="E7" s="15"/>
      <c r="F7" s="15">
        <v>68267</v>
      </c>
      <c r="G7" s="15">
        <f>H7+K7</f>
        <v>58300</v>
      </c>
      <c r="H7" s="15"/>
      <c r="I7" s="27"/>
      <c r="J7" s="15"/>
      <c r="K7" s="15">
        <v>58300</v>
      </c>
      <c r="L7" s="15">
        <f>SUM(M7,P7)</f>
        <v>294666</v>
      </c>
      <c r="M7" s="15">
        <f>SUM(N7:O7)</f>
        <v>168099</v>
      </c>
      <c r="N7" s="15">
        <v>168099</v>
      </c>
      <c r="O7" s="15"/>
      <c r="P7" s="15">
        <v>126567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</row>
    <row r="8" s="2" customFormat="1" ht="30" customHeight="1" spans="1:245">
      <c r="A8" s="16" t="s">
        <v>1669</v>
      </c>
      <c r="B8" s="17">
        <f>SUM(B7:B7)</f>
        <v>236366</v>
      </c>
      <c r="C8" s="17">
        <f t="shared" ref="C8:P8" si="0">SUM(C7:C7)</f>
        <v>168099</v>
      </c>
      <c r="D8" s="17">
        <f t="shared" si="0"/>
        <v>168099</v>
      </c>
      <c r="E8" s="17">
        <f t="shared" si="0"/>
        <v>0</v>
      </c>
      <c r="F8" s="17">
        <f t="shared" si="0"/>
        <v>68267</v>
      </c>
      <c r="G8" s="17">
        <f t="shared" si="0"/>
        <v>58300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58300</v>
      </c>
      <c r="L8" s="17">
        <f t="shared" si="0"/>
        <v>294666</v>
      </c>
      <c r="M8" s="17">
        <f t="shared" si="0"/>
        <v>168099</v>
      </c>
      <c r="N8" s="17">
        <f t="shared" si="0"/>
        <v>168099</v>
      </c>
      <c r="O8" s="17">
        <f t="shared" si="0"/>
        <v>0</v>
      </c>
      <c r="P8" s="17">
        <f t="shared" si="0"/>
        <v>126567</v>
      </c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</row>
    <row r="9" s="1" customFormat="1" spans="1:16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</sheetData>
  <mergeCells count="15">
    <mergeCell ref="A2:P2"/>
    <mergeCell ref="O3:P3"/>
    <mergeCell ref="B4:F4"/>
    <mergeCell ref="G4:K4"/>
    <mergeCell ref="L4:P4"/>
    <mergeCell ref="C5:E5"/>
    <mergeCell ref="H5:J5"/>
    <mergeCell ref="M5:O5"/>
    <mergeCell ref="A4:A6"/>
    <mergeCell ref="B5:B6"/>
    <mergeCell ref="F5:F6"/>
    <mergeCell ref="G5:G6"/>
    <mergeCell ref="K5:K6"/>
    <mergeCell ref="L5:L6"/>
    <mergeCell ref="P5:P6"/>
  </mergeCells>
  <pageMargins left="0.751388888888889" right="0.590277777777778" top="1" bottom="1" header="0.511805555555556" footer="0.511805555555556"/>
  <pageSetup paperSize="9" firstPageNumber="42" orientation="landscape" useFirstPageNumber="1" horizontalDpi="600"/>
  <headerFooter>
    <oddFooter>&amp;C第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6"/>
  <sheetViews>
    <sheetView workbookViewId="0">
      <selection activeCell="E20" sqref="E20"/>
    </sheetView>
  </sheetViews>
  <sheetFormatPr defaultColWidth="9" defaultRowHeight="15.6" outlineLevelRow="5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431"/>
      <c r="B1" s="432"/>
      <c r="C1" s="432"/>
    </row>
    <row r="2" ht="27" customHeight="1" spans="3:3">
      <c r="C2" s="433"/>
    </row>
    <row r="3" ht="39" spans="1:4">
      <c r="A3" s="434" t="s">
        <v>0</v>
      </c>
      <c r="B3" s="434"/>
      <c r="C3" s="434"/>
      <c r="D3" s="434"/>
    </row>
    <row r="4" s="430" customFormat="1" ht="126" customHeight="1" spans="1:4">
      <c r="A4" s="435" t="s">
        <v>1</v>
      </c>
      <c r="B4" s="435"/>
      <c r="C4" s="435"/>
      <c r="D4" s="435"/>
    </row>
    <row r="5" ht="94.5" customHeight="1" spans="1:4">
      <c r="A5" s="436" t="s">
        <v>2</v>
      </c>
      <c r="B5" s="436"/>
      <c r="C5" s="436"/>
      <c r="D5" s="436"/>
    </row>
    <row r="6" ht="32.25" customHeight="1" spans="1:4">
      <c r="A6" s="437" t="s">
        <v>3</v>
      </c>
      <c r="B6" s="437"/>
      <c r="C6" s="437"/>
      <c r="D6" s="437"/>
    </row>
  </sheetData>
  <mergeCells count="5">
    <mergeCell ref="B1:C1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0"/>
  <sheetViews>
    <sheetView workbookViewId="0">
      <selection activeCell="E20" sqref="E20"/>
    </sheetView>
  </sheetViews>
  <sheetFormatPr defaultColWidth="9" defaultRowHeight="15.6" outlineLevelCol="2"/>
  <cols>
    <col min="1" max="1" width="11" style="419" customWidth="1"/>
    <col min="2" max="2" width="91" style="419"/>
    <col min="3" max="3" width="10.5" style="419"/>
    <col min="4" max="16384" width="9" style="419"/>
  </cols>
  <sheetData>
    <row r="1" ht="51" customHeight="1" spans="1:3">
      <c r="A1" s="420" t="s">
        <v>4</v>
      </c>
      <c r="B1" s="421"/>
      <c r="C1" s="421"/>
    </row>
    <row r="2" ht="24.75" customHeight="1" spans="1:3">
      <c r="A2" s="421"/>
      <c r="B2" s="421"/>
      <c r="C2" s="421"/>
    </row>
    <row r="3" ht="25.5" customHeight="1" spans="1:3">
      <c r="A3" s="422" t="s">
        <v>5</v>
      </c>
      <c r="B3" s="423" t="s">
        <v>6</v>
      </c>
      <c r="C3" s="424" t="s">
        <v>7</v>
      </c>
    </row>
    <row r="4" s="1" customFormat="1" ht="25.5" customHeight="1" spans="1:3">
      <c r="A4" s="425" t="s">
        <v>8</v>
      </c>
      <c r="B4" s="423" t="s">
        <v>9</v>
      </c>
      <c r="C4" s="424" t="s">
        <v>10</v>
      </c>
    </row>
    <row r="5" s="1" customFormat="1" ht="25.5" customHeight="1" spans="1:3">
      <c r="A5" s="425" t="s">
        <v>11</v>
      </c>
      <c r="B5" s="423" t="s">
        <v>12</v>
      </c>
      <c r="C5" s="424" t="s">
        <v>13</v>
      </c>
    </row>
    <row r="6" s="418" customFormat="1" ht="25.5" customHeight="1" spans="1:3">
      <c r="A6" s="426" t="s">
        <v>14</v>
      </c>
      <c r="B6" s="423" t="s">
        <v>15</v>
      </c>
      <c r="C6" s="427">
        <v>35</v>
      </c>
    </row>
    <row r="7" s="418" customFormat="1" ht="25.5" customHeight="1" spans="1:3">
      <c r="A7" s="428" t="s">
        <v>16</v>
      </c>
      <c r="B7" s="423" t="s">
        <v>17</v>
      </c>
      <c r="C7" s="427">
        <v>36</v>
      </c>
    </row>
    <row r="8" s="418" customFormat="1" ht="25.5" customHeight="1" spans="1:3">
      <c r="A8" s="422" t="s">
        <v>18</v>
      </c>
      <c r="B8" s="423" t="s">
        <v>19</v>
      </c>
      <c r="C8" s="427">
        <v>37</v>
      </c>
    </row>
    <row r="9" s="418" customFormat="1" ht="25.5" customHeight="1" spans="1:3">
      <c r="A9" s="422" t="s">
        <v>20</v>
      </c>
      <c r="B9" s="423" t="s">
        <v>21</v>
      </c>
      <c r="C9" s="427">
        <v>38</v>
      </c>
    </row>
    <row r="10" s="418" customFormat="1" ht="25.5" customHeight="1" spans="1:3">
      <c r="A10" s="422" t="s">
        <v>22</v>
      </c>
      <c r="B10" s="423" t="s">
        <v>23</v>
      </c>
      <c r="C10" s="427">
        <v>39</v>
      </c>
    </row>
    <row r="11" s="418" customFormat="1" ht="25.5" customHeight="1" spans="1:3">
      <c r="A11" s="422" t="s">
        <v>24</v>
      </c>
      <c r="B11" s="423" t="s">
        <v>25</v>
      </c>
      <c r="C11" s="427">
        <v>40</v>
      </c>
    </row>
    <row r="12" s="418" customFormat="1" ht="24.95" customHeight="1" spans="1:3">
      <c r="A12" s="422" t="s">
        <v>26</v>
      </c>
      <c r="B12" s="423" t="s">
        <v>27</v>
      </c>
      <c r="C12" s="427">
        <v>41</v>
      </c>
    </row>
    <row r="13" s="418" customFormat="1" ht="24.95" customHeight="1" spans="1:3">
      <c r="A13" s="422" t="s">
        <v>28</v>
      </c>
      <c r="B13" s="423" t="s">
        <v>29</v>
      </c>
      <c r="C13" s="427">
        <v>42</v>
      </c>
    </row>
    <row r="14" s="418" customFormat="1" ht="24.95" customHeight="1" spans="2:2">
      <c r="B14" s="429"/>
    </row>
    <row r="15" s="418" customFormat="1" ht="24.95" customHeight="1" spans="2:2">
      <c r="B15" s="429"/>
    </row>
    <row r="16" s="418" customFormat="1" ht="24.95" customHeight="1" spans="2:2">
      <c r="B16" s="429"/>
    </row>
    <row r="17" s="418" customFormat="1" ht="24.95" customHeight="1" spans="2:2">
      <c r="B17" s="429"/>
    </row>
    <row r="18" s="418" customFormat="1" ht="24.95" customHeight="1" spans="2:2">
      <c r="B18" s="429"/>
    </row>
    <row r="19" s="418" customFormat="1" ht="24.95" customHeight="1" spans="2:2">
      <c r="B19" s="429"/>
    </row>
    <row r="20" s="418" customFormat="1" ht="24.95" customHeight="1" spans="2:2">
      <c r="B20" s="429"/>
    </row>
  </sheetData>
  <mergeCells count="1">
    <mergeCell ref="A1:C1"/>
  </mergeCells>
  <printOptions horizontalCentered="1"/>
  <pageMargins left="0.75" right="0.75" top="1.05902777777778" bottom="0.55" header="0.509027777777778" footer="0.238888888888889"/>
  <pageSetup paperSize="9" firstPageNumber="2" orientation="landscape" useFirstPageNumber="1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76"/>
  <sheetViews>
    <sheetView showZeros="0" zoomScale="85" zoomScaleNormal="85" workbookViewId="0">
      <pane ySplit="4" topLeftCell="A26" activePane="bottomLeft" state="frozen"/>
      <selection/>
      <selection pane="bottomLeft" activeCell="E37" sqref="E37"/>
    </sheetView>
  </sheetViews>
  <sheetFormatPr defaultColWidth="9" defaultRowHeight="15.6"/>
  <cols>
    <col min="1" max="1" width="43.625" style="361" customWidth="1"/>
    <col min="2" max="2" width="13.7583333333333" style="361" customWidth="1"/>
    <col min="3" max="3" width="14.5833333333333" style="361" customWidth="1"/>
    <col min="4" max="4" width="15.7" style="364" customWidth="1"/>
    <col min="5" max="5" width="28.25" style="361" customWidth="1"/>
    <col min="6" max="6" width="13.8833333333333" style="361" customWidth="1"/>
    <col min="7" max="7" width="13.9916666666667" style="361" customWidth="1"/>
    <col min="8" max="8" width="15.7" style="365" customWidth="1"/>
    <col min="9" max="10" width="10" style="361"/>
    <col min="11" max="16384" width="9" style="361"/>
  </cols>
  <sheetData>
    <row r="1" s="360" customFormat="1" ht="20.25" customHeight="1" spans="1:8">
      <c r="A1" s="366" t="s">
        <v>5</v>
      </c>
      <c r="B1" s="367"/>
      <c r="C1" s="368"/>
      <c r="D1" s="368"/>
      <c r="E1" s="368"/>
      <c r="F1" s="368"/>
      <c r="G1" s="368"/>
      <c r="H1" s="369"/>
    </row>
    <row r="2" s="361" customFormat="1" ht="22" customHeight="1" spans="1:8">
      <c r="A2" s="370" t="s">
        <v>30</v>
      </c>
      <c r="B2" s="371"/>
      <c r="C2" s="371"/>
      <c r="D2" s="371"/>
      <c r="E2" s="371"/>
      <c r="F2" s="371"/>
      <c r="G2" s="371"/>
      <c r="H2" s="372"/>
    </row>
    <row r="3" s="361" customFormat="1" ht="22" customHeight="1" spans="1:8">
      <c r="A3" s="373"/>
      <c r="B3" s="374"/>
      <c r="C3" s="374"/>
      <c r="D3" s="375"/>
      <c r="E3" s="374"/>
      <c r="F3" s="374"/>
      <c r="G3" s="375"/>
      <c r="H3" s="376" t="s">
        <v>31</v>
      </c>
    </row>
    <row r="4" s="362" customFormat="1" ht="33" customHeight="1" spans="1:8">
      <c r="A4" s="377" t="s">
        <v>32</v>
      </c>
      <c r="B4" s="377" t="s">
        <v>33</v>
      </c>
      <c r="C4" s="377" t="s">
        <v>34</v>
      </c>
      <c r="D4" s="378" t="s">
        <v>35</v>
      </c>
      <c r="E4" s="377" t="s">
        <v>36</v>
      </c>
      <c r="F4" s="377" t="s">
        <v>33</v>
      </c>
      <c r="G4" s="377" t="s">
        <v>34</v>
      </c>
      <c r="H4" s="378" t="s">
        <v>35</v>
      </c>
    </row>
    <row r="5" s="361" customFormat="1" ht="20.25" customHeight="1" spans="1:8">
      <c r="A5" s="379" t="s">
        <v>37</v>
      </c>
      <c r="B5" s="380">
        <f>SUM(B6:B21)</f>
        <v>33000</v>
      </c>
      <c r="C5" s="380">
        <f>SUM(C6:C22)</f>
        <v>33000</v>
      </c>
      <c r="D5" s="381">
        <f t="shared" ref="D5:D22" si="0">SUM(C5-B5)</f>
        <v>0</v>
      </c>
      <c r="E5" s="382" t="s">
        <v>38</v>
      </c>
      <c r="F5" s="383">
        <v>24941</v>
      </c>
      <c r="G5" s="384">
        <v>23012</v>
      </c>
      <c r="H5" s="385">
        <f t="shared" ref="H5:H50" si="1">SUM(G5-F5)</f>
        <v>-1929</v>
      </c>
    </row>
    <row r="6" s="361" customFormat="1" ht="20.25" customHeight="1" spans="1:8">
      <c r="A6" s="386" t="s">
        <v>39</v>
      </c>
      <c r="B6" s="383">
        <v>19328</v>
      </c>
      <c r="C6" s="383">
        <v>17043</v>
      </c>
      <c r="D6" s="385">
        <f t="shared" si="0"/>
        <v>-2285</v>
      </c>
      <c r="E6" s="387" t="s">
        <v>40</v>
      </c>
      <c r="F6" s="383">
        <v>25</v>
      </c>
      <c r="G6" s="384">
        <v>609</v>
      </c>
      <c r="H6" s="385">
        <f t="shared" si="1"/>
        <v>584</v>
      </c>
    </row>
    <row r="7" s="361" customFormat="1" ht="20.25" customHeight="1" spans="1:8">
      <c r="A7" s="388" t="s">
        <v>41</v>
      </c>
      <c r="B7" s="384"/>
      <c r="C7" s="384"/>
      <c r="D7" s="385">
        <f t="shared" si="0"/>
        <v>0</v>
      </c>
      <c r="E7" s="387" t="s">
        <v>42</v>
      </c>
      <c r="F7" s="383">
        <v>10257</v>
      </c>
      <c r="G7" s="384">
        <v>22513</v>
      </c>
      <c r="H7" s="385">
        <f t="shared" si="1"/>
        <v>12256</v>
      </c>
    </row>
    <row r="8" s="361" customFormat="1" ht="20.25" customHeight="1" spans="1:8">
      <c r="A8" s="388" t="s">
        <v>43</v>
      </c>
      <c r="B8" s="383">
        <v>1512</v>
      </c>
      <c r="C8" s="383">
        <v>2016</v>
      </c>
      <c r="D8" s="385">
        <f t="shared" si="0"/>
        <v>504</v>
      </c>
      <c r="E8" s="387" t="s">
        <v>44</v>
      </c>
      <c r="F8" s="383">
        <v>38910</v>
      </c>
      <c r="G8" s="382">
        <v>63621</v>
      </c>
      <c r="H8" s="385">
        <f t="shared" si="1"/>
        <v>24711</v>
      </c>
    </row>
    <row r="9" s="361" customFormat="1" ht="20.25" customHeight="1" spans="1:8">
      <c r="A9" s="388" t="s">
        <v>45</v>
      </c>
      <c r="B9" s="384"/>
      <c r="C9" s="384"/>
      <c r="D9" s="385">
        <f t="shared" si="0"/>
        <v>0</v>
      </c>
      <c r="E9" s="387" t="s">
        <v>46</v>
      </c>
      <c r="F9" s="383">
        <v>91</v>
      </c>
      <c r="G9" s="384">
        <v>189</v>
      </c>
      <c r="H9" s="385">
        <f t="shared" si="1"/>
        <v>98</v>
      </c>
    </row>
    <row r="10" s="361" customFormat="1" ht="20.25" customHeight="1" spans="1:8">
      <c r="A10" s="388" t="s">
        <v>47</v>
      </c>
      <c r="B10" s="383">
        <v>504</v>
      </c>
      <c r="C10" s="383">
        <v>952</v>
      </c>
      <c r="D10" s="385">
        <f t="shared" si="0"/>
        <v>448</v>
      </c>
      <c r="E10" s="387" t="s">
        <v>48</v>
      </c>
      <c r="F10" s="383">
        <v>1747</v>
      </c>
      <c r="G10" s="384">
        <v>2721</v>
      </c>
      <c r="H10" s="385">
        <f t="shared" si="1"/>
        <v>974</v>
      </c>
    </row>
    <row r="11" s="361" customFormat="1" ht="20.25" customHeight="1" spans="1:8">
      <c r="A11" s="388" t="s">
        <v>49</v>
      </c>
      <c r="B11" s="383">
        <v>1141</v>
      </c>
      <c r="C11" s="383">
        <v>1400</v>
      </c>
      <c r="D11" s="385">
        <f t="shared" si="0"/>
        <v>259</v>
      </c>
      <c r="E11" s="387" t="s">
        <v>50</v>
      </c>
      <c r="F11" s="383">
        <v>38360</v>
      </c>
      <c r="G11" s="384">
        <v>52177</v>
      </c>
      <c r="H11" s="385">
        <f t="shared" si="1"/>
        <v>13817</v>
      </c>
    </row>
    <row r="12" s="361" customFormat="1" ht="22" customHeight="1" spans="1:8">
      <c r="A12" s="388" t="s">
        <v>51</v>
      </c>
      <c r="B12" s="383">
        <v>1191</v>
      </c>
      <c r="C12" s="383">
        <v>910</v>
      </c>
      <c r="D12" s="385">
        <f t="shared" si="0"/>
        <v>-281</v>
      </c>
      <c r="E12" s="387" t="s">
        <v>52</v>
      </c>
      <c r="F12" s="383">
        <v>27613</v>
      </c>
      <c r="G12" s="384">
        <v>30589</v>
      </c>
      <c r="H12" s="385">
        <f t="shared" si="1"/>
        <v>2976</v>
      </c>
    </row>
    <row r="13" s="361" customFormat="1" ht="20.25" customHeight="1" spans="1:8">
      <c r="A13" s="388" t="s">
        <v>53</v>
      </c>
      <c r="B13" s="383">
        <v>840</v>
      </c>
      <c r="C13" s="383">
        <v>840</v>
      </c>
      <c r="D13" s="385">
        <f t="shared" si="0"/>
        <v>0</v>
      </c>
      <c r="E13" s="387" t="s">
        <v>54</v>
      </c>
      <c r="F13" s="383">
        <v>748</v>
      </c>
      <c r="G13" s="384">
        <v>5348</v>
      </c>
      <c r="H13" s="385">
        <f t="shared" si="1"/>
        <v>4600</v>
      </c>
    </row>
    <row r="14" s="361" customFormat="1" ht="20.25" customHeight="1" spans="1:8">
      <c r="A14" s="388" t="s">
        <v>55</v>
      </c>
      <c r="B14" s="383">
        <v>511</v>
      </c>
      <c r="C14" s="383">
        <v>543</v>
      </c>
      <c r="D14" s="385">
        <f t="shared" si="0"/>
        <v>32</v>
      </c>
      <c r="E14" s="387" t="s">
        <v>56</v>
      </c>
      <c r="F14" s="383">
        <v>22435</v>
      </c>
      <c r="G14" s="384">
        <v>12278</v>
      </c>
      <c r="H14" s="385">
        <f t="shared" si="1"/>
        <v>-10157</v>
      </c>
    </row>
    <row r="15" s="361" customFormat="1" ht="20.25" customHeight="1" spans="1:8">
      <c r="A15" s="388" t="s">
        <v>57</v>
      </c>
      <c r="B15" s="383">
        <v>1400</v>
      </c>
      <c r="C15" s="383">
        <v>1540</v>
      </c>
      <c r="D15" s="385">
        <f t="shared" si="0"/>
        <v>140</v>
      </c>
      <c r="E15" s="389" t="s">
        <v>58</v>
      </c>
      <c r="F15" s="383">
        <v>21509</v>
      </c>
      <c r="G15" s="384">
        <v>59495</v>
      </c>
      <c r="H15" s="385">
        <f t="shared" si="1"/>
        <v>37986</v>
      </c>
    </row>
    <row r="16" s="361" customFormat="1" ht="20.25" customHeight="1" spans="1:8">
      <c r="A16" s="388" t="s">
        <v>59</v>
      </c>
      <c r="B16" s="383">
        <v>840</v>
      </c>
      <c r="C16" s="383">
        <v>1750</v>
      </c>
      <c r="D16" s="385">
        <f t="shared" si="0"/>
        <v>910</v>
      </c>
      <c r="E16" s="389" t="s">
        <v>60</v>
      </c>
      <c r="F16" s="383">
        <v>1531</v>
      </c>
      <c r="G16" s="384">
        <v>3421</v>
      </c>
      <c r="H16" s="385">
        <f t="shared" si="1"/>
        <v>1890</v>
      </c>
    </row>
    <row r="17" s="361" customFormat="1" ht="20.25" customHeight="1" spans="1:8">
      <c r="A17" s="388" t="s">
        <v>61</v>
      </c>
      <c r="B17" s="383">
        <v>819</v>
      </c>
      <c r="C17" s="383">
        <v>1050</v>
      </c>
      <c r="D17" s="385">
        <f t="shared" si="0"/>
        <v>231</v>
      </c>
      <c r="E17" s="389" t="s">
        <v>62</v>
      </c>
      <c r="F17" s="383"/>
      <c r="G17" s="384">
        <v>110</v>
      </c>
      <c r="H17" s="385">
        <f t="shared" si="1"/>
        <v>110</v>
      </c>
    </row>
    <row r="18" s="361" customFormat="1" ht="20.25" customHeight="1" spans="1:8">
      <c r="A18" s="388" t="s">
        <v>63</v>
      </c>
      <c r="B18" s="383">
        <v>98</v>
      </c>
      <c r="C18" s="383">
        <v>343</v>
      </c>
      <c r="D18" s="385">
        <f t="shared" si="0"/>
        <v>245</v>
      </c>
      <c r="E18" s="389" t="s">
        <v>64</v>
      </c>
      <c r="F18" s="383">
        <v>1633</v>
      </c>
      <c r="G18" s="384">
        <v>1297</v>
      </c>
      <c r="H18" s="385">
        <f t="shared" si="1"/>
        <v>-336</v>
      </c>
    </row>
    <row r="19" s="361" customFormat="1" ht="20.25" customHeight="1" spans="1:8">
      <c r="A19" s="388" t="s">
        <v>65</v>
      </c>
      <c r="B19" s="383">
        <v>2485</v>
      </c>
      <c r="C19" s="383">
        <v>2485</v>
      </c>
      <c r="D19" s="385">
        <f t="shared" si="0"/>
        <v>0</v>
      </c>
      <c r="E19" s="389" t="s">
        <v>66</v>
      </c>
      <c r="F19" s="390">
        <v>38</v>
      </c>
      <c r="G19" s="384">
        <v>1139</v>
      </c>
      <c r="H19" s="385">
        <f t="shared" si="1"/>
        <v>1101</v>
      </c>
    </row>
    <row r="20" s="361" customFormat="1" ht="29.1" customHeight="1" spans="1:8">
      <c r="A20" s="388" t="s">
        <v>67</v>
      </c>
      <c r="B20" s="383">
        <v>1841</v>
      </c>
      <c r="C20" s="383">
        <v>1624</v>
      </c>
      <c r="D20" s="385">
        <f t="shared" si="0"/>
        <v>-217</v>
      </c>
      <c r="E20" s="389" t="s">
        <v>68</v>
      </c>
      <c r="F20" s="383">
        <v>14380</v>
      </c>
      <c r="G20" s="384">
        <v>11508</v>
      </c>
      <c r="H20" s="385">
        <f t="shared" si="1"/>
        <v>-2872</v>
      </c>
    </row>
    <row r="21" s="361" customFormat="1" ht="20.25" customHeight="1" spans="1:8">
      <c r="A21" s="391" t="s">
        <v>69</v>
      </c>
      <c r="B21" s="383">
        <v>490</v>
      </c>
      <c r="C21" s="383">
        <v>504</v>
      </c>
      <c r="D21" s="385">
        <f t="shared" si="0"/>
        <v>14</v>
      </c>
      <c r="E21" s="389" t="s">
        <v>70</v>
      </c>
      <c r="F21" s="383">
        <v>21814</v>
      </c>
      <c r="G21" s="384">
        <v>16326</v>
      </c>
      <c r="H21" s="385">
        <f t="shared" si="1"/>
        <v>-5488</v>
      </c>
    </row>
    <row r="22" s="361" customFormat="1" ht="20.25" customHeight="1" spans="1:8">
      <c r="A22" s="391" t="s">
        <v>71</v>
      </c>
      <c r="B22" s="383"/>
      <c r="C22" s="383"/>
      <c r="D22" s="385">
        <f t="shared" si="0"/>
        <v>0</v>
      </c>
      <c r="E22" s="389" t="s">
        <v>72</v>
      </c>
      <c r="F22" s="383">
        <v>213</v>
      </c>
      <c r="G22" s="384">
        <v>663</v>
      </c>
      <c r="H22" s="385">
        <f t="shared" si="1"/>
        <v>450</v>
      </c>
    </row>
    <row r="23" s="361" customFormat="1" ht="23" customHeight="1" spans="1:8">
      <c r="A23" s="392" t="s">
        <v>73</v>
      </c>
      <c r="B23" s="380">
        <f>SUM(B24:B31)</f>
        <v>30330</v>
      </c>
      <c r="C23" s="380">
        <f>SUM(C24:C31)</f>
        <v>30330</v>
      </c>
      <c r="D23" s="381">
        <f t="shared" ref="D23:D32" si="2">SUM(C23-B23)</f>
        <v>0</v>
      </c>
      <c r="E23" s="389" t="s">
        <v>74</v>
      </c>
      <c r="F23" s="383">
        <v>5283</v>
      </c>
      <c r="G23" s="384">
        <v>2383</v>
      </c>
      <c r="H23" s="385">
        <f t="shared" si="1"/>
        <v>-2900</v>
      </c>
    </row>
    <row r="24" s="361" customFormat="1" ht="20.25" customHeight="1" spans="1:8">
      <c r="A24" s="388" t="s">
        <v>75</v>
      </c>
      <c r="B24" s="384">
        <v>2089</v>
      </c>
      <c r="C24" s="384">
        <v>2171</v>
      </c>
      <c r="D24" s="385">
        <f t="shared" si="2"/>
        <v>82</v>
      </c>
      <c r="E24" s="389" t="s">
        <v>76</v>
      </c>
      <c r="F24" s="383">
        <v>3100</v>
      </c>
      <c r="G24" s="384"/>
      <c r="H24" s="385">
        <f t="shared" si="1"/>
        <v>-3100</v>
      </c>
    </row>
    <row r="25" s="361" customFormat="1" ht="20.25" customHeight="1" spans="1:8">
      <c r="A25" s="388" t="s">
        <v>77</v>
      </c>
      <c r="B25" s="384">
        <v>3031</v>
      </c>
      <c r="C25" s="384">
        <v>3148</v>
      </c>
      <c r="D25" s="385">
        <f t="shared" si="2"/>
        <v>117</v>
      </c>
      <c r="E25" s="389" t="s">
        <v>78</v>
      </c>
      <c r="F25" s="383">
        <v>69291</v>
      </c>
      <c r="G25" s="384">
        <v>4971</v>
      </c>
      <c r="H25" s="385">
        <f t="shared" si="1"/>
        <v>-64320</v>
      </c>
    </row>
    <row r="26" s="361" customFormat="1" ht="20.25" customHeight="1" spans="1:8">
      <c r="A26" s="388" t="s">
        <v>79</v>
      </c>
      <c r="B26" s="384">
        <v>3511</v>
      </c>
      <c r="C26" s="384">
        <v>3501</v>
      </c>
      <c r="D26" s="385">
        <f t="shared" si="2"/>
        <v>-10</v>
      </c>
      <c r="E26" s="389" t="s">
        <v>80</v>
      </c>
      <c r="F26" s="383">
        <v>4843</v>
      </c>
      <c r="G26" s="384">
        <v>4843</v>
      </c>
      <c r="H26" s="385">
        <f t="shared" si="1"/>
        <v>0</v>
      </c>
    </row>
    <row r="27" s="361" customFormat="1" ht="20.25" customHeight="1" spans="1:8">
      <c r="A27" s="388" t="s">
        <v>81</v>
      </c>
      <c r="B27" s="384"/>
      <c r="C27" s="384"/>
      <c r="D27" s="385">
        <f t="shared" si="2"/>
        <v>0</v>
      </c>
      <c r="E27" s="389" t="s">
        <v>82</v>
      </c>
      <c r="F27" s="383">
        <v>1</v>
      </c>
      <c r="G27" s="384">
        <v>2</v>
      </c>
      <c r="H27" s="385">
        <f t="shared" si="1"/>
        <v>1</v>
      </c>
    </row>
    <row r="28" s="361" customFormat="1" ht="20.25" customHeight="1" spans="1:8">
      <c r="A28" s="388" t="s">
        <v>83</v>
      </c>
      <c r="B28" s="384">
        <v>20349</v>
      </c>
      <c r="C28" s="384">
        <v>20160</v>
      </c>
      <c r="D28" s="385">
        <f t="shared" si="2"/>
        <v>-189</v>
      </c>
      <c r="E28" s="393"/>
      <c r="F28" s="383"/>
      <c r="G28" s="384"/>
      <c r="H28" s="385">
        <f t="shared" si="1"/>
        <v>0</v>
      </c>
    </row>
    <row r="29" s="361" customFormat="1" ht="20.25" customHeight="1" spans="1:8">
      <c r="A29" s="388" t="s">
        <v>84</v>
      </c>
      <c r="B29" s="384">
        <v>40</v>
      </c>
      <c r="C29" s="384">
        <v>40</v>
      </c>
      <c r="D29" s="385">
        <f t="shared" si="2"/>
        <v>0</v>
      </c>
      <c r="E29" s="393"/>
      <c r="F29" s="394"/>
      <c r="G29" s="384"/>
      <c r="H29" s="381">
        <f t="shared" si="1"/>
        <v>0</v>
      </c>
    </row>
    <row r="30" s="361" customFormat="1" ht="20.25" customHeight="1" spans="1:8">
      <c r="A30" s="388" t="s">
        <v>85</v>
      </c>
      <c r="B30" s="384">
        <v>1250</v>
      </c>
      <c r="C30" s="384">
        <v>900</v>
      </c>
      <c r="D30" s="385">
        <f t="shared" si="2"/>
        <v>-350</v>
      </c>
      <c r="E30" s="393"/>
      <c r="F30" s="394"/>
      <c r="G30" s="384"/>
      <c r="H30" s="381">
        <f t="shared" si="1"/>
        <v>0</v>
      </c>
    </row>
    <row r="31" s="361" customFormat="1" ht="20.25" customHeight="1" spans="1:8">
      <c r="A31" s="388" t="s">
        <v>86</v>
      </c>
      <c r="B31" s="384">
        <v>60</v>
      </c>
      <c r="C31" s="384">
        <v>410</v>
      </c>
      <c r="D31" s="385">
        <f t="shared" si="2"/>
        <v>350</v>
      </c>
      <c r="E31" s="393" t="s">
        <v>87</v>
      </c>
      <c r="F31" s="395"/>
      <c r="G31" s="384"/>
      <c r="H31" s="381">
        <f t="shared" si="1"/>
        <v>0</v>
      </c>
    </row>
    <row r="32" s="361" customFormat="1" ht="20.25" customHeight="1" spans="1:11">
      <c r="A32" s="396" t="s">
        <v>88</v>
      </c>
      <c r="B32" s="380">
        <f>SUM(B23,B5)</f>
        <v>63330</v>
      </c>
      <c r="C32" s="380">
        <f>SUM(C23,C5)</f>
        <v>63330</v>
      </c>
      <c r="D32" s="381">
        <f t="shared" si="2"/>
        <v>0</v>
      </c>
      <c r="E32" s="397" t="s">
        <v>89</v>
      </c>
      <c r="F32" s="380">
        <f>SUM(F5:F31)</f>
        <v>308763</v>
      </c>
      <c r="G32" s="380">
        <f>SUM(G5:G31)</f>
        <v>319215</v>
      </c>
      <c r="H32" s="381">
        <f t="shared" si="1"/>
        <v>10452</v>
      </c>
      <c r="I32" s="364"/>
      <c r="J32" s="364"/>
      <c r="K32" s="364"/>
    </row>
    <row r="33" s="361" customFormat="1" ht="20.25" customHeight="1" spans="1:10">
      <c r="A33" s="379" t="s">
        <v>90</v>
      </c>
      <c r="B33" s="380">
        <f>SUM(B34,B39,B64,B67,B70,B74+B73)</f>
        <v>261399</v>
      </c>
      <c r="C33" s="380">
        <f>SUM(C34,C39,C64,C67,C70,C74+C73)</f>
        <v>272185</v>
      </c>
      <c r="D33" s="380">
        <f>SUM(D34,D39,D64,D67,D70,D74)</f>
        <v>10786</v>
      </c>
      <c r="E33" s="393" t="s">
        <v>91</v>
      </c>
      <c r="F33" s="380">
        <f>SUM(F34,F37,F67,F70)</f>
        <v>6666</v>
      </c>
      <c r="G33" s="380">
        <f>SUM(G34,G39,G67,G70)</f>
        <v>7000</v>
      </c>
      <c r="H33" s="381">
        <f t="shared" si="1"/>
        <v>334</v>
      </c>
      <c r="I33" s="364"/>
      <c r="J33" s="364"/>
    </row>
    <row r="34" s="361" customFormat="1" ht="20.25" customHeight="1" spans="1:8">
      <c r="A34" s="388" t="s">
        <v>92</v>
      </c>
      <c r="B34" s="384">
        <f>SUM(B35:B38)</f>
        <v>4436</v>
      </c>
      <c r="C34" s="384">
        <f>SUM(C35:C38)</f>
        <v>4436</v>
      </c>
      <c r="D34" s="381">
        <f t="shared" ref="D34:D56" si="3">SUM(C34-B34)</f>
        <v>0</v>
      </c>
      <c r="E34" s="398" t="s">
        <v>93</v>
      </c>
      <c r="F34" s="380">
        <f>F35</f>
        <v>0</v>
      </c>
      <c r="G34" s="380">
        <f>G35</f>
        <v>0</v>
      </c>
      <c r="H34" s="381">
        <f t="shared" si="1"/>
        <v>0</v>
      </c>
    </row>
    <row r="35" s="361" customFormat="1" ht="20.25" customHeight="1" spans="1:8">
      <c r="A35" s="399" t="s">
        <v>94</v>
      </c>
      <c r="B35" s="74">
        <v>798</v>
      </c>
      <c r="C35" s="74">
        <v>798</v>
      </c>
      <c r="D35" s="381">
        <f t="shared" si="3"/>
        <v>0</v>
      </c>
      <c r="E35" s="400" t="s">
        <v>95</v>
      </c>
      <c r="F35" s="384"/>
      <c r="G35" s="384"/>
      <c r="H35" s="381">
        <f t="shared" si="1"/>
        <v>0</v>
      </c>
    </row>
    <row r="36" s="361" customFormat="1" ht="20.25" customHeight="1" spans="1:8">
      <c r="A36" s="388" t="s">
        <v>96</v>
      </c>
      <c r="B36" s="74">
        <v>271</v>
      </c>
      <c r="C36" s="74">
        <v>271</v>
      </c>
      <c r="D36" s="381"/>
      <c r="E36" s="400"/>
      <c r="F36" s="384"/>
      <c r="G36" s="384"/>
      <c r="H36" s="381">
        <f t="shared" si="1"/>
        <v>0</v>
      </c>
    </row>
    <row r="37" s="361" customFormat="1" ht="20.25" customHeight="1" spans="1:8">
      <c r="A37" s="388" t="s">
        <v>97</v>
      </c>
      <c r="B37" s="74">
        <v>4326</v>
      </c>
      <c r="C37" s="74">
        <v>4326</v>
      </c>
      <c r="D37" s="381">
        <f t="shared" si="3"/>
        <v>0</v>
      </c>
      <c r="E37" s="398" t="s">
        <v>98</v>
      </c>
      <c r="F37" s="384">
        <f>F38+F39</f>
        <v>6666</v>
      </c>
      <c r="G37" s="384">
        <f>G38+G39</f>
        <v>7000</v>
      </c>
      <c r="H37" s="381">
        <f t="shared" si="1"/>
        <v>334</v>
      </c>
    </row>
    <row r="38" s="361" customFormat="1" ht="20.25" customHeight="1" spans="1:8">
      <c r="A38" s="388" t="s">
        <v>99</v>
      </c>
      <c r="B38" s="74">
        <v>-959</v>
      </c>
      <c r="C38" s="74">
        <v>-959</v>
      </c>
      <c r="D38" s="381">
        <f t="shared" si="3"/>
        <v>0</v>
      </c>
      <c r="E38" s="398" t="s">
        <v>100</v>
      </c>
      <c r="F38" s="384"/>
      <c r="G38" s="384"/>
      <c r="H38" s="381">
        <f t="shared" si="1"/>
        <v>0</v>
      </c>
    </row>
    <row r="39" s="361" customFormat="1" ht="20.25" customHeight="1" spans="1:8">
      <c r="A39" s="388" t="s">
        <v>101</v>
      </c>
      <c r="B39" s="384">
        <f>SUM(B40:B63)</f>
        <v>156244</v>
      </c>
      <c r="C39" s="384">
        <f>SUM(C40:C63)</f>
        <v>200638</v>
      </c>
      <c r="D39" s="385">
        <f t="shared" si="3"/>
        <v>44394</v>
      </c>
      <c r="E39" s="398" t="s">
        <v>102</v>
      </c>
      <c r="F39" s="384">
        <v>6666</v>
      </c>
      <c r="G39" s="384">
        <v>7000</v>
      </c>
      <c r="H39" s="381">
        <f t="shared" si="1"/>
        <v>334</v>
      </c>
    </row>
    <row r="40" s="361" customFormat="1" ht="23" customHeight="1" spans="1:8">
      <c r="A40" s="401" t="s">
        <v>103</v>
      </c>
      <c r="B40" s="74">
        <v>3330</v>
      </c>
      <c r="C40" s="74">
        <v>3330</v>
      </c>
      <c r="D40" s="381">
        <f t="shared" si="3"/>
        <v>0</v>
      </c>
      <c r="E40" s="398" t="s">
        <v>104</v>
      </c>
      <c r="F40" s="384"/>
      <c r="G40" s="384"/>
      <c r="H40" s="381">
        <f t="shared" si="1"/>
        <v>0</v>
      </c>
    </row>
    <row r="41" s="361" customFormat="1" ht="23" customHeight="1" spans="1:8">
      <c r="A41" s="401" t="s">
        <v>105</v>
      </c>
      <c r="B41" s="402">
        <v>35745</v>
      </c>
      <c r="C41" s="384">
        <v>35745</v>
      </c>
      <c r="D41" s="385">
        <f t="shared" si="3"/>
        <v>0</v>
      </c>
      <c r="E41" s="403" t="s">
        <v>106</v>
      </c>
      <c r="F41" s="384"/>
      <c r="G41" s="404"/>
      <c r="H41" s="381">
        <f t="shared" si="1"/>
        <v>0</v>
      </c>
    </row>
    <row r="42" s="363" customFormat="1" ht="19" customHeight="1" spans="1:8">
      <c r="A42" s="405" t="s">
        <v>107</v>
      </c>
      <c r="B42" s="402">
        <v>6412</v>
      </c>
      <c r="C42" s="384">
        <v>10303</v>
      </c>
      <c r="D42" s="385">
        <f t="shared" si="3"/>
        <v>3891</v>
      </c>
      <c r="E42" s="389"/>
      <c r="F42" s="384"/>
      <c r="G42" s="384"/>
      <c r="H42" s="381">
        <f t="shared" si="1"/>
        <v>0</v>
      </c>
    </row>
    <row r="43" s="361" customFormat="1" ht="20.25" customHeight="1" spans="1:8">
      <c r="A43" s="388" t="s">
        <v>108</v>
      </c>
      <c r="B43" s="402">
        <v>1406</v>
      </c>
      <c r="C43" s="384">
        <v>25221</v>
      </c>
      <c r="D43" s="385">
        <f t="shared" si="3"/>
        <v>23815</v>
      </c>
      <c r="E43" s="389"/>
      <c r="F43" s="384"/>
      <c r="G43" s="384"/>
      <c r="H43" s="381">
        <f t="shared" si="1"/>
        <v>0</v>
      </c>
    </row>
    <row r="44" s="361" customFormat="1" ht="20.25" customHeight="1" spans="1:8">
      <c r="A44" s="406" t="s">
        <v>109</v>
      </c>
      <c r="B44" s="402">
        <v>916</v>
      </c>
      <c r="C44" s="384">
        <v>916</v>
      </c>
      <c r="D44" s="385">
        <f t="shared" si="3"/>
        <v>0</v>
      </c>
      <c r="E44" s="389"/>
      <c r="F44" s="384"/>
      <c r="G44" s="384"/>
      <c r="H44" s="381">
        <f t="shared" si="1"/>
        <v>0</v>
      </c>
    </row>
    <row r="45" s="361" customFormat="1" ht="20.25" customHeight="1" spans="1:8">
      <c r="A45" s="388" t="s">
        <v>110</v>
      </c>
      <c r="B45" s="73"/>
      <c r="C45" s="404">
        <v>1743</v>
      </c>
      <c r="D45" s="385">
        <f t="shared" si="3"/>
        <v>1743</v>
      </c>
      <c r="E45" s="389"/>
      <c r="F45" s="384"/>
      <c r="G45" s="384"/>
      <c r="H45" s="381">
        <f t="shared" si="1"/>
        <v>0</v>
      </c>
    </row>
    <row r="46" s="361" customFormat="1" ht="20.25" customHeight="1" spans="1:8">
      <c r="A46" s="388" t="s">
        <v>111</v>
      </c>
      <c r="B46" s="73">
        <v>4836</v>
      </c>
      <c r="C46" s="404">
        <v>4836</v>
      </c>
      <c r="D46" s="385">
        <f t="shared" si="3"/>
        <v>0</v>
      </c>
      <c r="E46" s="389"/>
      <c r="F46" s="384"/>
      <c r="G46" s="384"/>
      <c r="H46" s="381">
        <f t="shared" si="1"/>
        <v>0</v>
      </c>
    </row>
    <row r="47" s="361" customFormat="1" ht="20.25" customHeight="1" spans="1:8">
      <c r="A47" s="388" t="s">
        <v>112</v>
      </c>
      <c r="B47" s="73">
        <v>12962</v>
      </c>
      <c r="C47" s="407">
        <v>13100</v>
      </c>
      <c r="D47" s="385">
        <f t="shared" si="3"/>
        <v>138</v>
      </c>
      <c r="E47" s="389"/>
      <c r="F47" s="384"/>
      <c r="G47" s="384"/>
      <c r="H47" s="381">
        <f t="shared" si="1"/>
        <v>0</v>
      </c>
    </row>
    <row r="48" s="361" customFormat="1" ht="20.25" customHeight="1" spans="1:8">
      <c r="A48" s="388" t="s">
        <v>113</v>
      </c>
      <c r="B48" s="402">
        <v>3101</v>
      </c>
      <c r="C48" s="407">
        <v>3274</v>
      </c>
      <c r="D48" s="385">
        <f t="shared" si="3"/>
        <v>173</v>
      </c>
      <c r="E48" s="389"/>
      <c r="F48" s="384"/>
      <c r="G48" s="384"/>
      <c r="H48" s="381">
        <f t="shared" si="1"/>
        <v>0</v>
      </c>
    </row>
    <row r="49" s="361" customFormat="1" ht="20.25" customHeight="1" spans="1:8">
      <c r="A49" s="386" t="s">
        <v>114</v>
      </c>
      <c r="B49" s="402">
        <v>21090</v>
      </c>
      <c r="C49" s="407">
        <v>22924</v>
      </c>
      <c r="D49" s="385">
        <f t="shared" si="3"/>
        <v>1834</v>
      </c>
      <c r="E49" s="389"/>
      <c r="F49" s="384"/>
      <c r="G49" s="384"/>
      <c r="H49" s="381">
        <f t="shared" si="1"/>
        <v>0</v>
      </c>
    </row>
    <row r="50" s="361" customFormat="1" ht="20.25" customHeight="1" spans="1:8">
      <c r="A50" s="388" t="s">
        <v>115</v>
      </c>
      <c r="B50" s="402">
        <v>3487</v>
      </c>
      <c r="C50" s="407">
        <v>9068</v>
      </c>
      <c r="D50" s="385">
        <f t="shared" si="3"/>
        <v>5581</v>
      </c>
      <c r="E50" s="389"/>
      <c r="F50" s="384"/>
      <c r="G50" s="384"/>
      <c r="H50" s="381">
        <f t="shared" si="1"/>
        <v>0</v>
      </c>
    </row>
    <row r="51" s="361" customFormat="1" ht="20.25" customHeight="1" spans="1:8">
      <c r="A51" s="388" t="s">
        <v>116</v>
      </c>
      <c r="B51" s="402"/>
      <c r="C51" s="407"/>
      <c r="D51" s="385">
        <f t="shared" si="3"/>
        <v>0</v>
      </c>
      <c r="E51" s="389"/>
      <c r="F51" s="384"/>
      <c r="G51" s="384"/>
      <c r="H51" s="381"/>
    </row>
    <row r="52" s="361" customFormat="1" ht="25" customHeight="1" spans="1:8">
      <c r="A52" s="388" t="s">
        <v>117</v>
      </c>
      <c r="B52" s="402"/>
      <c r="C52" s="407">
        <v>1774</v>
      </c>
      <c r="D52" s="385">
        <f t="shared" si="3"/>
        <v>1774</v>
      </c>
      <c r="E52" s="389"/>
      <c r="F52" s="384"/>
      <c r="G52" s="384"/>
      <c r="H52" s="381">
        <f t="shared" ref="H52:H60" si="4">SUM(G52-F52)</f>
        <v>0</v>
      </c>
    </row>
    <row r="53" s="361" customFormat="1" ht="25" customHeight="1" spans="1:8">
      <c r="A53" s="388" t="s">
        <v>118</v>
      </c>
      <c r="B53" s="402">
        <v>1213</v>
      </c>
      <c r="C53" s="407">
        <v>16207</v>
      </c>
      <c r="D53" s="385">
        <f t="shared" si="3"/>
        <v>14994</v>
      </c>
      <c r="E53" s="389"/>
      <c r="F53" s="384"/>
      <c r="G53" s="384"/>
      <c r="H53" s="381">
        <f t="shared" si="4"/>
        <v>0</v>
      </c>
    </row>
    <row r="54" s="361" customFormat="1" ht="32.1" customHeight="1" spans="1:8">
      <c r="A54" s="388" t="s">
        <v>119</v>
      </c>
      <c r="B54" s="402"/>
      <c r="C54" s="407">
        <v>210</v>
      </c>
      <c r="D54" s="385">
        <f t="shared" si="3"/>
        <v>210</v>
      </c>
      <c r="E54" s="389"/>
      <c r="F54" s="384"/>
      <c r="G54" s="384"/>
      <c r="H54" s="381"/>
    </row>
    <row r="55" s="361" customFormat="1" ht="33" customHeight="1" spans="1:8">
      <c r="A55" s="388" t="s">
        <v>120</v>
      </c>
      <c r="B55" s="408"/>
      <c r="C55" s="407">
        <v>15343</v>
      </c>
      <c r="D55" s="385">
        <f t="shared" si="3"/>
        <v>15343</v>
      </c>
      <c r="E55" s="389"/>
      <c r="F55" s="384"/>
      <c r="G55" s="384"/>
      <c r="H55" s="381">
        <f t="shared" si="4"/>
        <v>0</v>
      </c>
    </row>
    <row r="56" s="361" customFormat="1" ht="26" customHeight="1" spans="1:8">
      <c r="A56" s="388" t="s">
        <v>121</v>
      </c>
      <c r="B56" s="384">
        <v>84</v>
      </c>
      <c r="C56" s="407">
        <v>10138</v>
      </c>
      <c r="D56" s="385">
        <f t="shared" si="3"/>
        <v>10054</v>
      </c>
      <c r="E56" s="389"/>
      <c r="F56" s="384"/>
      <c r="G56" s="384"/>
      <c r="H56" s="381">
        <f t="shared" si="4"/>
        <v>0</v>
      </c>
    </row>
    <row r="57" s="361" customFormat="1" ht="32.1" customHeight="1" spans="1:8">
      <c r="A57" s="388" t="s">
        <v>122</v>
      </c>
      <c r="B57" s="384"/>
      <c r="C57" s="407">
        <v>614</v>
      </c>
      <c r="D57" s="385">
        <f t="shared" ref="D57:D74" si="5">SUM(C57-B57)</f>
        <v>614</v>
      </c>
      <c r="E57" s="389"/>
      <c r="F57" s="384"/>
      <c r="G57" s="384"/>
      <c r="H57" s="381">
        <f t="shared" si="4"/>
        <v>0</v>
      </c>
    </row>
    <row r="58" s="361" customFormat="1" ht="33" customHeight="1" spans="1:8">
      <c r="A58" s="388" t="s">
        <v>123</v>
      </c>
      <c r="B58" s="384">
        <v>2439</v>
      </c>
      <c r="C58" s="407">
        <v>13266</v>
      </c>
      <c r="D58" s="385">
        <f t="shared" si="5"/>
        <v>10827</v>
      </c>
      <c r="E58" s="389"/>
      <c r="F58" s="384"/>
      <c r="G58" s="384"/>
      <c r="H58" s="381">
        <f t="shared" si="4"/>
        <v>0</v>
      </c>
    </row>
    <row r="59" s="361" customFormat="1" ht="26" customHeight="1" spans="1:8">
      <c r="A59" s="388" t="s">
        <v>124</v>
      </c>
      <c r="B59" s="384"/>
      <c r="C59" s="407">
        <v>4942</v>
      </c>
      <c r="D59" s="385">
        <f t="shared" si="5"/>
        <v>4942</v>
      </c>
      <c r="E59" s="389"/>
      <c r="F59" s="384"/>
      <c r="G59" s="384"/>
      <c r="H59" s="381">
        <f t="shared" si="4"/>
        <v>0</v>
      </c>
    </row>
    <row r="60" s="361" customFormat="1" ht="26" customHeight="1" spans="1:8">
      <c r="A60" s="388" t="s">
        <v>125</v>
      </c>
      <c r="B60" s="384"/>
      <c r="C60" s="407">
        <v>6269</v>
      </c>
      <c r="D60" s="385">
        <f t="shared" si="5"/>
        <v>6269</v>
      </c>
      <c r="E60" s="389"/>
      <c r="F60" s="384"/>
      <c r="G60" s="384"/>
      <c r="H60" s="381">
        <f t="shared" si="4"/>
        <v>0</v>
      </c>
    </row>
    <row r="61" s="361" customFormat="1" ht="26" customHeight="1" spans="1:8">
      <c r="A61" s="388" t="s">
        <v>126</v>
      </c>
      <c r="B61" s="384"/>
      <c r="C61" s="407">
        <v>190</v>
      </c>
      <c r="D61" s="385">
        <f t="shared" si="5"/>
        <v>190</v>
      </c>
      <c r="E61" s="389"/>
      <c r="F61" s="384"/>
      <c r="G61" s="384"/>
      <c r="H61" s="381"/>
    </row>
    <row r="62" s="361" customFormat="1" ht="29.1" customHeight="1" spans="1:8">
      <c r="A62" s="388" t="s">
        <v>127</v>
      </c>
      <c r="B62" s="384"/>
      <c r="C62" s="407">
        <v>33</v>
      </c>
      <c r="D62" s="385">
        <f t="shared" ref="D62:D74" si="6">SUM(C62-B62)</f>
        <v>33</v>
      </c>
      <c r="E62" s="389"/>
      <c r="F62" s="384"/>
      <c r="G62" s="384"/>
      <c r="H62" s="381"/>
    </row>
    <row r="63" s="361" customFormat="1" ht="20.25" customHeight="1" spans="1:8">
      <c r="A63" s="388" t="s">
        <v>128</v>
      </c>
      <c r="B63" s="384">
        <v>59223</v>
      </c>
      <c r="C63" s="403">
        <v>1192</v>
      </c>
      <c r="D63" s="385">
        <f t="shared" si="6"/>
        <v>-58031</v>
      </c>
      <c r="E63" s="389"/>
      <c r="F63" s="384"/>
      <c r="G63" s="384"/>
      <c r="H63" s="381">
        <f t="shared" ref="H63:H71" si="7">SUM(G63-F63)</f>
        <v>0</v>
      </c>
    </row>
    <row r="64" s="361" customFormat="1" ht="20.25" customHeight="1" spans="1:8">
      <c r="A64" s="388" t="s">
        <v>129</v>
      </c>
      <c r="B64" s="384">
        <f>SUM(B65:B66)</f>
        <v>15601</v>
      </c>
      <c r="C64" s="384">
        <f>SUM(C65:C66)</f>
        <v>21482</v>
      </c>
      <c r="D64" s="385">
        <f t="shared" si="6"/>
        <v>5881</v>
      </c>
      <c r="E64" s="389"/>
      <c r="F64" s="380"/>
      <c r="G64" s="380"/>
      <c r="H64" s="381">
        <f t="shared" si="7"/>
        <v>0</v>
      </c>
    </row>
    <row r="65" s="361" customFormat="1" ht="20.25" customHeight="1" spans="1:8">
      <c r="A65" s="388" t="s">
        <v>130</v>
      </c>
      <c r="B65" s="384">
        <v>15601</v>
      </c>
      <c r="C65" s="404">
        <v>21482</v>
      </c>
      <c r="D65" s="385">
        <f t="shared" si="6"/>
        <v>5881</v>
      </c>
      <c r="E65" s="389"/>
      <c r="F65" s="384"/>
      <c r="G65" s="384"/>
      <c r="H65" s="381">
        <f t="shared" si="7"/>
        <v>0</v>
      </c>
    </row>
    <row r="66" s="361" customFormat="1" ht="20.25" customHeight="1" spans="1:8">
      <c r="A66" s="388" t="s">
        <v>131</v>
      </c>
      <c r="B66" s="384"/>
      <c r="C66" s="384"/>
      <c r="D66" s="385">
        <f t="shared" si="6"/>
        <v>0</v>
      </c>
      <c r="E66" s="389"/>
      <c r="F66" s="384"/>
      <c r="G66" s="384"/>
      <c r="H66" s="381">
        <f t="shared" si="7"/>
        <v>0</v>
      </c>
    </row>
    <row r="67" s="361" customFormat="1" ht="20.25" customHeight="1" spans="1:8">
      <c r="A67" s="388" t="s">
        <v>132</v>
      </c>
      <c r="B67" s="384">
        <f>SUM(B68:B69)</f>
        <v>15751</v>
      </c>
      <c r="C67" s="409">
        <f>SUM(C68:C69)</f>
        <v>15751</v>
      </c>
      <c r="D67" s="385">
        <f t="shared" si="6"/>
        <v>0</v>
      </c>
      <c r="E67" s="410" t="s">
        <v>133</v>
      </c>
      <c r="F67" s="380"/>
      <c r="G67" s="380"/>
      <c r="H67" s="381">
        <f t="shared" si="7"/>
        <v>0</v>
      </c>
    </row>
    <row r="68" s="363" customFormat="1" ht="31" customHeight="1" spans="1:8">
      <c r="A68" s="388" t="s">
        <v>134</v>
      </c>
      <c r="B68" s="384">
        <v>15751</v>
      </c>
      <c r="C68" s="384">
        <v>15751</v>
      </c>
      <c r="D68" s="385">
        <f t="shared" si="6"/>
        <v>0</v>
      </c>
      <c r="E68" s="389" t="s">
        <v>135</v>
      </c>
      <c r="F68" s="384"/>
      <c r="G68" s="384"/>
      <c r="H68" s="381">
        <f t="shared" si="7"/>
        <v>0</v>
      </c>
    </row>
    <row r="69" s="361" customFormat="1" ht="20.25" customHeight="1" spans="1:8">
      <c r="A69" s="388" t="s">
        <v>136</v>
      </c>
      <c r="B69" s="384"/>
      <c r="C69" s="384"/>
      <c r="D69" s="385">
        <f t="shared" si="6"/>
        <v>0</v>
      </c>
      <c r="E69" s="410" t="s">
        <v>137</v>
      </c>
      <c r="F69" s="384"/>
      <c r="G69" s="384"/>
      <c r="H69" s="381">
        <f t="shared" si="7"/>
        <v>0</v>
      </c>
    </row>
    <row r="70" s="361" customFormat="1" ht="20.25" customHeight="1" spans="1:8">
      <c r="A70" s="388" t="s">
        <v>138</v>
      </c>
      <c r="B70" s="384">
        <f>SUM(B71:B72)</f>
        <v>53678</v>
      </c>
      <c r="C70" s="384">
        <f>SUM(C71:C72)</f>
        <v>14077</v>
      </c>
      <c r="D70" s="385">
        <f t="shared" si="6"/>
        <v>-39601</v>
      </c>
      <c r="E70" s="410" t="s">
        <v>136</v>
      </c>
      <c r="F70" s="380"/>
      <c r="G70" s="380"/>
      <c r="H70" s="381">
        <f t="shared" si="7"/>
        <v>0</v>
      </c>
    </row>
    <row r="71" s="361" customFormat="1" ht="20.25" customHeight="1" spans="1:8">
      <c r="A71" s="388" t="s">
        <v>139</v>
      </c>
      <c r="B71" s="384">
        <v>53378</v>
      </c>
      <c r="C71" s="382">
        <v>14077</v>
      </c>
      <c r="D71" s="411">
        <f t="shared" si="6"/>
        <v>-39301</v>
      </c>
      <c r="E71" s="384" t="s">
        <v>140</v>
      </c>
      <c r="F71" s="380"/>
      <c r="G71" s="380"/>
      <c r="H71" s="381">
        <f t="shared" si="7"/>
        <v>0</v>
      </c>
    </row>
    <row r="72" s="361" customFormat="1" ht="31.2" spans="1:8">
      <c r="A72" s="388" t="s">
        <v>141</v>
      </c>
      <c r="B72" s="384">
        <v>300</v>
      </c>
      <c r="C72" s="382"/>
      <c r="D72" s="411">
        <f t="shared" si="6"/>
        <v>-300</v>
      </c>
      <c r="E72" s="384"/>
      <c r="F72" s="380"/>
      <c r="G72" s="380"/>
      <c r="H72" s="381"/>
    </row>
    <row r="73" s="361" customFormat="1" ht="20.25" customHeight="1" spans="1:8">
      <c r="A73" s="388" t="s">
        <v>142</v>
      </c>
      <c r="B73" s="384">
        <v>8300</v>
      </c>
      <c r="C73" s="404">
        <v>8300</v>
      </c>
      <c r="D73" s="385">
        <f t="shared" si="6"/>
        <v>0</v>
      </c>
      <c r="E73" s="384"/>
      <c r="F73" s="380"/>
      <c r="G73" s="380"/>
      <c r="H73" s="381"/>
    </row>
    <row r="74" s="361" customFormat="1" ht="20.25" customHeight="1" spans="1:8">
      <c r="A74" s="388" t="s">
        <v>143</v>
      </c>
      <c r="B74" s="384">
        <v>7389</v>
      </c>
      <c r="C74" s="384">
        <v>7501</v>
      </c>
      <c r="D74" s="385">
        <f t="shared" si="6"/>
        <v>112</v>
      </c>
      <c r="E74" s="384" t="s">
        <v>144</v>
      </c>
      <c r="F74" s="384">
        <v>9300</v>
      </c>
      <c r="G74" s="384">
        <v>9300</v>
      </c>
      <c r="H74" s="385">
        <f t="shared" ref="H74:H76" si="8">SUM(G74-F74)</f>
        <v>0</v>
      </c>
    </row>
    <row r="75" s="361" customFormat="1" ht="20.25" customHeight="1" spans="1:8">
      <c r="A75" s="412"/>
      <c r="B75" s="413"/>
      <c r="C75" s="413"/>
      <c r="D75" s="381"/>
      <c r="E75" s="414"/>
      <c r="F75" s="415"/>
      <c r="G75" s="415"/>
      <c r="H75" s="381">
        <f t="shared" si="8"/>
        <v>0</v>
      </c>
    </row>
    <row r="76" s="361" customFormat="1" ht="20.25" customHeight="1" spans="1:8">
      <c r="A76" s="416" t="s">
        <v>145</v>
      </c>
      <c r="B76" s="413">
        <f>SUM(B33,B32)</f>
        <v>324729</v>
      </c>
      <c r="C76" s="413">
        <f>SUM(C33,C32)</f>
        <v>335515</v>
      </c>
      <c r="D76" s="381">
        <f>SUM(C76-B76)</f>
        <v>10786</v>
      </c>
      <c r="E76" s="417" t="s">
        <v>146</v>
      </c>
      <c r="F76" s="413">
        <f>SUM(F32,F33,F67,F69,F71,F74)</f>
        <v>324729</v>
      </c>
      <c r="G76" s="413">
        <f>SUM(G32,G33,G67,G69,G71,G74)</f>
        <v>335515</v>
      </c>
      <c r="H76" s="381">
        <f t="shared" si="8"/>
        <v>10786</v>
      </c>
    </row>
  </sheetData>
  <mergeCells count="1">
    <mergeCell ref="A2:H2"/>
  </mergeCells>
  <conditionalFormatting sqref="A35">
    <cfRule type="expression" dxfId="0" priority="6" stopIfTrue="1">
      <formula>"len($A:$A)=3"</formula>
    </cfRule>
  </conditionalFormatting>
  <conditionalFormatting sqref="A40">
    <cfRule type="expression" dxfId="1" priority="5" stopIfTrue="1">
      <formula>"len($A:$A)=3"</formula>
    </cfRule>
  </conditionalFormatting>
  <conditionalFormatting sqref="A41">
    <cfRule type="expression" dxfId="2" priority="4" stopIfTrue="1">
      <formula>"len($A:$A)=3"</formula>
    </cfRule>
  </conditionalFormatting>
  <conditionalFormatting sqref="A63">
    <cfRule type="expression" dxfId="3" priority="7" stopIfTrue="1">
      <formula>"len($A:$A)=3"</formula>
    </cfRule>
  </conditionalFormatting>
  <conditionalFormatting sqref="A73">
    <cfRule type="expression" dxfId="4" priority="1" stopIfTrue="1">
      <formula>"len($A:$A)=3"</formula>
    </cfRule>
  </conditionalFormatting>
  <conditionalFormatting sqref="A52:A62">
    <cfRule type="expression" dxfId="5" priority="8" stopIfTrue="1">
      <formula>"len($A:$A)=3"</formula>
    </cfRule>
  </conditionalFormatting>
  <conditionalFormatting sqref="A71:A72">
    <cfRule type="expression" dxfId="6" priority="9" stopIfTrue="1">
      <formula>"len($A:$A)=3"</formula>
    </cfRule>
  </conditionalFormatting>
  <printOptions horizontalCentered="1" verticalCentered="1"/>
  <pageMargins left="0.235416666666667" right="0.15625" top="0.55" bottom="0.590277777777778" header="0.238888888888889" footer="0.15625"/>
  <pageSetup paperSize="9" scale="78" fitToHeight="2" orientation="landscape" useFirstPageNumber="1" horizontalDpi="600" verticalDpi="600"/>
  <headerFooter alignWithMargins="0">
    <oddFooter>&amp;C第 &amp;P 页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autoPageBreaks="0"/>
  </sheetPr>
  <dimension ref="A1:I157"/>
  <sheetViews>
    <sheetView showZeros="0" workbookViewId="0">
      <pane ySplit="4" topLeftCell="A125" activePane="bottomLeft" state="frozen"/>
      <selection/>
      <selection pane="bottomLeft" activeCell="E20" sqref="E20"/>
    </sheetView>
  </sheetViews>
  <sheetFormatPr defaultColWidth="9" defaultRowHeight="15.6"/>
  <cols>
    <col min="1" max="1" width="5.125" style="303" customWidth="1"/>
    <col min="2" max="2" width="41.2" style="303" customWidth="1"/>
    <col min="3" max="3" width="12" style="303" customWidth="1"/>
    <col min="4" max="4" width="12.8" style="303" customWidth="1"/>
    <col min="5" max="6" width="10.875" style="303" customWidth="1"/>
    <col min="7" max="7" width="11.875" style="303" customWidth="1"/>
    <col min="8" max="8" width="11" style="303" customWidth="1"/>
    <col min="9" max="9" width="10.375" style="303" customWidth="1"/>
    <col min="10" max="16384" width="9" style="303"/>
  </cols>
  <sheetData>
    <row r="1" s="303" customFormat="1" spans="1:8">
      <c r="A1" s="306" t="s">
        <v>147</v>
      </c>
      <c r="B1" s="307"/>
      <c r="E1" s="308"/>
      <c r="F1" s="308"/>
      <c r="G1" s="308"/>
      <c r="H1" s="309"/>
    </row>
    <row r="2" s="303" customFormat="1" ht="20.4" spans="1:9">
      <c r="A2" s="310" t="s">
        <v>148</v>
      </c>
      <c r="B2" s="310"/>
      <c r="C2" s="310"/>
      <c r="D2" s="310"/>
      <c r="E2" s="310"/>
      <c r="F2" s="310"/>
      <c r="G2" s="310"/>
      <c r="H2" s="310"/>
      <c r="I2" s="310"/>
    </row>
    <row r="3" s="303" customFormat="1" spans="1:9">
      <c r="A3" s="311"/>
      <c r="B3" s="311"/>
      <c r="C3" s="311"/>
      <c r="D3" s="311"/>
      <c r="E3" s="312"/>
      <c r="F3" s="312"/>
      <c r="G3" s="312"/>
      <c r="H3" s="313"/>
      <c r="I3" s="335" t="s">
        <v>31</v>
      </c>
    </row>
    <row r="4" s="303" customFormat="1" ht="28.8" spans="1:9">
      <c r="A4" s="314" t="s">
        <v>149</v>
      </c>
      <c r="B4" s="315"/>
      <c r="C4" s="316" t="s">
        <v>150</v>
      </c>
      <c r="D4" s="316" t="s">
        <v>151</v>
      </c>
      <c r="E4" s="317" t="s">
        <v>152</v>
      </c>
      <c r="F4" s="318" t="s">
        <v>153</v>
      </c>
      <c r="G4" s="319" t="s">
        <v>154</v>
      </c>
      <c r="H4" s="320" t="s">
        <v>155</v>
      </c>
      <c r="I4" s="320" t="s">
        <v>156</v>
      </c>
    </row>
    <row r="5" s="303" customFormat="1" spans="1:9">
      <c r="A5" s="321" t="s">
        <v>157</v>
      </c>
      <c r="B5" s="322" t="s">
        <v>158</v>
      </c>
      <c r="C5" s="323">
        <f t="shared" ref="C5:F5" si="0">SUM(C6+C11)</f>
        <v>44623</v>
      </c>
      <c r="D5" s="323">
        <f t="shared" si="0"/>
        <v>56615</v>
      </c>
      <c r="E5" s="323">
        <f t="shared" si="0"/>
        <v>34085</v>
      </c>
      <c r="F5" s="323">
        <f t="shared" si="0"/>
        <v>-6618</v>
      </c>
      <c r="G5" s="324">
        <f>SUM(G6,G11)</f>
        <v>49997</v>
      </c>
      <c r="H5" s="325">
        <f t="shared" ref="H5:H7" si="1">SUM(D5/C5-1)*100</f>
        <v>26.874033570132</v>
      </c>
      <c r="I5" s="336">
        <f t="shared" ref="I5:I7" si="2">SUM(G5-D5)/D5*100</f>
        <v>-11.6894815861521</v>
      </c>
    </row>
    <row r="6" s="303" customFormat="1" spans="1:9">
      <c r="A6" s="326"/>
      <c r="B6" s="327" t="s">
        <v>159</v>
      </c>
      <c r="C6" s="323">
        <f t="shared" ref="C6:G6" si="3">SUM(C7:C10)</f>
        <v>30800</v>
      </c>
      <c r="D6" s="323">
        <f t="shared" si="3"/>
        <v>56615</v>
      </c>
      <c r="E6" s="323">
        <f t="shared" si="3"/>
        <v>34085</v>
      </c>
      <c r="F6" s="323">
        <f t="shared" si="3"/>
        <v>-6618</v>
      </c>
      <c r="G6" s="324">
        <f t="shared" si="3"/>
        <v>49997</v>
      </c>
      <c r="H6" s="325">
        <f t="shared" si="1"/>
        <v>83.8149350649351</v>
      </c>
      <c r="I6" s="336">
        <f t="shared" si="2"/>
        <v>-11.6894815861521</v>
      </c>
    </row>
    <row r="7" s="303" customFormat="1" spans="1:9">
      <c r="A7" s="326"/>
      <c r="B7" s="328" t="s">
        <v>160</v>
      </c>
      <c r="C7" s="329">
        <v>15276</v>
      </c>
      <c r="D7" s="329">
        <v>28307</v>
      </c>
      <c r="E7" s="329">
        <v>17043</v>
      </c>
      <c r="F7" s="329">
        <f t="shared" ref="F7:F10" si="4">G7-D7</f>
        <v>-3309</v>
      </c>
      <c r="G7" s="329">
        <v>24998</v>
      </c>
      <c r="H7" s="330">
        <f t="shared" si="1"/>
        <v>85.3037444357162</v>
      </c>
      <c r="I7" s="337">
        <f t="shared" si="2"/>
        <v>-11.6896880630233</v>
      </c>
    </row>
    <row r="8" s="303" customFormat="1" spans="1:9">
      <c r="A8" s="326"/>
      <c r="B8" s="328" t="s">
        <v>161</v>
      </c>
      <c r="C8" s="329">
        <v>248</v>
      </c>
      <c r="D8" s="329">
        <v>347</v>
      </c>
      <c r="E8" s="329">
        <v>319</v>
      </c>
      <c r="F8" s="329">
        <f t="shared" si="4"/>
        <v>1</v>
      </c>
      <c r="G8" s="329">
        <v>348</v>
      </c>
      <c r="H8" s="330"/>
      <c r="I8" s="337"/>
    </row>
    <row r="9" s="303" customFormat="1" spans="1:9">
      <c r="A9" s="326"/>
      <c r="B9" s="328" t="s">
        <v>162</v>
      </c>
      <c r="C9" s="329">
        <v>4811</v>
      </c>
      <c r="D9" s="329">
        <v>8633</v>
      </c>
      <c r="E9" s="329">
        <v>5215</v>
      </c>
      <c r="F9" s="329">
        <f t="shared" si="4"/>
        <v>-1025</v>
      </c>
      <c r="G9" s="329">
        <v>7608</v>
      </c>
      <c r="H9" s="330">
        <f t="shared" ref="H9:H61" si="5">SUM(D9/C9-1)*100</f>
        <v>79.4429432550405</v>
      </c>
      <c r="I9" s="337">
        <f t="shared" ref="I9:I61" si="6">SUM(G9-D9)/D9*100</f>
        <v>-11.873045291324</v>
      </c>
    </row>
    <row r="10" s="303" customFormat="1" spans="1:9">
      <c r="A10" s="326"/>
      <c r="B10" s="328" t="s">
        <v>163</v>
      </c>
      <c r="C10" s="329">
        <v>10465</v>
      </c>
      <c r="D10" s="329">
        <v>19328</v>
      </c>
      <c r="E10" s="329">
        <v>11508</v>
      </c>
      <c r="F10" s="329">
        <f t="shared" si="4"/>
        <v>-2285</v>
      </c>
      <c r="G10" s="329">
        <v>17043</v>
      </c>
      <c r="H10" s="330">
        <f t="shared" si="5"/>
        <v>84.6918299092212</v>
      </c>
      <c r="I10" s="337">
        <f t="shared" si="6"/>
        <v>-11.8222268211921</v>
      </c>
    </row>
    <row r="11" s="303" customFormat="1" spans="1:9">
      <c r="A11" s="326"/>
      <c r="B11" s="327" t="s">
        <v>164</v>
      </c>
      <c r="C11" s="331">
        <f t="shared" ref="C11:G11" si="7">SUM(C12:C15)</f>
        <v>13823</v>
      </c>
      <c r="D11" s="331">
        <f t="shared" si="7"/>
        <v>0</v>
      </c>
      <c r="E11" s="331">
        <f t="shared" si="7"/>
        <v>0</v>
      </c>
      <c r="F11" s="331">
        <f t="shared" si="7"/>
        <v>0</v>
      </c>
      <c r="G11" s="331">
        <f t="shared" si="7"/>
        <v>0</v>
      </c>
      <c r="H11" s="325">
        <f t="shared" si="5"/>
        <v>-100</v>
      </c>
      <c r="I11" s="336"/>
    </row>
    <row r="12" s="303" customFormat="1" spans="1:9">
      <c r="A12" s="326"/>
      <c r="B12" s="328" t="s">
        <v>160</v>
      </c>
      <c r="C12" s="332">
        <v>6740</v>
      </c>
      <c r="D12" s="329"/>
      <c r="E12" s="329"/>
      <c r="F12" s="329">
        <f t="shared" ref="F12:F16" si="8">G12-D12</f>
        <v>0</v>
      </c>
      <c r="G12" s="329"/>
      <c r="H12" s="330">
        <f t="shared" si="5"/>
        <v>-100</v>
      </c>
      <c r="I12" s="337"/>
    </row>
    <row r="13" s="303" customFormat="1" spans="1:9">
      <c r="A13" s="326"/>
      <c r="B13" s="328" t="s">
        <v>161</v>
      </c>
      <c r="C13" s="332">
        <v>668</v>
      </c>
      <c r="D13" s="332"/>
      <c r="E13" s="332"/>
      <c r="F13" s="329">
        <f t="shared" si="8"/>
        <v>0</v>
      </c>
      <c r="G13" s="332"/>
      <c r="H13" s="330">
        <f t="shared" si="5"/>
        <v>-100</v>
      </c>
      <c r="I13" s="337"/>
    </row>
    <row r="14" s="303" customFormat="1" spans="1:9">
      <c r="A14" s="326"/>
      <c r="B14" s="328" t="s">
        <v>162</v>
      </c>
      <c r="C14" s="332">
        <v>2791</v>
      </c>
      <c r="D14" s="332"/>
      <c r="E14" s="332"/>
      <c r="F14" s="329">
        <f t="shared" si="8"/>
        <v>0</v>
      </c>
      <c r="G14" s="332"/>
      <c r="H14" s="330">
        <f t="shared" si="5"/>
        <v>-100</v>
      </c>
      <c r="I14" s="337"/>
    </row>
    <row r="15" s="303" customFormat="1" spans="1:9">
      <c r="A15" s="326"/>
      <c r="B15" s="328" t="s">
        <v>163</v>
      </c>
      <c r="C15" s="332">
        <v>3624</v>
      </c>
      <c r="D15" s="332"/>
      <c r="E15" s="332"/>
      <c r="F15" s="329">
        <f t="shared" si="8"/>
        <v>0</v>
      </c>
      <c r="G15" s="332"/>
      <c r="H15" s="330">
        <f t="shared" si="5"/>
        <v>-100</v>
      </c>
      <c r="I15" s="337"/>
    </row>
    <row r="16" s="303" customFormat="1" spans="1:9">
      <c r="A16" s="326"/>
      <c r="B16" s="333" t="s">
        <v>165</v>
      </c>
      <c r="C16" s="324">
        <v>48</v>
      </c>
      <c r="D16" s="324">
        <v>50</v>
      </c>
      <c r="E16" s="324">
        <v>47</v>
      </c>
      <c r="F16" s="329">
        <f t="shared" si="8"/>
        <v>0</v>
      </c>
      <c r="G16" s="324">
        <v>50</v>
      </c>
      <c r="H16" s="325">
        <f t="shared" si="5"/>
        <v>4.16666666666667</v>
      </c>
      <c r="I16" s="336">
        <f t="shared" si="6"/>
        <v>0</v>
      </c>
    </row>
    <row r="17" s="303" customFormat="1" spans="1:9">
      <c r="A17" s="326"/>
      <c r="B17" s="333" t="s">
        <v>166</v>
      </c>
      <c r="C17" s="324">
        <f t="shared" ref="C17:G17" si="9">SUM(C18:C21)</f>
        <v>12165</v>
      </c>
      <c r="D17" s="324">
        <f t="shared" si="9"/>
        <v>13500</v>
      </c>
      <c r="E17" s="324">
        <f t="shared" si="9"/>
        <v>15949</v>
      </c>
      <c r="F17" s="324">
        <f t="shared" si="9"/>
        <v>4500</v>
      </c>
      <c r="G17" s="324">
        <f t="shared" si="9"/>
        <v>18000</v>
      </c>
      <c r="H17" s="325">
        <f t="shared" si="5"/>
        <v>10.9741060419235</v>
      </c>
      <c r="I17" s="336">
        <f t="shared" si="6"/>
        <v>33.3333333333333</v>
      </c>
    </row>
    <row r="18" s="303" customFormat="1" spans="1:9">
      <c r="A18" s="326"/>
      <c r="B18" s="328" t="s">
        <v>160</v>
      </c>
      <c r="C18" s="332">
        <v>7299</v>
      </c>
      <c r="D18" s="332">
        <v>8100</v>
      </c>
      <c r="E18" s="332">
        <v>9569</v>
      </c>
      <c r="F18" s="329">
        <f t="shared" ref="F18:F21" si="10">G18-D18</f>
        <v>2700</v>
      </c>
      <c r="G18" s="332">
        <v>10800</v>
      </c>
      <c r="H18" s="330">
        <f t="shared" si="5"/>
        <v>10.9741060419235</v>
      </c>
      <c r="I18" s="337">
        <f t="shared" si="6"/>
        <v>33.3333333333333</v>
      </c>
    </row>
    <row r="19" s="303" customFormat="1" spans="1:9">
      <c r="A19" s="326"/>
      <c r="B19" s="328" t="s">
        <v>161</v>
      </c>
      <c r="C19" s="329">
        <v>2920</v>
      </c>
      <c r="D19" s="329">
        <v>3240</v>
      </c>
      <c r="E19" s="329">
        <v>3828</v>
      </c>
      <c r="F19" s="329">
        <f t="shared" si="10"/>
        <v>1080</v>
      </c>
      <c r="G19" s="329">
        <v>4320</v>
      </c>
      <c r="H19" s="330">
        <f t="shared" si="5"/>
        <v>10.958904109589</v>
      </c>
      <c r="I19" s="337">
        <f t="shared" si="6"/>
        <v>33.3333333333333</v>
      </c>
    </row>
    <row r="20" s="303" customFormat="1" spans="1:9">
      <c r="A20" s="326"/>
      <c r="B20" s="328" t="s">
        <v>162</v>
      </c>
      <c r="C20" s="329">
        <v>629</v>
      </c>
      <c r="D20" s="329">
        <v>648</v>
      </c>
      <c r="E20" s="329">
        <v>768</v>
      </c>
      <c r="F20" s="329">
        <f t="shared" si="10"/>
        <v>216</v>
      </c>
      <c r="G20" s="329">
        <v>864</v>
      </c>
      <c r="H20" s="330">
        <f t="shared" si="5"/>
        <v>3.02066772655007</v>
      </c>
      <c r="I20" s="337">
        <f t="shared" si="6"/>
        <v>33.3333333333333</v>
      </c>
    </row>
    <row r="21" s="303" customFormat="1" spans="1:9">
      <c r="A21" s="326"/>
      <c r="B21" s="328" t="s">
        <v>163</v>
      </c>
      <c r="C21" s="329">
        <v>1317</v>
      </c>
      <c r="D21" s="329">
        <v>1512</v>
      </c>
      <c r="E21" s="329">
        <v>1784</v>
      </c>
      <c r="F21" s="329">
        <f t="shared" si="10"/>
        <v>504</v>
      </c>
      <c r="G21" s="329">
        <v>2016</v>
      </c>
      <c r="H21" s="330">
        <f t="shared" si="5"/>
        <v>14.8063781321184</v>
      </c>
      <c r="I21" s="337">
        <f t="shared" si="6"/>
        <v>33.3333333333333</v>
      </c>
    </row>
    <row r="22" s="303" customFormat="1" spans="1:9">
      <c r="A22" s="326"/>
      <c r="B22" s="333" t="s">
        <v>167</v>
      </c>
      <c r="C22" s="331">
        <f t="shared" ref="C22:G22" si="11">SUM(C23:C26)</f>
        <v>4213</v>
      </c>
      <c r="D22" s="331">
        <f t="shared" si="11"/>
        <v>4500</v>
      </c>
      <c r="E22" s="331">
        <f t="shared" si="11"/>
        <v>7786</v>
      </c>
      <c r="F22" s="331">
        <f t="shared" si="11"/>
        <v>4000</v>
      </c>
      <c r="G22" s="331">
        <f t="shared" si="11"/>
        <v>8500</v>
      </c>
      <c r="H22" s="325">
        <f t="shared" si="5"/>
        <v>6.81224780441492</v>
      </c>
      <c r="I22" s="336">
        <f t="shared" si="6"/>
        <v>88.8888888888889</v>
      </c>
    </row>
    <row r="23" s="303" customFormat="1" spans="1:9">
      <c r="A23" s="326"/>
      <c r="B23" s="334" t="s">
        <v>168</v>
      </c>
      <c r="C23" s="329">
        <v>2528</v>
      </c>
      <c r="D23" s="329">
        <v>2700</v>
      </c>
      <c r="E23" s="329">
        <v>4671</v>
      </c>
      <c r="F23" s="329">
        <f t="shared" ref="F23:F26" si="12">G23-D23</f>
        <v>2400</v>
      </c>
      <c r="G23" s="329">
        <v>5100</v>
      </c>
      <c r="H23" s="330">
        <f t="shared" si="5"/>
        <v>6.80379746835442</v>
      </c>
      <c r="I23" s="337">
        <f t="shared" si="6"/>
        <v>88.8888888888889</v>
      </c>
    </row>
    <row r="24" s="303" customFormat="1" spans="1:9">
      <c r="A24" s="326"/>
      <c r="B24" s="334" t="s">
        <v>169</v>
      </c>
      <c r="C24" s="329">
        <v>1011</v>
      </c>
      <c r="D24" s="329">
        <v>1080</v>
      </c>
      <c r="E24" s="329">
        <v>1869</v>
      </c>
      <c r="F24" s="329">
        <f t="shared" si="12"/>
        <v>960</v>
      </c>
      <c r="G24" s="329">
        <v>2040</v>
      </c>
      <c r="H24" s="330">
        <f t="shared" si="5"/>
        <v>6.82492581602374</v>
      </c>
      <c r="I24" s="337">
        <f t="shared" si="6"/>
        <v>88.8888888888889</v>
      </c>
    </row>
    <row r="25" s="303" customFormat="1" spans="1:9">
      <c r="A25" s="326"/>
      <c r="B25" s="334" t="s">
        <v>170</v>
      </c>
      <c r="C25" s="329">
        <v>202</v>
      </c>
      <c r="D25" s="329">
        <v>216</v>
      </c>
      <c r="E25" s="329">
        <v>374</v>
      </c>
      <c r="F25" s="329">
        <f t="shared" si="12"/>
        <v>192</v>
      </c>
      <c r="G25" s="329">
        <v>408</v>
      </c>
      <c r="H25" s="330">
        <f t="shared" si="5"/>
        <v>6.93069306930694</v>
      </c>
      <c r="I25" s="337">
        <f t="shared" si="6"/>
        <v>88.8888888888889</v>
      </c>
    </row>
    <row r="26" s="303" customFormat="1" spans="1:9">
      <c r="A26" s="326"/>
      <c r="B26" s="334" t="s">
        <v>171</v>
      </c>
      <c r="C26" s="329">
        <v>472</v>
      </c>
      <c r="D26" s="329">
        <v>504</v>
      </c>
      <c r="E26" s="329">
        <v>872</v>
      </c>
      <c r="F26" s="329">
        <f t="shared" si="12"/>
        <v>448</v>
      </c>
      <c r="G26" s="329">
        <v>952</v>
      </c>
      <c r="H26" s="330">
        <f t="shared" si="5"/>
        <v>6.77966101694916</v>
      </c>
      <c r="I26" s="337">
        <f t="shared" si="6"/>
        <v>88.8888888888889</v>
      </c>
    </row>
    <row r="27" s="303" customFormat="1" spans="1:9">
      <c r="A27" s="326"/>
      <c r="B27" s="322" t="s">
        <v>172</v>
      </c>
      <c r="C27" s="331">
        <f t="shared" ref="C27:G27" si="13">SUM(C28:C29)</f>
        <v>1850</v>
      </c>
      <c r="D27" s="331">
        <f t="shared" si="13"/>
        <v>1630</v>
      </c>
      <c r="E27" s="331">
        <f t="shared" si="13"/>
        <v>1197</v>
      </c>
      <c r="F27" s="331">
        <f t="shared" si="13"/>
        <v>370</v>
      </c>
      <c r="G27" s="331">
        <f t="shared" si="13"/>
        <v>2000</v>
      </c>
      <c r="H27" s="325">
        <f t="shared" si="5"/>
        <v>-11.8918918918919</v>
      </c>
      <c r="I27" s="336">
        <f t="shared" si="6"/>
        <v>22.6993865030675</v>
      </c>
    </row>
    <row r="28" s="303" customFormat="1" spans="1:9">
      <c r="A28" s="326"/>
      <c r="B28" s="328" t="s">
        <v>173</v>
      </c>
      <c r="C28" s="329">
        <v>555</v>
      </c>
      <c r="D28" s="329">
        <v>489</v>
      </c>
      <c r="E28" s="329">
        <v>359</v>
      </c>
      <c r="F28" s="329">
        <f t="shared" ref="F28:F32" si="14">G28-D28</f>
        <v>111</v>
      </c>
      <c r="G28" s="329">
        <v>600</v>
      </c>
      <c r="H28" s="330">
        <f t="shared" si="5"/>
        <v>-11.8918918918919</v>
      </c>
      <c r="I28" s="337">
        <f t="shared" si="6"/>
        <v>22.6993865030675</v>
      </c>
    </row>
    <row r="29" s="303" customFormat="1" spans="1:9">
      <c r="A29" s="326"/>
      <c r="B29" s="328" t="s">
        <v>174</v>
      </c>
      <c r="C29" s="329">
        <v>1295</v>
      </c>
      <c r="D29" s="329">
        <v>1141</v>
      </c>
      <c r="E29" s="329">
        <v>838</v>
      </c>
      <c r="F29" s="329">
        <f t="shared" si="14"/>
        <v>259</v>
      </c>
      <c r="G29" s="329">
        <v>1400</v>
      </c>
      <c r="H29" s="330">
        <f t="shared" si="5"/>
        <v>-11.8918918918919</v>
      </c>
      <c r="I29" s="337">
        <f t="shared" si="6"/>
        <v>22.6993865030675</v>
      </c>
    </row>
    <row r="30" s="303" customFormat="1" spans="1:9">
      <c r="A30" s="326"/>
      <c r="B30" s="322" t="s">
        <v>175</v>
      </c>
      <c r="C30" s="331">
        <f t="shared" ref="C30:G30" si="15">SUM(C31:C32)</f>
        <v>1288</v>
      </c>
      <c r="D30" s="331">
        <f t="shared" si="15"/>
        <v>1750</v>
      </c>
      <c r="E30" s="331">
        <f t="shared" si="15"/>
        <v>858</v>
      </c>
      <c r="F30" s="331">
        <f t="shared" si="15"/>
        <v>-400</v>
      </c>
      <c r="G30" s="331">
        <f t="shared" si="15"/>
        <v>1350</v>
      </c>
      <c r="H30" s="325">
        <f t="shared" si="5"/>
        <v>35.8695652173913</v>
      </c>
      <c r="I30" s="336">
        <f t="shared" si="6"/>
        <v>-22.8571428571429</v>
      </c>
    </row>
    <row r="31" s="303" customFormat="1" spans="1:9">
      <c r="A31" s="326"/>
      <c r="B31" s="328" t="s">
        <v>176</v>
      </c>
      <c r="C31" s="329">
        <v>505</v>
      </c>
      <c r="D31" s="329">
        <v>559</v>
      </c>
      <c r="E31" s="329">
        <v>299</v>
      </c>
      <c r="F31" s="329">
        <f t="shared" si="14"/>
        <v>-119</v>
      </c>
      <c r="G31" s="329">
        <v>440</v>
      </c>
      <c r="H31" s="330">
        <f t="shared" si="5"/>
        <v>10.6930693069307</v>
      </c>
      <c r="I31" s="337">
        <f t="shared" si="6"/>
        <v>-21.2880143112701</v>
      </c>
    </row>
    <row r="32" s="303" customFormat="1" spans="1:9">
      <c r="A32" s="326"/>
      <c r="B32" s="328" t="s">
        <v>177</v>
      </c>
      <c r="C32" s="329">
        <v>783</v>
      </c>
      <c r="D32" s="329">
        <v>1191</v>
      </c>
      <c r="E32" s="329">
        <v>559</v>
      </c>
      <c r="F32" s="329">
        <f t="shared" si="14"/>
        <v>-281</v>
      </c>
      <c r="G32" s="329">
        <v>910</v>
      </c>
      <c r="H32" s="330">
        <f t="shared" si="5"/>
        <v>52.1072796934866</v>
      </c>
      <c r="I32" s="337">
        <f t="shared" si="6"/>
        <v>-23.5936188077246</v>
      </c>
    </row>
    <row r="33" s="303" customFormat="1" spans="1:9">
      <c r="A33" s="326"/>
      <c r="B33" s="322" t="s">
        <v>178</v>
      </c>
      <c r="C33" s="331">
        <f t="shared" ref="C33:G33" si="16">SUM(C34:C35)</f>
        <v>807</v>
      </c>
      <c r="D33" s="331">
        <f t="shared" si="16"/>
        <v>1200</v>
      </c>
      <c r="E33" s="331">
        <f t="shared" si="16"/>
        <v>540</v>
      </c>
      <c r="F33" s="331">
        <f t="shared" si="16"/>
        <v>0</v>
      </c>
      <c r="G33" s="331">
        <f t="shared" si="16"/>
        <v>1200</v>
      </c>
      <c r="H33" s="325">
        <f t="shared" si="5"/>
        <v>48.6988847583643</v>
      </c>
      <c r="I33" s="336">
        <f t="shared" si="6"/>
        <v>0</v>
      </c>
    </row>
    <row r="34" s="303" customFormat="1" spans="1:9">
      <c r="A34" s="326"/>
      <c r="B34" s="328" t="s">
        <v>179</v>
      </c>
      <c r="C34" s="329">
        <v>242</v>
      </c>
      <c r="D34" s="329">
        <v>360</v>
      </c>
      <c r="E34" s="329">
        <v>162</v>
      </c>
      <c r="F34" s="329">
        <f t="shared" ref="F34:F38" si="17">G34-D34</f>
        <v>0</v>
      </c>
      <c r="G34" s="329">
        <v>360</v>
      </c>
      <c r="H34" s="330">
        <f t="shared" si="5"/>
        <v>48.7603305785124</v>
      </c>
      <c r="I34" s="337">
        <f t="shared" si="6"/>
        <v>0</v>
      </c>
    </row>
    <row r="35" s="303" customFormat="1" spans="1:9">
      <c r="A35" s="326"/>
      <c r="B35" s="328" t="s">
        <v>180</v>
      </c>
      <c r="C35" s="329">
        <v>565</v>
      </c>
      <c r="D35" s="329">
        <v>840</v>
      </c>
      <c r="E35" s="329">
        <v>378</v>
      </c>
      <c r="F35" s="329">
        <f t="shared" si="17"/>
        <v>0</v>
      </c>
      <c r="G35" s="329">
        <v>840</v>
      </c>
      <c r="H35" s="330">
        <f t="shared" si="5"/>
        <v>48.6725663716814</v>
      </c>
      <c r="I35" s="337">
        <f t="shared" si="6"/>
        <v>0</v>
      </c>
    </row>
    <row r="36" s="303" customFormat="1" spans="1:9">
      <c r="A36" s="326"/>
      <c r="B36" s="322" t="s">
        <v>181</v>
      </c>
      <c r="C36" s="331">
        <f t="shared" ref="C36:G36" si="18">SUM(C37:C38)</f>
        <v>632</v>
      </c>
      <c r="D36" s="331">
        <f t="shared" si="18"/>
        <v>730</v>
      </c>
      <c r="E36" s="331">
        <f t="shared" si="18"/>
        <v>479</v>
      </c>
      <c r="F36" s="331">
        <f t="shared" si="18"/>
        <v>50</v>
      </c>
      <c r="G36" s="331">
        <f t="shared" si="18"/>
        <v>780</v>
      </c>
      <c r="H36" s="325">
        <f t="shared" si="5"/>
        <v>15.506329113924</v>
      </c>
      <c r="I36" s="336">
        <f t="shared" si="6"/>
        <v>6.84931506849315</v>
      </c>
    </row>
    <row r="37" s="303" customFormat="1" spans="1:9">
      <c r="A37" s="326"/>
      <c r="B37" s="328" t="s">
        <v>182</v>
      </c>
      <c r="C37" s="329">
        <v>232</v>
      </c>
      <c r="D37" s="329">
        <v>219</v>
      </c>
      <c r="E37" s="329">
        <v>146</v>
      </c>
      <c r="F37" s="329">
        <f t="shared" si="17"/>
        <v>18</v>
      </c>
      <c r="G37" s="329">
        <v>237</v>
      </c>
      <c r="H37" s="330">
        <f t="shared" si="5"/>
        <v>-5.60344827586207</v>
      </c>
      <c r="I37" s="337">
        <f t="shared" si="6"/>
        <v>8.21917808219178</v>
      </c>
    </row>
    <row r="38" s="303" customFormat="1" spans="1:9">
      <c r="A38" s="326"/>
      <c r="B38" s="328" t="s">
        <v>183</v>
      </c>
      <c r="C38" s="329">
        <v>400</v>
      </c>
      <c r="D38" s="329">
        <v>511</v>
      </c>
      <c r="E38" s="329">
        <v>333</v>
      </c>
      <c r="F38" s="329">
        <f t="shared" si="17"/>
        <v>32</v>
      </c>
      <c r="G38" s="329">
        <v>543</v>
      </c>
      <c r="H38" s="330">
        <f t="shared" si="5"/>
        <v>27.75</v>
      </c>
      <c r="I38" s="337">
        <f t="shared" si="6"/>
        <v>6.26223091976517</v>
      </c>
    </row>
    <row r="39" s="303" customFormat="1" spans="1:9">
      <c r="A39" s="326"/>
      <c r="B39" s="322" t="s">
        <v>184</v>
      </c>
      <c r="C39" s="331">
        <f t="shared" ref="C39:G39" si="19">SUM(C40:C41)</f>
        <v>1681</v>
      </c>
      <c r="D39" s="331">
        <f t="shared" si="19"/>
        <v>2000</v>
      </c>
      <c r="E39" s="331">
        <f t="shared" si="19"/>
        <v>889</v>
      </c>
      <c r="F39" s="331">
        <f t="shared" si="19"/>
        <v>200</v>
      </c>
      <c r="G39" s="331">
        <f t="shared" si="19"/>
        <v>2200</v>
      </c>
      <c r="H39" s="325">
        <f t="shared" si="5"/>
        <v>18.9767995240928</v>
      </c>
      <c r="I39" s="336">
        <f t="shared" si="6"/>
        <v>10</v>
      </c>
    </row>
    <row r="40" s="303" customFormat="1" spans="1:9">
      <c r="A40" s="326"/>
      <c r="B40" s="328" t="s">
        <v>185</v>
      </c>
      <c r="C40" s="329">
        <v>504</v>
      </c>
      <c r="D40" s="329">
        <v>600</v>
      </c>
      <c r="E40" s="329">
        <v>267</v>
      </c>
      <c r="F40" s="329">
        <f t="shared" ref="F40:F44" si="20">G40-D40</f>
        <v>60</v>
      </c>
      <c r="G40" s="329">
        <v>660</v>
      </c>
      <c r="H40" s="330">
        <f t="shared" si="5"/>
        <v>19.047619047619</v>
      </c>
      <c r="I40" s="337">
        <f t="shared" si="6"/>
        <v>10</v>
      </c>
    </row>
    <row r="41" s="303" customFormat="1" spans="1:9">
      <c r="A41" s="326"/>
      <c r="B41" s="328" t="s">
        <v>186</v>
      </c>
      <c r="C41" s="329">
        <v>1177</v>
      </c>
      <c r="D41" s="329">
        <v>1400</v>
      </c>
      <c r="E41" s="329">
        <v>622</v>
      </c>
      <c r="F41" s="329">
        <f t="shared" si="20"/>
        <v>140</v>
      </c>
      <c r="G41" s="329">
        <v>1540</v>
      </c>
      <c r="H41" s="330">
        <f t="shared" si="5"/>
        <v>18.946474086661</v>
      </c>
      <c r="I41" s="337">
        <f t="shared" si="6"/>
        <v>10</v>
      </c>
    </row>
    <row r="42" s="303" customFormat="1" spans="1:9">
      <c r="A42" s="326"/>
      <c r="B42" s="322" t="s">
        <v>187</v>
      </c>
      <c r="C42" s="331">
        <f t="shared" ref="C42:G42" si="21">SUM(C43:C44)</f>
        <v>1176</v>
      </c>
      <c r="D42" s="331">
        <f t="shared" si="21"/>
        <v>1200</v>
      </c>
      <c r="E42" s="331">
        <f t="shared" si="21"/>
        <v>2057</v>
      </c>
      <c r="F42" s="331">
        <f t="shared" si="21"/>
        <v>1300</v>
      </c>
      <c r="G42" s="331">
        <f t="shared" si="21"/>
        <v>2500</v>
      </c>
      <c r="H42" s="325">
        <f t="shared" si="5"/>
        <v>2.04081632653061</v>
      </c>
      <c r="I42" s="336">
        <f t="shared" si="6"/>
        <v>108.333333333333</v>
      </c>
    </row>
    <row r="43" s="303" customFormat="1" spans="1:9">
      <c r="A43" s="326"/>
      <c r="B43" s="328" t="s">
        <v>188</v>
      </c>
      <c r="C43" s="329">
        <v>353</v>
      </c>
      <c r="D43" s="329">
        <v>360</v>
      </c>
      <c r="E43" s="329">
        <v>617</v>
      </c>
      <c r="F43" s="329">
        <f t="shared" si="20"/>
        <v>390</v>
      </c>
      <c r="G43" s="329">
        <v>750</v>
      </c>
      <c r="H43" s="330">
        <f t="shared" si="5"/>
        <v>1.98300283286119</v>
      </c>
      <c r="I43" s="337">
        <f t="shared" si="6"/>
        <v>108.333333333333</v>
      </c>
    </row>
    <row r="44" s="303" customFormat="1" spans="1:9">
      <c r="A44" s="326"/>
      <c r="B44" s="328" t="s">
        <v>189</v>
      </c>
      <c r="C44" s="329">
        <v>823</v>
      </c>
      <c r="D44" s="329">
        <v>840</v>
      </c>
      <c r="E44" s="329">
        <v>1440</v>
      </c>
      <c r="F44" s="329">
        <f t="shared" si="20"/>
        <v>910</v>
      </c>
      <c r="G44" s="329">
        <v>1750</v>
      </c>
      <c r="H44" s="330">
        <f t="shared" si="5"/>
        <v>2.06561360874848</v>
      </c>
      <c r="I44" s="337">
        <f t="shared" si="6"/>
        <v>108.333333333333</v>
      </c>
    </row>
    <row r="45" s="303" customFormat="1" spans="1:9">
      <c r="A45" s="326"/>
      <c r="B45" s="322" t="s">
        <v>190</v>
      </c>
      <c r="C45" s="331">
        <f t="shared" ref="C45:G45" si="22">SUM(C46:C47)</f>
        <v>1066</v>
      </c>
      <c r="D45" s="331">
        <f t="shared" si="22"/>
        <v>1170</v>
      </c>
      <c r="E45" s="331">
        <f t="shared" si="22"/>
        <v>951</v>
      </c>
      <c r="F45" s="331">
        <f t="shared" si="22"/>
        <v>330</v>
      </c>
      <c r="G45" s="331">
        <f t="shared" si="22"/>
        <v>1500</v>
      </c>
      <c r="H45" s="325">
        <f t="shared" si="5"/>
        <v>9.75609756097562</v>
      </c>
      <c r="I45" s="336">
        <f t="shared" si="6"/>
        <v>28.2051282051282</v>
      </c>
    </row>
    <row r="46" s="303" customFormat="1" spans="1:9">
      <c r="A46" s="326"/>
      <c r="B46" s="328" t="s">
        <v>191</v>
      </c>
      <c r="C46" s="329">
        <v>320</v>
      </c>
      <c r="D46" s="329">
        <v>351</v>
      </c>
      <c r="E46" s="329">
        <v>285</v>
      </c>
      <c r="F46" s="329">
        <f t="shared" ref="F46:F50" si="23">G46-D46</f>
        <v>99</v>
      </c>
      <c r="G46" s="329">
        <v>450</v>
      </c>
      <c r="H46" s="330">
        <f t="shared" si="5"/>
        <v>9.6875</v>
      </c>
      <c r="I46" s="337">
        <f t="shared" si="6"/>
        <v>28.2051282051282</v>
      </c>
    </row>
    <row r="47" s="303" customFormat="1" spans="1:9">
      <c r="A47" s="326"/>
      <c r="B47" s="328" t="s">
        <v>192</v>
      </c>
      <c r="C47" s="329">
        <v>746</v>
      </c>
      <c r="D47" s="329">
        <v>819</v>
      </c>
      <c r="E47" s="329">
        <v>666</v>
      </c>
      <c r="F47" s="329">
        <f t="shared" si="23"/>
        <v>231</v>
      </c>
      <c r="G47" s="329">
        <v>1050</v>
      </c>
      <c r="H47" s="330">
        <f t="shared" si="5"/>
        <v>9.78552278820375</v>
      </c>
      <c r="I47" s="337">
        <f t="shared" si="6"/>
        <v>28.2051282051282</v>
      </c>
    </row>
    <row r="48" s="303" customFormat="1" spans="1:9">
      <c r="A48" s="326"/>
      <c r="B48" s="322" t="s">
        <v>193</v>
      </c>
      <c r="C48" s="331">
        <f t="shared" ref="C48:G48" si="24">SUM(C49:C50)</f>
        <v>2459</v>
      </c>
      <c r="D48" s="331">
        <f t="shared" si="24"/>
        <v>2630</v>
      </c>
      <c r="E48" s="331">
        <f t="shared" si="24"/>
        <v>2320</v>
      </c>
      <c r="F48" s="331">
        <f t="shared" si="24"/>
        <v>-310</v>
      </c>
      <c r="G48" s="331">
        <f t="shared" si="24"/>
        <v>2320</v>
      </c>
      <c r="H48" s="325">
        <f t="shared" si="5"/>
        <v>6.95404636030907</v>
      </c>
      <c r="I48" s="336">
        <f t="shared" si="6"/>
        <v>-11.787072243346</v>
      </c>
    </row>
    <row r="49" s="303" customFormat="1" spans="1:9">
      <c r="A49" s="326"/>
      <c r="B49" s="334" t="s">
        <v>194</v>
      </c>
      <c r="C49" s="329">
        <v>738</v>
      </c>
      <c r="D49" s="329">
        <v>789</v>
      </c>
      <c r="E49" s="329">
        <v>696</v>
      </c>
      <c r="F49" s="329">
        <f t="shared" si="23"/>
        <v>-93</v>
      </c>
      <c r="G49" s="329">
        <v>696</v>
      </c>
      <c r="H49" s="330">
        <f t="shared" si="5"/>
        <v>6.91056910569106</v>
      </c>
      <c r="I49" s="337">
        <f t="shared" si="6"/>
        <v>-11.787072243346</v>
      </c>
    </row>
    <row r="50" s="303" customFormat="1" spans="1:9">
      <c r="A50" s="326"/>
      <c r="B50" s="334" t="s">
        <v>195</v>
      </c>
      <c r="C50" s="329">
        <v>1721</v>
      </c>
      <c r="D50" s="329">
        <v>1841</v>
      </c>
      <c r="E50" s="329">
        <v>1624</v>
      </c>
      <c r="F50" s="329">
        <f t="shared" si="23"/>
        <v>-217</v>
      </c>
      <c r="G50" s="329">
        <v>1624</v>
      </c>
      <c r="H50" s="330">
        <f t="shared" si="5"/>
        <v>6.97269029633933</v>
      </c>
      <c r="I50" s="337">
        <f t="shared" si="6"/>
        <v>-11.787072243346</v>
      </c>
    </row>
    <row r="51" s="303" customFormat="1" spans="1:9">
      <c r="A51" s="326"/>
      <c r="B51" s="333" t="s">
        <v>196</v>
      </c>
      <c r="C51" s="331">
        <f t="shared" ref="C51:G51" si="25">SUM(C52:C53)</f>
        <v>3474</v>
      </c>
      <c r="D51" s="331">
        <f t="shared" si="25"/>
        <v>3550</v>
      </c>
      <c r="E51" s="331">
        <f t="shared" si="25"/>
        <v>2504</v>
      </c>
      <c r="F51" s="331">
        <f t="shared" si="25"/>
        <v>0</v>
      </c>
      <c r="G51" s="331">
        <f t="shared" si="25"/>
        <v>3550</v>
      </c>
      <c r="H51" s="325">
        <f t="shared" si="5"/>
        <v>2.18767990788715</v>
      </c>
      <c r="I51" s="336">
        <f t="shared" si="6"/>
        <v>0</v>
      </c>
    </row>
    <row r="52" s="303" customFormat="1" spans="1:9">
      <c r="A52" s="326"/>
      <c r="B52" s="328" t="s">
        <v>197</v>
      </c>
      <c r="C52" s="329">
        <v>1042</v>
      </c>
      <c r="D52" s="329">
        <v>1065</v>
      </c>
      <c r="E52" s="329">
        <v>751</v>
      </c>
      <c r="F52" s="329">
        <f t="shared" ref="F52:F56" si="26">G52-D52</f>
        <v>0</v>
      </c>
      <c r="G52" s="329">
        <v>1065</v>
      </c>
      <c r="H52" s="330">
        <f t="shared" si="5"/>
        <v>2.20729366602688</v>
      </c>
      <c r="I52" s="337">
        <f t="shared" si="6"/>
        <v>0</v>
      </c>
    </row>
    <row r="53" s="303" customFormat="1" spans="1:9">
      <c r="A53" s="326"/>
      <c r="B53" s="328" t="s">
        <v>198</v>
      </c>
      <c r="C53" s="329">
        <v>2432</v>
      </c>
      <c r="D53" s="329">
        <v>2485</v>
      </c>
      <c r="E53" s="329">
        <v>1753</v>
      </c>
      <c r="F53" s="329">
        <f t="shared" si="26"/>
        <v>0</v>
      </c>
      <c r="G53" s="329">
        <v>2485</v>
      </c>
      <c r="H53" s="330">
        <f t="shared" si="5"/>
        <v>2.17927631578947</v>
      </c>
      <c r="I53" s="337">
        <f t="shared" si="6"/>
        <v>0</v>
      </c>
    </row>
    <row r="54" s="303" customFormat="1" spans="1:9">
      <c r="A54" s="326"/>
      <c r="B54" s="322" t="s">
        <v>199</v>
      </c>
      <c r="C54" s="331">
        <f t="shared" ref="C54:G54" si="27">SUM(C55:C56)</f>
        <v>688</v>
      </c>
      <c r="D54" s="331">
        <f t="shared" si="27"/>
        <v>700</v>
      </c>
      <c r="E54" s="331">
        <f t="shared" si="27"/>
        <v>594</v>
      </c>
      <c r="F54" s="331">
        <f t="shared" si="27"/>
        <v>20</v>
      </c>
      <c r="G54" s="331">
        <f t="shared" si="27"/>
        <v>720</v>
      </c>
      <c r="H54" s="330">
        <f t="shared" si="5"/>
        <v>1.74418604651163</v>
      </c>
      <c r="I54" s="337">
        <f t="shared" si="6"/>
        <v>2.85714285714286</v>
      </c>
    </row>
    <row r="55" s="303" customFormat="1" spans="1:9">
      <c r="A55" s="326"/>
      <c r="B55" s="328" t="s">
        <v>200</v>
      </c>
      <c r="C55" s="329">
        <v>206</v>
      </c>
      <c r="D55" s="329">
        <v>210</v>
      </c>
      <c r="E55" s="329">
        <v>178</v>
      </c>
      <c r="F55" s="329">
        <f t="shared" si="26"/>
        <v>6</v>
      </c>
      <c r="G55" s="329">
        <v>216</v>
      </c>
      <c r="H55" s="330">
        <f t="shared" si="5"/>
        <v>1.94174757281553</v>
      </c>
      <c r="I55" s="337">
        <f t="shared" si="6"/>
        <v>2.85714285714286</v>
      </c>
    </row>
    <row r="56" s="303" customFormat="1" spans="1:9">
      <c r="A56" s="326"/>
      <c r="B56" s="328" t="s">
        <v>201</v>
      </c>
      <c r="C56" s="329">
        <v>482</v>
      </c>
      <c r="D56" s="329">
        <v>490</v>
      </c>
      <c r="E56" s="329">
        <v>416</v>
      </c>
      <c r="F56" s="329">
        <f t="shared" si="26"/>
        <v>14</v>
      </c>
      <c r="G56" s="329">
        <v>504</v>
      </c>
      <c r="H56" s="330">
        <f t="shared" si="5"/>
        <v>1.65975103734439</v>
      </c>
      <c r="I56" s="337">
        <f t="shared" si="6"/>
        <v>2.85714285714286</v>
      </c>
    </row>
    <row r="57" s="303" customFormat="1" spans="1:9">
      <c r="A57" s="326"/>
      <c r="B57" s="322" t="s">
        <v>202</v>
      </c>
      <c r="C57" s="331">
        <f t="shared" ref="C57:F57" si="28">SUM(C58:C59,C60)</f>
        <v>45</v>
      </c>
      <c r="D57" s="331">
        <f t="shared" si="28"/>
        <v>200</v>
      </c>
      <c r="E57" s="331">
        <f t="shared" si="28"/>
        <v>591</v>
      </c>
      <c r="F57" s="331">
        <f t="shared" si="28"/>
        <v>500</v>
      </c>
      <c r="G57" s="331">
        <f>SUM(G58:G60)</f>
        <v>700</v>
      </c>
      <c r="H57" s="325">
        <f t="shared" si="5"/>
        <v>344.444444444444</v>
      </c>
      <c r="I57" s="336">
        <f t="shared" si="6"/>
        <v>250</v>
      </c>
    </row>
    <row r="58" s="303" customFormat="1" spans="1:9">
      <c r="A58" s="326"/>
      <c r="B58" s="334" t="s">
        <v>203</v>
      </c>
      <c r="C58" s="329">
        <v>13</v>
      </c>
      <c r="D58" s="329">
        <v>60</v>
      </c>
      <c r="E58" s="329">
        <v>177</v>
      </c>
      <c r="F58" s="329">
        <f t="shared" ref="F58:F60" si="29">G58-D58</f>
        <v>150</v>
      </c>
      <c r="G58" s="329">
        <v>210</v>
      </c>
      <c r="H58" s="330">
        <f t="shared" si="5"/>
        <v>361.538461538461</v>
      </c>
      <c r="I58" s="337">
        <f t="shared" si="6"/>
        <v>250</v>
      </c>
    </row>
    <row r="59" s="303" customFormat="1" spans="1:9">
      <c r="A59" s="326"/>
      <c r="B59" s="334" t="s">
        <v>204</v>
      </c>
      <c r="C59" s="329">
        <v>10</v>
      </c>
      <c r="D59" s="329">
        <v>42</v>
      </c>
      <c r="E59" s="329">
        <v>124</v>
      </c>
      <c r="F59" s="329">
        <f t="shared" si="29"/>
        <v>105</v>
      </c>
      <c r="G59" s="329">
        <v>147</v>
      </c>
      <c r="H59" s="330">
        <f t="shared" si="5"/>
        <v>320</v>
      </c>
      <c r="I59" s="337">
        <f t="shared" si="6"/>
        <v>250</v>
      </c>
    </row>
    <row r="60" s="303" customFormat="1" spans="1:9">
      <c r="A60" s="326"/>
      <c r="B60" s="334" t="s">
        <v>205</v>
      </c>
      <c r="C60" s="329">
        <v>22</v>
      </c>
      <c r="D60" s="329">
        <v>98</v>
      </c>
      <c r="E60" s="329">
        <v>290</v>
      </c>
      <c r="F60" s="329">
        <f t="shared" si="29"/>
        <v>245</v>
      </c>
      <c r="G60" s="329">
        <v>343</v>
      </c>
      <c r="H60" s="330">
        <f t="shared" si="5"/>
        <v>345.454545454545</v>
      </c>
      <c r="I60" s="337">
        <f t="shared" si="6"/>
        <v>250</v>
      </c>
    </row>
    <row r="61" s="303" customFormat="1" spans="1:9">
      <c r="A61" s="326"/>
      <c r="B61" s="333" t="s">
        <v>206</v>
      </c>
      <c r="C61" s="331">
        <f t="shared" ref="C61:G61" si="30">SUM(C62:C64)</f>
        <v>0</v>
      </c>
      <c r="D61" s="331">
        <f t="shared" si="30"/>
        <v>0</v>
      </c>
      <c r="E61" s="331">
        <f t="shared" si="30"/>
        <v>0</v>
      </c>
      <c r="F61" s="331">
        <f t="shared" si="30"/>
        <v>0</v>
      </c>
      <c r="G61" s="331">
        <f t="shared" si="30"/>
        <v>0</v>
      </c>
      <c r="H61" s="325"/>
      <c r="I61" s="336"/>
    </row>
    <row r="62" s="303" customFormat="1" spans="1:9">
      <c r="A62" s="326"/>
      <c r="B62" s="334" t="s">
        <v>207</v>
      </c>
      <c r="C62" s="329"/>
      <c r="D62" s="329"/>
      <c r="E62" s="329"/>
      <c r="F62" s="329"/>
      <c r="G62" s="329"/>
      <c r="H62" s="330"/>
      <c r="I62" s="337"/>
    </row>
    <row r="63" s="303" customFormat="1" spans="1:9">
      <c r="A63" s="326"/>
      <c r="B63" s="334" t="s">
        <v>208</v>
      </c>
      <c r="C63" s="329"/>
      <c r="D63" s="329"/>
      <c r="E63" s="329"/>
      <c r="F63" s="329"/>
      <c r="G63" s="329"/>
      <c r="H63" s="330"/>
      <c r="I63" s="337"/>
    </row>
    <row r="64" s="303" customFormat="1" spans="1:9">
      <c r="A64" s="326"/>
      <c r="B64" s="334" t="s">
        <v>209</v>
      </c>
      <c r="C64" s="329"/>
      <c r="D64" s="329"/>
      <c r="E64" s="329"/>
      <c r="F64" s="329"/>
      <c r="G64" s="329"/>
      <c r="H64" s="330"/>
      <c r="I64" s="337"/>
    </row>
    <row r="65" s="303" customFormat="1" spans="1:9">
      <c r="A65" s="326"/>
      <c r="B65" s="333" t="s">
        <v>210</v>
      </c>
      <c r="C65" s="331">
        <f t="shared" ref="C65:G65" si="31">SUM(C66:C67)</f>
        <v>0</v>
      </c>
      <c r="D65" s="331">
        <f t="shared" si="31"/>
        <v>0</v>
      </c>
      <c r="E65" s="331">
        <f t="shared" si="31"/>
        <v>0</v>
      </c>
      <c r="F65" s="331">
        <f t="shared" si="31"/>
        <v>0</v>
      </c>
      <c r="G65" s="331">
        <f t="shared" si="31"/>
        <v>0</v>
      </c>
      <c r="H65" s="330"/>
      <c r="I65" s="337"/>
    </row>
    <row r="66" s="303" customFormat="1" spans="1:9">
      <c r="A66" s="326"/>
      <c r="B66" s="327" t="s">
        <v>211</v>
      </c>
      <c r="C66" s="331"/>
      <c r="D66" s="329"/>
      <c r="E66" s="338"/>
      <c r="F66" s="329">
        <f t="shared" ref="F66:F71" si="32">G66-D66</f>
        <v>0</v>
      </c>
      <c r="G66" s="329"/>
      <c r="H66" s="330"/>
      <c r="I66" s="337"/>
    </row>
    <row r="67" s="303" customFormat="1" spans="1:9">
      <c r="A67" s="326"/>
      <c r="B67" s="327" t="s">
        <v>212</v>
      </c>
      <c r="C67" s="331"/>
      <c r="D67" s="329"/>
      <c r="E67" s="338"/>
      <c r="F67" s="329">
        <f t="shared" si="32"/>
        <v>0</v>
      </c>
      <c r="G67" s="329"/>
      <c r="H67" s="330"/>
      <c r="I67" s="337"/>
    </row>
    <row r="68" s="303" customFormat="1" ht="18" customHeight="1" spans="1:9">
      <c r="A68" s="326"/>
      <c r="B68" s="333" t="s">
        <v>213</v>
      </c>
      <c r="C68" s="331">
        <f t="shared" ref="C68:G68" si="33">SUM(C69,C72,C80,C84,C88)</f>
        <v>18905</v>
      </c>
      <c r="D68" s="331">
        <f t="shared" si="33"/>
        <v>11840</v>
      </c>
      <c r="E68" s="331">
        <f t="shared" si="33"/>
        <v>3710</v>
      </c>
      <c r="F68" s="331">
        <f t="shared" si="33"/>
        <v>44</v>
      </c>
      <c r="G68" s="331">
        <f t="shared" si="33"/>
        <v>11884</v>
      </c>
      <c r="H68" s="325">
        <f t="shared" ref="H65:H72" si="34">SUM(D68/C68-1)*100</f>
        <v>-37.3710658555938</v>
      </c>
      <c r="I68" s="336">
        <f t="shared" ref="I65:I72" si="35">SUM(G68-D68)/D68*100</f>
        <v>0.371621621621622</v>
      </c>
    </row>
    <row r="69" s="303" customFormat="1" spans="1:9">
      <c r="A69" s="326"/>
      <c r="B69" s="333" t="s">
        <v>214</v>
      </c>
      <c r="C69" s="331">
        <f t="shared" ref="C69:G69" si="36">SUM(C70:C71)</f>
        <v>1269</v>
      </c>
      <c r="D69" s="331">
        <f t="shared" si="36"/>
        <v>1280</v>
      </c>
      <c r="E69" s="331">
        <f t="shared" si="36"/>
        <v>999</v>
      </c>
      <c r="F69" s="331">
        <f t="shared" si="36"/>
        <v>70</v>
      </c>
      <c r="G69" s="331">
        <f t="shared" si="36"/>
        <v>1350</v>
      </c>
      <c r="H69" s="339">
        <f t="shared" si="34"/>
        <v>0.86682427107958</v>
      </c>
      <c r="I69" s="336">
        <f t="shared" si="35"/>
        <v>5.46875</v>
      </c>
    </row>
    <row r="70" s="303" customFormat="1" spans="1:9">
      <c r="A70" s="326"/>
      <c r="B70" s="334" t="s">
        <v>215</v>
      </c>
      <c r="C70" s="329">
        <v>74</v>
      </c>
      <c r="D70" s="329"/>
      <c r="E70" s="329">
        <v>15</v>
      </c>
      <c r="F70" s="329">
        <f t="shared" si="32"/>
        <v>20</v>
      </c>
      <c r="G70" s="329">
        <v>20</v>
      </c>
      <c r="H70" s="340">
        <f t="shared" si="34"/>
        <v>-100</v>
      </c>
      <c r="I70" s="337"/>
    </row>
    <row r="71" s="303" customFormat="1" spans="1:9">
      <c r="A71" s="326"/>
      <c r="B71" s="334" t="s">
        <v>216</v>
      </c>
      <c r="C71" s="329">
        <v>1195</v>
      </c>
      <c r="D71" s="329">
        <v>1280</v>
      </c>
      <c r="E71" s="329">
        <v>984</v>
      </c>
      <c r="F71" s="329">
        <f t="shared" si="32"/>
        <v>50</v>
      </c>
      <c r="G71" s="329">
        <v>1330</v>
      </c>
      <c r="H71" s="340">
        <f t="shared" si="34"/>
        <v>7.11297071129706</v>
      </c>
      <c r="I71" s="337">
        <f t="shared" si="35"/>
        <v>3.90625</v>
      </c>
    </row>
    <row r="72" s="303" customFormat="1" spans="1:9">
      <c r="A72" s="326"/>
      <c r="B72" s="333" t="s">
        <v>217</v>
      </c>
      <c r="C72" s="331">
        <f t="shared" ref="C72:G72" si="37">SUM(C73:C75)</f>
        <v>0</v>
      </c>
      <c r="D72" s="331">
        <f t="shared" si="37"/>
        <v>10</v>
      </c>
      <c r="E72" s="331">
        <f t="shared" si="37"/>
        <v>0</v>
      </c>
      <c r="F72" s="331">
        <f t="shared" si="37"/>
        <v>-10</v>
      </c>
      <c r="G72" s="331">
        <f t="shared" si="37"/>
        <v>0</v>
      </c>
      <c r="H72" s="339"/>
      <c r="I72" s="336">
        <f t="shared" si="35"/>
        <v>-100</v>
      </c>
    </row>
    <row r="73" s="303" customFormat="1" spans="1:9">
      <c r="A73" s="326"/>
      <c r="B73" s="334" t="s">
        <v>218</v>
      </c>
      <c r="C73" s="331"/>
      <c r="D73" s="329"/>
      <c r="E73" s="329"/>
      <c r="F73" s="329"/>
      <c r="G73" s="329"/>
      <c r="H73" s="340"/>
      <c r="I73" s="337"/>
    </row>
    <row r="74" s="303" customFormat="1" spans="1:9">
      <c r="A74" s="326"/>
      <c r="B74" s="334" t="s">
        <v>219</v>
      </c>
      <c r="C74" s="331"/>
      <c r="D74" s="329"/>
      <c r="E74" s="329"/>
      <c r="F74" s="329"/>
      <c r="G74" s="329"/>
      <c r="H74" s="340"/>
      <c r="I74" s="337"/>
    </row>
    <row r="75" s="303" customFormat="1" spans="1:9">
      <c r="A75" s="326"/>
      <c r="B75" s="334" t="s">
        <v>220</v>
      </c>
      <c r="C75" s="331"/>
      <c r="D75" s="329">
        <v>10</v>
      </c>
      <c r="E75" s="329"/>
      <c r="F75" s="329">
        <f>G75-D75</f>
        <v>-10</v>
      </c>
      <c r="G75" s="329"/>
      <c r="H75" s="340"/>
      <c r="I75" s="337">
        <f>SUM(G75-D75)/D75*100</f>
        <v>-100</v>
      </c>
    </row>
    <row r="76" s="303" customFormat="1" spans="1:9">
      <c r="A76" s="326"/>
      <c r="B76" s="333" t="s">
        <v>221</v>
      </c>
      <c r="C76" s="331"/>
      <c r="D76" s="329"/>
      <c r="E76" s="331">
        <f>SUM(E77:E79)</f>
        <v>1151</v>
      </c>
      <c r="F76" s="329"/>
      <c r="G76" s="329">
        <f>SUM(G77:G79)</f>
        <v>1770</v>
      </c>
      <c r="H76" s="340"/>
      <c r="I76" s="337"/>
    </row>
    <row r="77" s="303" customFormat="1" spans="1:9">
      <c r="A77" s="326"/>
      <c r="B77" s="341" t="s">
        <v>222</v>
      </c>
      <c r="C77" s="331"/>
      <c r="D77" s="329"/>
      <c r="E77" s="329">
        <v>669</v>
      </c>
      <c r="F77" s="329"/>
      <c r="G77" s="329">
        <v>890</v>
      </c>
      <c r="H77" s="340"/>
      <c r="I77" s="337"/>
    </row>
    <row r="78" s="303" customFormat="1" spans="1:9">
      <c r="A78" s="326"/>
      <c r="B78" s="341" t="s">
        <v>223</v>
      </c>
      <c r="C78" s="331"/>
      <c r="D78" s="329"/>
      <c r="E78" s="329"/>
      <c r="F78" s="329"/>
      <c r="G78" s="329"/>
      <c r="H78" s="340"/>
      <c r="I78" s="337"/>
    </row>
    <row r="79" s="303" customFormat="1" spans="1:9">
      <c r="A79" s="326"/>
      <c r="B79" s="341" t="s">
        <v>224</v>
      </c>
      <c r="C79" s="331"/>
      <c r="D79" s="329"/>
      <c r="E79" s="329">
        <v>482</v>
      </c>
      <c r="F79" s="329"/>
      <c r="G79" s="329">
        <v>880</v>
      </c>
      <c r="H79" s="340"/>
      <c r="I79" s="337"/>
    </row>
    <row r="80" s="303" customFormat="1" spans="1:9">
      <c r="A80" s="326"/>
      <c r="B80" s="333" t="s">
        <v>225</v>
      </c>
      <c r="C80" s="331">
        <f t="shared" ref="C80:G80" si="38">SUM(C81:C83)</f>
        <v>419</v>
      </c>
      <c r="D80" s="331">
        <f t="shared" si="38"/>
        <v>419</v>
      </c>
      <c r="E80" s="331">
        <f t="shared" si="38"/>
        <v>28</v>
      </c>
      <c r="F80" s="329">
        <f>G80-D80</f>
        <v>71</v>
      </c>
      <c r="G80" s="331">
        <f t="shared" si="38"/>
        <v>490</v>
      </c>
      <c r="H80" s="339">
        <f t="shared" ref="H80:H89" si="39">SUM(D80/C80-1)*100</f>
        <v>0</v>
      </c>
      <c r="I80" s="336">
        <f>SUM(G80-D80)/D80*100</f>
        <v>16.945107398568</v>
      </c>
    </row>
    <row r="81" s="303" customFormat="1" spans="1:9">
      <c r="A81" s="326"/>
      <c r="B81" s="342" t="s">
        <v>226</v>
      </c>
      <c r="C81" s="329">
        <v>10</v>
      </c>
      <c r="D81" s="329">
        <v>10</v>
      </c>
      <c r="E81" s="329"/>
      <c r="F81" s="329"/>
      <c r="G81" s="329"/>
      <c r="H81" s="340"/>
      <c r="I81" s="337"/>
    </row>
    <row r="82" s="303" customFormat="1" spans="1:9">
      <c r="A82" s="326"/>
      <c r="B82" s="342" t="s">
        <v>227</v>
      </c>
      <c r="C82" s="329"/>
      <c r="D82" s="329"/>
      <c r="E82" s="329">
        <v>3</v>
      </c>
      <c r="F82" s="329"/>
      <c r="G82" s="329">
        <v>49</v>
      </c>
      <c r="H82" s="340"/>
      <c r="I82" s="337"/>
    </row>
    <row r="83" s="303" customFormat="1" spans="1:9">
      <c r="A83" s="326"/>
      <c r="B83" s="342" t="s">
        <v>228</v>
      </c>
      <c r="C83" s="329">
        <v>409</v>
      </c>
      <c r="D83" s="329">
        <v>409</v>
      </c>
      <c r="E83" s="329">
        <v>25</v>
      </c>
      <c r="F83" s="329"/>
      <c r="G83" s="329">
        <v>441</v>
      </c>
      <c r="H83" s="340"/>
      <c r="I83" s="337"/>
    </row>
    <row r="84" s="303" customFormat="1" spans="1:9">
      <c r="A84" s="326"/>
      <c r="B84" s="333" t="s">
        <v>229</v>
      </c>
      <c r="C84" s="331">
        <f t="shared" ref="C84:F84" si="40">SUM(C85:C87)</f>
        <v>167</v>
      </c>
      <c r="D84" s="331">
        <f t="shared" si="40"/>
        <v>131</v>
      </c>
      <c r="E84" s="331">
        <f t="shared" si="40"/>
        <v>210</v>
      </c>
      <c r="F84" s="331">
        <f t="shared" si="40"/>
        <v>149</v>
      </c>
      <c r="G84" s="331">
        <f>SUM(G86:G87)</f>
        <v>280</v>
      </c>
      <c r="H84" s="339">
        <f t="shared" si="39"/>
        <v>-21.5568862275449</v>
      </c>
      <c r="I84" s="336">
        <f t="shared" ref="I84:I88" si="41">SUM(G84-D84)/D84*100</f>
        <v>113.740458015267</v>
      </c>
    </row>
    <row r="85" s="303" customFormat="1" spans="1:9">
      <c r="A85" s="326"/>
      <c r="B85" s="334" t="s">
        <v>230</v>
      </c>
      <c r="C85" s="331"/>
      <c r="D85" s="329"/>
      <c r="E85" s="329"/>
      <c r="F85" s="329">
        <f t="shared" ref="F85:F87" si="42">G85-D85</f>
        <v>0</v>
      </c>
      <c r="G85" s="329"/>
      <c r="H85" s="340"/>
      <c r="I85" s="337"/>
    </row>
    <row r="86" s="303" customFormat="1" spans="1:9">
      <c r="A86" s="326"/>
      <c r="B86" s="334" t="s">
        <v>231</v>
      </c>
      <c r="C86" s="329">
        <v>67</v>
      </c>
      <c r="D86" s="329"/>
      <c r="E86" s="329">
        <v>27</v>
      </c>
      <c r="F86" s="329">
        <f t="shared" si="42"/>
        <v>32</v>
      </c>
      <c r="G86" s="329">
        <v>32</v>
      </c>
      <c r="H86" s="340">
        <f t="shared" si="39"/>
        <v>-100</v>
      </c>
      <c r="I86" s="337"/>
    </row>
    <row r="87" s="303" customFormat="1" spans="1:9">
      <c r="A87" s="326"/>
      <c r="B87" s="334" t="s">
        <v>232</v>
      </c>
      <c r="C87" s="329">
        <v>100</v>
      </c>
      <c r="D87" s="329">
        <v>131</v>
      </c>
      <c r="E87" s="329">
        <v>183</v>
      </c>
      <c r="F87" s="329">
        <f t="shared" si="42"/>
        <v>117</v>
      </c>
      <c r="G87" s="329">
        <v>248</v>
      </c>
      <c r="H87" s="340">
        <f t="shared" si="39"/>
        <v>31</v>
      </c>
      <c r="I87" s="337">
        <f t="shared" si="41"/>
        <v>89.3129770992366</v>
      </c>
    </row>
    <row r="88" s="303" customFormat="1" spans="1:9">
      <c r="A88" s="326"/>
      <c r="B88" s="333" t="s">
        <v>233</v>
      </c>
      <c r="C88" s="331">
        <f t="shared" ref="C88:G88" si="43">SUM(C89:C91)</f>
        <v>17050</v>
      </c>
      <c r="D88" s="331">
        <f t="shared" si="43"/>
        <v>10000</v>
      </c>
      <c r="E88" s="331">
        <f t="shared" si="43"/>
        <v>2473</v>
      </c>
      <c r="F88" s="331">
        <f t="shared" si="43"/>
        <v>-236</v>
      </c>
      <c r="G88" s="331">
        <f t="shared" si="43"/>
        <v>9764</v>
      </c>
      <c r="H88" s="340">
        <f t="shared" si="39"/>
        <v>-41.3489736070381</v>
      </c>
      <c r="I88" s="337">
        <f t="shared" si="41"/>
        <v>-2.36</v>
      </c>
    </row>
    <row r="89" s="303" customFormat="1" spans="1:9">
      <c r="A89" s="326"/>
      <c r="B89" s="343" t="s">
        <v>234</v>
      </c>
      <c r="C89" s="329">
        <v>109</v>
      </c>
      <c r="D89" s="329"/>
      <c r="E89" s="329">
        <v>11</v>
      </c>
      <c r="F89" s="329">
        <f t="shared" ref="F89:F92" si="44">G89-D89</f>
        <v>20</v>
      </c>
      <c r="G89" s="329">
        <v>20</v>
      </c>
      <c r="H89" s="340">
        <f t="shared" si="39"/>
        <v>-100</v>
      </c>
      <c r="I89" s="337"/>
    </row>
    <row r="90" s="303" customFormat="1" spans="1:9">
      <c r="A90" s="326"/>
      <c r="B90" s="343" t="s">
        <v>235</v>
      </c>
      <c r="C90" s="329"/>
      <c r="D90" s="329"/>
      <c r="E90" s="329">
        <v>2</v>
      </c>
      <c r="F90" s="329">
        <v>2</v>
      </c>
      <c r="G90" s="329">
        <v>2</v>
      </c>
      <c r="H90" s="340"/>
      <c r="I90" s="337"/>
    </row>
    <row r="91" s="303" customFormat="1" spans="1:9">
      <c r="A91" s="326"/>
      <c r="B91" s="343" t="s">
        <v>236</v>
      </c>
      <c r="C91" s="329">
        <v>16941</v>
      </c>
      <c r="D91" s="329">
        <v>10000</v>
      </c>
      <c r="E91" s="329">
        <v>2460</v>
      </c>
      <c r="F91" s="329">
        <f t="shared" si="44"/>
        <v>-258</v>
      </c>
      <c r="G91" s="329">
        <v>9742</v>
      </c>
      <c r="H91" s="340">
        <f t="shared" ref="H91:H112" si="45">SUM(D91/C91-1)*100</f>
        <v>-40.971607343132</v>
      </c>
      <c r="I91" s="337">
        <f t="shared" ref="I91:I96" si="46">SUM(G91-D91)/D91*100</f>
        <v>-2.58</v>
      </c>
    </row>
    <row r="92" s="303" customFormat="1" spans="1:9">
      <c r="A92" s="326"/>
      <c r="B92" s="333" t="s">
        <v>237</v>
      </c>
      <c r="C92" s="331">
        <v>859</v>
      </c>
      <c r="D92" s="331"/>
      <c r="E92" s="331"/>
      <c r="F92" s="329">
        <f t="shared" si="44"/>
        <v>0</v>
      </c>
      <c r="G92" s="331"/>
      <c r="H92" s="339">
        <f t="shared" si="45"/>
        <v>-100</v>
      </c>
      <c r="I92" s="336"/>
    </row>
    <row r="93" s="303" customFormat="1" spans="1:9">
      <c r="A93" s="326"/>
      <c r="B93" s="344" t="s">
        <v>238</v>
      </c>
      <c r="C93" s="324">
        <f t="shared" ref="C93:G93" si="47">SUM(C94:C100)</f>
        <v>95979</v>
      </c>
      <c r="D93" s="324">
        <f t="shared" si="47"/>
        <v>103255</v>
      </c>
      <c r="E93" s="324">
        <f t="shared" si="47"/>
        <v>75708</v>
      </c>
      <c r="F93" s="324">
        <f t="shared" si="47"/>
        <v>5766</v>
      </c>
      <c r="G93" s="324">
        <f t="shared" si="47"/>
        <v>109021</v>
      </c>
      <c r="H93" s="325">
        <f t="shared" si="45"/>
        <v>7.58082497212933</v>
      </c>
      <c r="I93" s="336">
        <f t="shared" si="46"/>
        <v>5.58423320904557</v>
      </c>
    </row>
    <row r="94" s="303" customFormat="1" spans="1:9">
      <c r="A94" s="326"/>
      <c r="B94" s="334" t="s">
        <v>239</v>
      </c>
      <c r="C94" s="332">
        <f>SUM(C10,C15,C21,C26,C29,C32,C35,C38,C41,C44,C47,C50,C53,C56,C60,C64+C67)</f>
        <v>26324</v>
      </c>
      <c r="D94" s="332">
        <f>SUM(D10,D15,D21,D26,D29,D32,D35,D38,D41,D44,D47,D50,D53,D56,D60,D64+D67)</f>
        <v>33000</v>
      </c>
      <c r="E94" s="332">
        <f t="shared" ref="E94:G94" si="48">SUM(E10,E15,E21,E26,E29,E32,E35,E38,E41,E44,E47,E50,E53,E56,E60,E64,E67)</f>
        <v>23083</v>
      </c>
      <c r="F94" s="332">
        <f t="shared" si="48"/>
        <v>0</v>
      </c>
      <c r="G94" s="332">
        <f t="shared" si="48"/>
        <v>33000</v>
      </c>
      <c r="H94" s="340">
        <f t="shared" si="45"/>
        <v>25.3608874031302</v>
      </c>
      <c r="I94" s="337">
        <f t="shared" si="46"/>
        <v>0</v>
      </c>
    </row>
    <row r="95" s="303" customFormat="1" spans="1:9">
      <c r="A95" s="326"/>
      <c r="B95" s="334" t="s">
        <v>240</v>
      </c>
      <c r="C95" s="332">
        <f t="shared" ref="C95:G95" si="49">SUM(C71,C75,C83,C87,C89,C91)</f>
        <v>18754</v>
      </c>
      <c r="D95" s="332">
        <f t="shared" si="49"/>
        <v>11830</v>
      </c>
      <c r="E95" s="332">
        <f t="shared" si="49"/>
        <v>3663</v>
      </c>
      <c r="F95" s="329">
        <f t="shared" ref="F95:F102" si="50">G95-D95</f>
        <v>-49</v>
      </c>
      <c r="G95" s="332">
        <f>SUM(G71,G83,G87,G89,G91)</f>
        <v>11781</v>
      </c>
      <c r="H95" s="340">
        <f t="shared" si="45"/>
        <v>-36.9201237069425</v>
      </c>
      <c r="I95" s="337">
        <f t="shared" si="46"/>
        <v>-0.414201183431953</v>
      </c>
    </row>
    <row r="96" s="303" customFormat="1" spans="1:9">
      <c r="A96" s="326"/>
      <c r="B96" s="334" t="s">
        <v>241</v>
      </c>
      <c r="C96" s="332">
        <f>SUM(C9,C14,C20,C25,C28,C31,C34,C37,C40,C43,C46,C49,C52,C55,C59,C63+C66)</f>
        <v>13140</v>
      </c>
      <c r="D96" s="332">
        <f>SUM(D9,D14,D20,D25,D28,D31,D34,D37,D40,D43,D46,D49,D52,D55,D59,D63+D66)</f>
        <v>14541</v>
      </c>
      <c r="E96" s="332">
        <f>SUM(E9,E14,E20,E25,E28,E31,E34,E37,E40,E43,E46,E49,E52,E55,E59,E63+E66)</f>
        <v>10241</v>
      </c>
      <c r="F96" s="329">
        <f t="shared" si="50"/>
        <v>-40</v>
      </c>
      <c r="G96" s="332">
        <f>SUM(G9,G14,G20,G25,G28,G31,G34,G37,G40,G43,G46,G49,G52,G55,G59,G66)</f>
        <v>14501</v>
      </c>
      <c r="H96" s="330">
        <f t="shared" si="45"/>
        <v>10.662100456621</v>
      </c>
      <c r="I96" s="337">
        <f t="shared" si="46"/>
        <v>-0.275084244549893</v>
      </c>
    </row>
    <row r="97" s="303" customFormat="1" spans="1:9">
      <c r="A97" s="326"/>
      <c r="B97" s="334" t="s">
        <v>242</v>
      </c>
      <c r="C97" s="332">
        <f>SUM(C70,C74,C86+C81)</f>
        <v>151</v>
      </c>
      <c r="D97" s="332">
        <f>SUM(D70,D74,D86)</f>
        <v>0</v>
      </c>
      <c r="E97" s="332">
        <f>SUM(E70,E86+E90)</f>
        <v>44</v>
      </c>
      <c r="F97" s="329">
        <f t="shared" si="50"/>
        <v>54</v>
      </c>
      <c r="G97" s="332">
        <f>SUM(G70,G74,G81,G86,G90)</f>
        <v>54</v>
      </c>
      <c r="H97" s="330">
        <f t="shared" si="45"/>
        <v>-100</v>
      </c>
      <c r="I97" s="337"/>
    </row>
    <row r="98" s="303" customFormat="1" spans="1:9">
      <c r="A98" s="326"/>
      <c r="B98" s="328" t="s">
        <v>243</v>
      </c>
      <c r="C98" s="332">
        <f>SUM(C73,C85+C92)</f>
        <v>859</v>
      </c>
      <c r="D98" s="332">
        <f>SUM(D73,D85+D92)</f>
        <v>0</v>
      </c>
      <c r="E98" s="332">
        <f>SUM(E73,E77,E78,E79,E82,E85,E92)</f>
        <v>1154</v>
      </c>
      <c r="F98" s="329">
        <f t="shared" si="50"/>
        <v>1819</v>
      </c>
      <c r="G98" s="332">
        <f>SUM(G73,G76,G82,G85)</f>
        <v>1819</v>
      </c>
      <c r="H98" s="330">
        <f t="shared" si="45"/>
        <v>-100</v>
      </c>
      <c r="I98" s="337"/>
    </row>
    <row r="99" s="303" customFormat="1" spans="1:9">
      <c r="A99" s="326"/>
      <c r="B99" s="334" t="s">
        <v>244</v>
      </c>
      <c r="C99" s="332">
        <f>SUM(C13,C19,C24,C58+C8)</f>
        <v>4860</v>
      </c>
      <c r="D99" s="332">
        <f>SUM(D13,D19,D24,D58+D8)</f>
        <v>4727</v>
      </c>
      <c r="E99" s="332">
        <f>SUM(E13,E19,E24,E58+E8)</f>
        <v>6193</v>
      </c>
      <c r="F99" s="329">
        <f t="shared" si="50"/>
        <v>2191</v>
      </c>
      <c r="G99" s="332">
        <f>SUM(G8,G19,G24,G58)</f>
        <v>6918</v>
      </c>
      <c r="H99" s="330">
        <f t="shared" si="45"/>
        <v>-2.73662551440329</v>
      </c>
      <c r="I99" s="337">
        <f t="shared" ref="I99:I101" si="51">SUM(G99-D99)/D99*100</f>
        <v>46.3507510048657</v>
      </c>
    </row>
    <row r="100" s="303" customFormat="1" spans="1:9">
      <c r="A100" s="345"/>
      <c r="B100" s="334" t="s">
        <v>245</v>
      </c>
      <c r="C100" s="332">
        <f>SUM(C7,C12,C18,C23,C62+C16)</f>
        <v>31891</v>
      </c>
      <c r="D100" s="332">
        <f>SUM(D7,D12,D18,D23,D62+D16)</f>
        <v>39157</v>
      </c>
      <c r="E100" s="332">
        <f>SUM(E7,E12,E18,E23,E62+E16)</f>
        <v>31330</v>
      </c>
      <c r="F100" s="329">
        <f t="shared" si="50"/>
        <v>1791</v>
      </c>
      <c r="G100" s="332">
        <f>SUM(G7,G12,G18,G16,G23,G62)</f>
        <v>40948</v>
      </c>
      <c r="H100" s="330">
        <f t="shared" si="45"/>
        <v>22.7838575146593</v>
      </c>
      <c r="I100" s="337">
        <f t="shared" si="51"/>
        <v>4.57389483361851</v>
      </c>
    </row>
    <row r="101" s="303" customFormat="1" ht="14.25" customHeight="1" spans="1:9">
      <c r="A101" s="346" t="s">
        <v>246</v>
      </c>
      <c r="B101" s="333" t="s">
        <v>247</v>
      </c>
      <c r="C101" s="324">
        <f t="shared" ref="C101:G101" si="52">SUM(C102+C103+C107+C108+C112)</f>
        <v>405</v>
      </c>
      <c r="D101" s="324">
        <f t="shared" si="52"/>
        <v>400</v>
      </c>
      <c r="E101" s="324">
        <f t="shared" si="52"/>
        <v>341</v>
      </c>
      <c r="F101" s="331">
        <f t="shared" si="50"/>
        <v>0</v>
      </c>
      <c r="G101" s="324">
        <f t="shared" si="52"/>
        <v>400</v>
      </c>
      <c r="H101" s="325">
        <f t="shared" si="45"/>
        <v>-1.23456790123457</v>
      </c>
      <c r="I101" s="336">
        <f t="shared" si="51"/>
        <v>0</v>
      </c>
    </row>
    <row r="102" s="303" customFormat="1" ht="14.25" customHeight="1" spans="1:9">
      <c r="A102" s="347"/>
      <c r="B102" s="348" t="s">
        <v>248</v>
      </c>
      <c r="C102" s="324"/>
      <c r="D102" s="324"/>
      <c r="E102" s="324"/>
      <c r="F102" s="331">
        <f t="shared" si="50"/>
        <v>0</v>
      </c>
      <c r="G102" s="324"/>
      <c r="H102" s="325"/>
      <c r="I102" s="336"/>
    </row>
    <row r="103" s="303" customFormat="1" ht="14.25" customHeight="1" spans="1:9">
      <c r="A103" s="347"/>
      <c r="B103" s="348" t="s">
        <v>249</v>
      </c>
      <c r="C103" s="324">
        <f t="shared" ref="C103:G103" si="53">SUM(C104:C106)</f>
        <v>0</v>
      </c>
      <c r="D103" s="324">
        <f t="shared" si="53"/>
        <v>0</v>
      </c>
      <c r="E103" s="324">
        <f t="shared" si="53"/>
        <v>0</v>
      </c>
      <c r="F103" s="324">
        <f t="shared" si="53"/>
        <v>0</v>
      </c>
      <c r="G103" s="324">
        <f t="shared" si="53"/>
        <v>0</v>
      </c>
      <c r="H103" s="325"/>
      <c r="I103" s="336"/>
    </row>
    <row r="104" s="303" customFormat="1" ht="14.25" customHeight="1" spans="1:9">
      <c r="A104" s="347"/>
      <c r="B104" s="334" t="s">
        <v>250</v>
      </c>
      <c r="C104" s="332"/>
      <c r="D104" s="332"/>
      <c r="E104" s="332"/>
      <c r="F104" s="329">
        <f t="shared" ref="F104:F107" si="54">G104-D104</f>
        <v>0</v>
      </c>
      <c r="G104" s="332"/>
      <c r="H104" s="330"/>
      <c r="I104" s="337"/>
    </row>
    <row r="105" s="303" customFormat="1" ht="14.25" customHeight="1" spans="1:9">
      <c r="A105" s="347"/>
      <c r="B105" s="334" t="s">
        <v>251</v>
      </c>
      <c r="C105" s="332"/>
      <c r="D105" s="332"/>
      <c r="E105" s="332"/>
      <c r="F105" s="329">
        <f t="shared" si="54"/>
        <v>0</v>
      </c>
      <c r="G105" s="332"/>
      <c r="H105" s="330"/>
      <c r="I105" s="337"/>
    </row>
    <row r="106" s="303" customFormat="1" ht="14.25" customHeight="1" spans="1:9">
      <c r="A106" s="347"/>
      <c r="B106" s="334" t="s">
        <v>252</v>
      </c>
      <c r="C106" s="332"/>
      <c r="D106" s="332"/>
      <c r="E106" s="332"/>
      <c r="F106" s="329">
        <f t="shared" si="54"/>
        <v>0</v>
      </c>
      <c r="G106" s="332"/>
      <c r="H106" s="330"/>
      <c r="I106" s="337"/>
    </row>
    <row r="107" s="304" customFormat="1" ht="15" customHeight="1" spans="1:9">
      <c r="A107" s="347"/>
      <c r="B107" s="349" t="s">
        <v>253</v>
      </c>
      <c r="C107" s="350">
        <v>371</v>
      </c>
      <c r="D107" s="350">
        <v>400</v>
      </c>
      <c r="E107" s="350">
        <v>322</v>
      </c>
      <c r="F107" s="329">
        <f t="shared" si="54"/>
        <v>0</v>
      </c>
      <c r="G107" s="350">
        <v>400</v>
      </c>
      <c r="H107" s="325">
        <f t="shared" si="45"/>
        <v>7.81671159029649</v>
      </c>
      <c r="I107" s="336">
        <f>SUM(G107-D107)/D107*100</f>
        <v>0</v>
      </c>
    </row>
    <row r="108" s="303" customFormat="1" ht="14.25" customHeight="1" spans="1:9">
      <c r="A108" s="347"/>
      <c r="B108" s="348" t="s">
        <v>254</v>
      </c>
      <c r="C108" s="324">
        <f t="shared" ref="C108:G108" si="55">SUM(C109:C111)</f>
        <v>0</v>
      </c>
      <c r="D108" s="324">
        <f t="shared" si="55"/>
        <v>0</v>
      </c>
      <c r="E108" s="324">
        <f t="shared" si="55"/>
        <v>0</v>
      </c>
      <c r="F108" s="324">
        <f t="shared" si="55"/>
        <v>0</v>
      </c>
      <c r="G108" s="324">
        <f t="shared" si="55"/>
        <v>0</v>
      </c>
      <c r="H108" s="325"/>
      <c r="I108" s="336"/>
    </row>
    <row r="109" s="303" customFormat="1" ht="14.25" customHeight="1" spans="1:9">
      <c r="A109" s="347"/>
      <c r="B109" s="334" t="s">
        <v>250</v>
      </c>
      <c r="C109" s="332"/>
      <c r="D109" s="332"/>
      <c r="E109" s="324"/>
      <c r="F109" s="329">
        <f t="shared" ref="F109:F111" si="56">G109-D109</f>
        <v>0</v>
      </c>
      <c r="G109" s="332"/>
      <c r="H109" s="330"/>
      <c r="I109" s="337"/>
    </row>
    <row r="110" s="303" customFormat="1" ht="14.25" customHeight="1" spans="1:9">
      <c r="A110" s="347"/>
      <c r="B110" s="334" t="s">
        <v>251</v>
      </c>
      <c r="C110" s="332"/>
      <c r="D110" s="332"/>
      <c r="E110" s="324"/>
      <c r="F110" s="329">
        <f t="shared" si="56"/>
        <v>0</v>
      </c>
      <c r="G110" s="332"/>
      <c r="H110" s="330"/>
      <c r="I110" s="337"/>
    </row>
    <row r="111" s="303" customFormat="1" ht="14.25" customHeight="1" spans="1:9">
      <c r="A111" s="347"/>
      <c r="B111" s="334" t="s">
        <v>255</v>
      </c>
      <c r="C111" s="332"/>
      <c r="D111" s="332"/>
      <c r="E111" s="324"/>
      <c r="F111" s="329">
        <f t="shared" si="56"/>
        <v>0</v>
      </c>
      <c r="G111" s="332"/>
      <c r="H111" s="330"/>
      <c r="I111" s="337"/>
    </row>
    <row r="112" s="305" customFormat="1" spans="1:9">
      <c r="A112" s="347"/>
      <c r="B112" s="348" t="s">
        <v>256</v>
      </c>
      <c r="C112" s="324">
        <f t="shared" ref="C112:G112" si="57">SUM(C113:C116)</f>
        <v>34</v>
      </c>
      <c r="D112" s="324">
        <f t="shared" si="57"/>
        <v>0</v>
      </c>
      <c r="E112" s="324">
        <f t="shared" si="57"/>
        <v>19</v>
      </c>
      <c r="F112" s="324">
        <f t="shared" si="57"/>
        <v>0</v>
      </c>
      <c r="G112" s="324">
        <f t="shared" si="57"/>
        <v>0</v>
      </c>
      <c r="H112" s="325">
        <f t="shared" si="45"/>
        <v>-100</v>
      </c>
      <c r="I112" s="336"/>
    </row>
    <row r="113" s="303" customFormat="1" spans="1:9">
      <c r="A113" s="347"/>
      <c r="B113" s="334" t="s">
        <v>250</v>
      </c>
      <c r="C113" s="332">
        <v>34</v>
      </c>
      <c r="D113" s="332"/>
      <c r="E113" s="332">
        <v>19</v>
      </c>
      <c r="F113" s="329">
        <f t="shared" ref="F113:F116" si="58">G113-D113</f>
        <v>0</v>
      </c>
      <c r="G113" s="332"/>
      <c r="H113" s="330"/>
      <c r="I113" s="337"/>
    </row>
    <row r="114" s="303" customFormat="1" spans="1:9">
      <c r="A114" s="347"/>
      <c r="B114" s="334" t="s">
        <v>251</v>
      </c>
      <c r="C114" s="332"/>
      <c r="D114" s="332"/>
      <c r="E114" s="332"/>
      <c r="F114" s="329">
        <f t="shared" si="58"/>
        <v>0</v>
      </c>
      <c r="G114" s="332"/>
      <c r="H114" s="330"/>
      <c r="I114" s="337"/>
    </row>
    <row r="115" s="303" customFormat="1" spans="1:9">
      <c r="A115" s="347"/>
      <c r="B115" s="334" t="s">
        <v>255</v>
      </c>
      <c r="C115" s="332"/>
      <c r="D115" s="332"/>
      <c r="E115" s="332"/>
      <c r="F115" s="329">
        <f t="shared" si="58"/>
        <v>0</v>
      </c>
      <c r="G115" s="332"/>
      <c r="H115" s="330"/>
      <c r="I115" s="337"/>
    </row>
    <row r="116" s="303" customFormat="1" spans="1:9">
      <c r="A116" s="347"/>
      <c r="B116" s="334" t="s">
        <v>252</v>
      </c>
      <c r="C116" s="332"/>
      <c r="D116" s="332"/>
      <c r="E116" s="332"/>
      <c r="F116" s="329">
        <f t="shared" si="58"/>
        <v>0</v>
      </c>
      <c r="G116" s="332"/>
      <c r="H116" s="330"/>
      <c r="I116" s="337"/>
    </row>
    <row r="117" s="303" customFormat="1" spans="1:9">
      <c r="A117" s="347"/>
      <c r="B117" s="333" t="s">
        <v>257</v>
      </c>
      <c r="C117" s="324">
        <f t="shared" ref="C117:G117" si="59">SUM(C118:C121)</f>
        <v>4076</v>
      </c>
      <c r="D117" s="324">
        <f t="shared" si="59"/>
        <v>2900</v>
      </c>
      <c r="E117" s="324">
        <f t="shared" si="59"/>
        <v>2488</v>
      </c>
      <c r="F117" s="324">
        <f t="shared" si="59"/>
        <v>0</v>
      </c>
      <c r="G117" s="324">
        <f t="shared" si="59"/>
        <v>2900</v>
      </c>
      <c r="H117" s="325">
        <f t="shared" ref="H117:H134" si="60">SUM(D117/C117-1)*100</f>
        <v>-28.8518155053975</v>
      </c>
      <c r="I117" s="336">
        <f t="shared" ref="I117:I123" si="61">SUM(G117-D117)/D117*100</f>
        <v>0</v>
      </c>
    </row>
    <row r="118" s="303" customFormat="1" spans="1:9">
      <c r="A118" s="347"/>
      <c r="B118" s="334" t="s">
        <v>258</v>
      </c>
      <c r="C118" s="332">
        <v>4076</v>
      </c>
      <c r="D118" s="332">
        <v>2900</v>
      </c>
      <c r="E118" s="332">
        <v>2488</v>
      </c>
      <c r="F118" s="329">
        <f t="shared" ref="F118:F121" si="62">G118-D118</f>
        <v>0</v>
      </c>
      <c r="G118" s="332">
        <v>2900</v>
      </c>
      <c r="H118" s="330">
        <f t="shared" si="60"/>
        <v>-28.8518155053975</v>
      </c>
      <c r="I118" s="337">
        <f t="shared" si="61"/>
        <v>0</v>
      </c>
    </row>
    <row r="119" s="303" customFormat="1" spans="1:9">
      <c r="A119" s="347"/>
      <c r="B119" s="334" t="s">
        <v>259</v>
      </c>
      <c r="C119" s="332"/>
      <c r="D119" s="332"/>
      <c r="E119" s="332"/>
      <c r="F119" s="329">
        <f t="shared" si="62"/>
        <v>0</v>
      </c>
      <c r="G119" s="332"/>
      <c r="H119" s="330"/>
      <c r="I119" s="337"/>
    </row>
    <row r="120" s="303" customFormat="1" spans="1:9">
      <c r="A120" s="347"/>
      <c r="B120" s="334" t="s">
        <v>260</v>
      </c>
      <c r="C120" s="332"/>
      <c r="D120" s="332"/>
      <c r="E120" s="332"/>
      <c r="F120" s="329">
        <f t="shared" si="62"/>
        <v>0</v>
      </c>
      <c r="G120" s="332"/>
      <c r="H120" s="330"/>
      <c r="I120" s="337"/>
    </row>
    <row r="121" s="303" customFormat="1" spans="1:9">
      <c r="A121" s="347"/>
      <c r="B121" s="334" t="s">
        <v>261</v>
      </c>
      <c r="C121" s="332"/>
      <c r="D121" s="332"/>
      <c r="E121" s="332"/>
      <c r="F121" s="329">
        <f t="shared" si="62"/>
        <v>0</v>
      </c>
      <c r="G121" s="332"/>
      <c r="H121" s="330"/>
      <c r="I121" s="337"/>
    </row>
    <row r="122" s="303" customFormat="1" spans="1:9">
      <c r="A122" s="347"/>
      <c r="B122" s="333" t="s">
        <v>262</v>
      </c>
      <c r="C122" s="324">
        <f t="shared" ref="C122:G122" si="63">SUM(C123:C125)</f>
        <v>3423</v>
      </c>
      <c r="D122" s="324">
        <f t="shared" si="63"/>
        <v>3501</v>
      </c>
      <c r="E122" s="324">
        <f t="shared" si="63"/>
        <v>3168</v>
      </c>
      <c r="F122" s="324">
        <f t="shared" si="63"/>
        <v>0</v>
      </c>
      <c r="G122" s="324">
        <f t="shared" si="63"/>
        <v>3501</v>
      </c>
      <c r="H122" s="339">
        <f t="shared" si="60"/>
        <v>2.27870289219982</v>
      </c>
      <c r="I122" s="336">
        <f t="shared" si="61"/>
        <v>0</v>
      </c>
    </row>
    <row r="123" s="303" customFormat="1" spans="1:9">
      <c r="A123" s="347"/>
      <c r="B123" s="334" t="s">
        <v>258</v>
      </c>
      <c r="C123" s="332">
        <v>3393</v>
      </c>
      <c r="D123" s="332">
        <v>3501</v>
      </c>
      <c r="E123" s="332">
        <v>3155</v>
      </c>
      <c r="F123" s="329">
        <f t="shared" ref="F123:F125" si="64">G123-D123</f>
        <v>0</v>
      </c>
      <c r="G123" s="332">
        <v>3501</v>
      </c>
      <c r="H123" s="330">
        <f t="shared" si="60"/>
        <v>3.18302387267904</v>
      </c>
      <c r="I123" s="337">
        <f t="shared" si="61"/>
        <v>0</v>
      </c>
    </row>
    <row r="124" s="303" customFormat="1" spans="1:9">
      <c r="A124" s="347"/>
      <c r="B124" s="334" t="s">
        <v>259</v>
      </c>
      <c r="C124" s="332">
        <v>30</v>
      </c>
      <c r="D124" s="332"/>
      <c r="E124" s="332">
        <v>13</v>
      </c>
      <c r="F124" s="329">
        <f t="shared" si="64"/>
        <v>0</v>
      </c>
      <c r="G124" s="332"/>
      <c r="H124" s="330">
        <f t="shared" si="60"/>
        <v>-100</v>
      </c>
      <c r="I124" s="337"/>
    </row>
    <row r="125" s="303" customFormat="1" spans="1:9">
      <c r="A125" s="347"/>
      <c r="B125" s="334" t="s">
        <v>260</v>
      </c>
      <c r="C125" s="332"/>
      <c r="D125" s="332"/>
      <c r="E125" s="332"/>
      <c r="F125" s="329">
        <f t="shared" si="64"/>
        <v>0</v>
      </c>
      <c r="G125" s="332"/>
      <c r="H125" s="330"/>
      <c r="I125" s="337"/>
    </row>
    <row r="126" s="303" customFormat="1" spans="1:9">
      <c r="A126" s="347"/>
      <c r="B126" s="351" t="s">
        <v>263</v>
      </c>
      <c r="C126" s="350">
        <f t="shared" ref="C126:G126" si="65">SUM(C127,C128,C129,C132,C137)</f>
        <v>5600</v>
      </c>
      <c r="D126" s="350">
        <f t="shared" si="65"/>
        <v>14744</v>
      </c>
      <c r="E126" s="350">
        <f t="shared" si="65"/>
        <v>5741</v>
      </c>
      <c r="F126" s="350">
        <f t="shared" si="65"/>
        <v>49</v>
      </c>
      <c r="G126" s="350">
        <f t="shared" si="65"/>
        <v>14883</v>
      </c>
      <c r="H126" s="339">
        <f t="shared" si="60"/>
        <v>163.285714285714</v>
      </c>
      <c r="I126" s="336">
        <f>SUM(G126-D126)/D126*100</f>
        <v>0.942756375474769</v>
      </c>
    </row>
    <row r="127" s="303" customFormat="1" spans="1:9">
      <c r="A127" s="347"/>
      <c r="B127" s="343" t="s">
        <v>264</v>
      </c>
      <c r="C127" s="352">
        <v>28</v>
      </c>
      <c r="D127" s="352"/>
      <c r="E127" s="352">
        <v>33</v>
      </c>
      <c r="F127" s="329">
        <f t="shared" ref="F127:F130" si="66">G127-D127</f>
        <v>40</v>
      </c>
      <c r="G127" s="352">
        <v>40</v>
      </c>
      <c r="H127" s="330">
        <f t="shared" si="60"/>
        <v>-100</v>
      </c>
      <c r="I127" s="337"/>
    </row>
    <row r="128" s="303" customFormat="1" spans="1:9">
      <c r="A128" s="347"/>
      <c r="B128" s="343" t="s">
        <v>265</v>
      </c>
      <c r="C128" s="352">
        <v>15</v>
      </c>
      <c r="D128" s="352"/>
      <c r="E128" s="352">
        <v>21</v>
      </c>
      <c r="F128" s="329">
        <f t="shared" si="66"/>
        <v>30</v>
      </c>
      <c r="G128" s="352">
        <v>30</v>
      </c>
      <c r="H128" s="330">
        <f t="shared" si="60"/>
        <v>-100</v>
      </c>
      <c r="I128" s="337"/>
    </row>
    <row r="129" s="303" customFormat="1" spans="1:9">
      <c r="A129" s="347"/>
      <c r="B129" s="343" t="s">
        <v>266</v>
      </c>
      <c r="C129" s="352">
        <f t="shared" ref="C129:G129" si="67">SUM(C130:C131)</f>
        <v>1055</v>
      </c>
      <c r="D129" s="352">
        <f t="shared" si="67"/>
        <v>0</v>
      </c>
      <c r="E129" s="352">
        <f t="shared" si="67"/>
        <v>443</v>
      </c>
      <c r="F129" s="352">
        <f t="shared" si="67"/>
        <v>360</v>
      </c>
      <c r="G129" s="352">
        <f t="shared" si="67"/>
        <v>450</v>
      </c>
      <c r="H129" s="330">
        <f t="shared" si="60"/>
        <v>-100</v>
      </c>
      <c r="I129" s="337"/>
    </row>
    <row r="130" s="303" customFormat="1" spans="1:9">
      <c r="A130" s="347"/>
      <c r="B130" s="334" t="s">
        <v>267</v>
      </c>
      <c r="C130" s="352">
        <v>845</v>
      </c>
      <c r="D130" s="352"/>
      <c r="E130" s="352">
        <v>354</v>
      </c>
      <c r="F130" s="329">
        <f t="shared" si="66"/>
        <v>360</v>
      </c>
      <c r="G130" s="352">
        <v>360</v>
      </c>
      <c r="H130" s="330">
        <f t="shared" si="60"/>
        <v>-100</v>
      </c>
      <c r="I130" s="337"/>
    </row>
    <row r="131" s="303" customFormat="1" spans="1:9">
      <c r="A131" s="347"/>
      <c r="B131" s="334" t="s">
        <v>268</v>
      </c>
      <c r="C131" s="352">
        <v>210</v>
      </c>
      <c r="D131" s="352"/>
      <c r="E131" s="352">
        <v>89</v>
      </c>
      <c r="F131" s="329"/>
      <c r="G131" s="352">
        <v>90</v>
      </c>
      <c r="H131" s="330">
        <f t="shared" si="60"/>
        <v>-100</v>
      </c>
      <c r="I131" s="337"/>
    </row>
    <row r="132" s="303" customFormat="1" spans="1:9">
      <c r="A132" s="347"/>
      <c r="B132" s="343" t="s">
        <v>269</v>
      </c>
      <c r="C132" s="352">
        <f t="shared" ref="C132:G132" si="68">SUM(C133:C136)</f>
        <v>4389</v>
      </c>
      <c r="D132" s="352">
        <f t="shared" si="68"/>
        <v>7325</v>
      </c>
      <c r="E132" s="352">
        <f t="shared" si="68"/>
        <v>5205</v>
      </c>
      <c r="F132" s="352">
        <f t="shared" si="68"/>
        <v>0</v>
      </c>
      <c r="G132" s="352">
        <f t="shared" si="68"/>
        <v>7325</v>
      </c>
      <c r="H132" s="330">
        <f t="shared" si="60"/>
        <v>66.8945089997722</v>
      </c>
      <c r="I132" s="337">
        <f t="shared" ref="I132:I134" si="69">SUM(G132-D132)/D132*100</f>
        <v>0</v>
      </c>
    </row>
    <row r="133" s="303" customFormat="1" spans="1:9">
      <c r="A133" s="347"/>
      <c r="B133" s="334" t="s">
        <v>270</v>
      </c>
      <c r="C133" s="332">
        <v>2926</v>
      </c>
      <c r="D133" s="332">
        <v>2930</v>
      </c>
      <c r="E133" s="332">
        <v>2082</v>
      </c>
      <c r="F133" s="329">
        <f t="shared" ref="F133:F141" si="70">G133-D133</f>
        <v>0</v>
      </c>
      <c r="G133" s="332">
        <v>2930</v>
      </c>
      <c r="H133" s="330">
        <f t="shared" si="60"/>
        <v>0.136705399863302</v>
      </c>
      <c r="I133" s="337">
        <f t="shared" si="69"/>
        <v>0</v>
      </c>
    </row>
    <row r="134" s="303" customFormat="1" spans="1:9">
      <c r="A134" s="347"/>
      <c r="B134" s="334" t="s">
        <v>271</v>
      </c>
      <c r="C134" s="332">
        <v>1463</v>
      </c>
      <c r="D134" s="332">
        <v>1465</v>
      </c>
      <c r="E134" s="332">
        <v>1041</v>
      </c>
      <c r="F134" s="329">
        <f t="shared" si="70"/>
        <v>0</v>
      </c>
      <c r="G134" s="332">
        <v>1465</v>
      </c>
      <c r="H134" s="330">
        <f t="shared" si="60"/>
        <v>0.136705399863302</v>
      </c>
      <c r="I134" s="337">
        <f t="shared" si="69"/>
        <v>0</v>
      </c>
    </row>
    <row r="135" s="303" customFormat="1" spans="1:9">
      <c r="A135" s="347"/>
      <c r="B135" s="334" t="s">
        <v>272</v>
      </c>
      <c r="C135" s="332"/>
      <c r="D135" s="352">
        <v>2197</v>
      </c>
      <c r="E135" s="350">
        <v>1562</v>
      </c>
      <c r="F135" s="329"/>
      <c r="G135" s="352">
        <v>2197</v>
      </c>
      <c r="H135" s="330"/>
      <c r="I135" s="337"/>
    </row>
    <row r="136" s="303" customFormat="1" spans="1:9">
      <c r="A136" s="347"/>
      <c r="B136" s="334" t="s">
        <v>273</v>
      </c>
      <c r="C136" s="332"/>
      <c r="D136" s="352">
        <v>733</v>
      </c>
      <c r="E136" s="350">
        <v>520</v>
      </c>
      <c r="F136" s="329"/>
      <c r="G136" s="352">
        <v>733</v>
      </c>
      <c r="H136" s="330"/>
      <c r="I136" s="337"/>
    </row>
    <row r="137" s="303" customFormat="1" ht="24.95" customHeight="1" spans="1:9">
      <c r="A137" s="347"/>
      <c r="B137" s="334" t="s">
        <v>274</v>
      </c>
      <c r="C137" s="332">
        <v>113</v>
      </c>
      <c r="D137" s="352">
        <v>7419</v>
      </c>
      <c r="E137" s="352">
        <v>39</v>
      </c>
      <c r="F137" s="329">
        <f t="shared" si="70"/>
        <v>-381</v>
      </c>
      <c r="G137" s="352">
        <v>7038</v>
      </c>
      <c r="H137" s="330">
        <f t="shared" ref="H137:H140" si="71">SUM(D137/C137-1)*100</f>
        <v>6465.48672566372</v>
      </c>
      <c r="I137" s="337">
        <f t="shared" ref="I137:I140" si="72">SUM(G137-D137)/D137*100</f>
        <v>-5.13546300040437</v>
      </c>
    </row>
    <row r="138" s="303" customFormat="1" spans="1:9">
      <c r="A138" s="347"/>
      <c r="B138" s="333" t="s">
        <v>275</v>
      </c>
      <c r="C138" s="324">
        <v>32</v>
      </c>
      <c r="D138" s="324">
        <v>40</v>
      </c>
      <c r="E138" s="324">
        <v>5</v>
      </c>
      <c r="F138" s="331">
        <f t="shared" si="70"/>
        <v>0</v>
      </c>
      <c r="G138" s="324">
        <v>40</v>
      </c>
      <c r="H138" s="325">
        <f t="shared" si="71"/>
        <v>25</v>
      </c>
      <c r="I138" s="336">
        <f t="shared" si="72"/>
        <v>0</v>
      </c>
    </row>
    <row r="139" s="303" customFormat="1" spans="1:9">
      <c r="A139" s="347"/>
      <c r="B139" s="333" t="s">
        <v>276</v>
      </c>
      <c r="C139" s="324">
        <v>71</v>
      </c>
      <c r="D139" s="324">
        <v>60</v>
      </c>
      <c r="E139" s="324">
        <v>408</v>
      </c>
      <c r="F139" s="331">
        <f t="shared" si="70"/>
        <v>350</v>
      </c>
      <c r="G139" s="324">
        <v>410</v>
      </c>
      <c r="H139" s="325">
        <f t="shared" si="71"/>
        <v>-15.4929577464789</v>
      </c>
      <c r="I139" s="336">
        <f t="shared" si="72"/>
        <v>583.333333333333</v>
      </c>
    </row>
    <row r="140" s="303" customFormat="1" spans="1:9">
      <c r="A140" s="347"/>
      <c r="B140" s="333" t="s">
        <v>277</v>
      </c>
      <c r="C140" s="324">
        <v>1141</v>
      </c>
      <c r="D140" s="324">
        <v>1250</v>
      </c>
      <c r="E140" s="324">
        <v>701</v>
      </c>
      <c r="F140" s="331">
        <f t="shared" si="70"/>
        <v>-350</v>
      </c>
      <c r="G140" s="324">
        <v>900</v>
      </c>
      <c r="H140" s="325">
        <f t="shared" si="71"/>
        <v>9.55302366345312</v>
      </c>
      <c r="I140" s="336">
        <f t="shared" si="72"/>
        <v>-28</v>
      </c>
    </row>
    <row r="141" s="303" customFormat="1" spans="1:9">
      <c r="A141" s="347"/>
      <c r="B141" s="333" t="s">
        <v>278</v>
      </c>
      <c r="C141" s="332">
        <v>40</v>
      </c>
      <c r="D141" s="332"/>
      <c r="E141" s="324"/>
      <c r="F141" s="329">
        <f t="shared" si="70"/>
        <v>0</v>
      </c>
      <c r="G141" s="332"/>
      <c r="H141" s="330"/>
      <c r="I141" s="337"/>
    </row>
    <row r="142" s="303" customFormat="1" spans="1:9">
      <c r="A142" s="347"/>
      <c r="B142" s="333" t="s">
        <v>279</v>
      </c>
      <c r="C142" s="332">
        <f>SUM(C143:C144)</f>
        <v>-591</v>
      </c>
      <c r="D142" s="332"/>
      <c r="E142" s="324"/>
      <c r="F142" s="329"/>
      <c r="G142" s="332"/>
      <c r="H142" s="330"/>
      <c r="I142" s="337"/>
    </row>
    <row r="143" s="303" customFormat="1" spans="1:9">
      <c r="A143" s="347"/>
      <c r="B143" s="353" t="s">
        <v>280</v>
      </c>
      <c r="C143" s="332">
        <v>-248</v>
      </c>
      <c r="D143" s="332"/>
      <c r="E143" s="324"/>
      <c r="F143" s="329"/>
      <c r="G143" s="332"/>
      <c r="H143" s="330"/>
      <c r="I143" s="337"/>
    </row>
    <row r="144" s="303" customFormat="1" spans="1:9">
      <c r="A144" s="347"/>
      <c r="B144" s="353" t="s">
        <v>281</v>
      </c>
      <c r="C144" s="332">
        <v>-343</v>
      </c>
      <c r="D144" s="332"/>
      <c r="E144" s="332"/>
      <c r="F144" s="329">
        <f t="shared" ref="F144:F149" si="73">G144-D144</f>
        <v>0</v>
      </c>
      <c r="G144" s="332"/>
      <c r="H144" s="330"/>
      <c r="I144" s="337"/>
    </row>
    <row r="145" s="303" customFormat="1" spans="1:9">
      <c r="A145" s="347"/>
      <c r="B145" s="344" t="s">
        <v>282</v>
      </c>
      <c r="C145" s="324">
        <f t="shared" ref="C145:G145" si="74">SUM(C146:C149)</f>
        <v>14197</v>
      </c>
      <c r="D145" s="324">
        <f t="shared" si="74"/>
        <v>22895</v>
      </c>
      <c r="E145" s="324">
        <f t="shared" si="74"/>
        <v>12852</v>
      </c>
      <c r="F145" s="324">
        <f t="shared" si="74"/>
        <v>139</v>
      </c>
      <c r="G145" s="324">
        <f t="shared" si="74"/>
        <v>23034</v>
      </c>
      <c r="H145" s="325">
        <f t="shared" ref="H145:H157" si="75">SUM(D145/C145-1)*100</f>
        <v>61.2664647460731</v>
      </c>
      <c r="I145" s="336">
        <f t="shared" ref="I145:I157" si="76">SUM(G145-D145)/D145*100</f>
        <v>0.60711945839703</v>
      </c>
    </row>
    <row r="146" s="303" customFormat="1" spans="1:9">
      <c r="A146" s="347"/>
      <c r="B146" s="334" t="s">
        <v>283</v>
      </c>
      <c r="C146" s="332">
        <f>SUM(C102+C104+C107+C109+C113+C118+C123+C127+C128+C133+C137+C138+C139+C130+C140+C141+C142)</f>
        <v>12494</v>
      </c>
      <c r="D146" s="332">
        <f>SUM(D102+D104+D107+D109+D113+D118+D123+D127+D128+D133+D137+D138+D139+D130+D140)</f>
        <v>18500</v>
      </c>
      <c r="E146" s="332">
        <f>SUM(E102,E104,E107,E118,E123,E127,E128,E130,E133,E137,E138,E139,E140+E141+E113)</f>
        <v>9627</v>
      </c>
      <c r="F146" s="332">
        <f t="shared" si="73"/>
        <v>49</v>
      </c>
      <c r="G146" s="332">
        <f>SUM(G102,G104,G107,G118,G123,G127,G128,G130,G133,G137,G138,G139,G140+G141+G113)</f>
        <v>18549</v>
      </c>
      <c r="H146" s="340">
        <f t="shared" si="75"/>
        <v>48.0710741155755</v>
      </c>
      <c r="I146" s="337">
        <f t="shared" si="76"/>
        <v>0.264864864864865</v>
      </c>
    </row>
    <row r="147" s="303" customFormat="1" spans="1:9">
      <c r="A147" s="347"/>
      <c r="B147" s="334" t="s">
        <v>284</v>
      </c>
      <c r="C147" s="332">
        <f t="shared" ref="C147:G147" si="77">SUM(C105+C110+C114+C119+C124+C134+C131)</f>
        <v>1703</v>
      </c>
      <c r="D147" s="332">
        <f t="shared" si="77"/>
        <v>1465</v>
      </c>
      <c r="E147" s="332">
        <f t="shared" si="77"/>
        <v>1143</v>
      </c>
      <c r="F147" s="332">
        <f t="shared" si="73"/>
        <v>90</v>
      </c>
      <c r="G147" s="332">
        <f t="shared" si="77"/>
        <v>1555</v>
      </c>
      <c r="H147" s="330">
        <f t="shared" si="75"/>
        <v>-13.9753376394598</v>
      </c>
      <c r="I147" s="337">
        <f t="shared" si="76"/>
        <v>6.14334470989761</v>
      </c>
    </row>
    <row r="148" s="303" customFormat="1" spans="1:9">
      <c r="A148" s="347"/>
      <c r="B148" s="334" t="s">
        <v>243</v>
      </c>
      <c r="C148" s="332">
        <f t="shared" ref="C148:G148" si="78">SUM(C111+C115+C120+C125+C135)</f>
        <v>0</v>
      </c>
      <c r="D148" s="332">
        <f t="shared" si="78"/>
        <v>2197</v>
      </c>
      <c r="E148" s="332">
        <f t="shared" si="78"/>
        <v>1562</v>
      </c>
      <c r="F148" s="332">
        <f t="shared" si="73"/>
        <v>0</v>
      </c>
      <c r="G148" s="332">
        <f t="shared" si="78"/>
        <v>2197</v>
      </c>
      <c r="H148" s="330"/>
      <c r="I148" s="337">
        <f t="shared" si="76"/>
        <v>0</v>
      </c>
    </row>
    <row r="149" s="303" customFormat="1" spans="1:9">
      <c r="A149" s="354"/>
      <c r="B149" s="334" t="s">
        <v>285</v>
      </c>
      <c r="C149" s="332">
        <f t="shared" ref="C149:G149" si="79">SUM(C106+C116+C121+C136)</f>
        <v>0</v>
      </c>
      <c r="D149" s="332">
        <f t="shared" si="79"/>
        <v>733</v>
      </c>
      <c r="E149" s="332">
        <f t="shared" si="79"/>
        <v>520</v>
      </c>
      <c r="F149" s="332">
        <f t="shared" si="73"/>
        <v>0</v>
      </c>
      <c r="G149" s="332">
        <f t="shared" si="79"/>
        <v>733</v>
      </c>
      <c r="H149" s="330"/>
      <c r="I149" s="337">
        <f t="shared" si="76"/>
        <v>0</v>
      </c>
    </row>
    <row r="150" s="303" customFormat="1" spans="1:9">
      <c r="A150" s="355" t="s">
        <v>286</v>
      </c>
      <c r="B150" s="344" t="s">
        <v>287</v>
      </c>
      <c r="C150" s="324">
        <f t="shared" ref="C150:G150" si="80">SUM(C151:C157)</f>
        <v>110176</v>
      </c>
      <c r="D150" s="324">
        <f t="shared" si="80"/>
        <v>126150</v>
      </c>
      <c r="E150" s="324">
        <f t="shared" si="80"/>
        <v>88560</v>
      </c>
      <c r="F150" s="324">
        <f t="shared" si="80"/>
        <v>5905</v>
      </c>
      <c r="G150" s="324">
        <f t="shared" si="80"/>
        <v>132055</v>
      </c>
      <c r="H150" s="325">
        <f t="shared" si="75"/>
        <v>14.4986203891955</v>
      </c>
      <c r="I150" s="336">
        <f t="shared" si="76"/>
        <v>4.68093539437178</v>
      </c>
    </row>
    <row r="151" s="303" customFormat="1" spans="1:9">
      <c r="A151" s="356"/>
      <c r="B151" s="357" t="s">
        <v>288</v>
      </c>
      <c r="C151" s="358">
        <f t="shared" ref="C151:G151" si="81">SUM(C94,C95,C146)</f>
        <v>57572</v>
      </c>
      <c r="D151" s="358">
        <f t="shared" si="81"/>
        <v>63330</v>
      </c>
      <c r="E151" s="358">
        <f t="shared" si="81"/>
        <v>36373</v>
      </c>
      <c r="F151" s="359">
        <f t="shared" ref="F151:F157" si="82">G151-D151</f>
        <v>0</v>
      </c>
      <c r="G151" s="358">
        <f t="shared" si="81"/>
        <v>63330</v>
      </c>
      <c r="H151" s="325">
        <f t="shared" si="75"/>
        <v>10.0013895643716</v>
      </c>
      <c r="I151" s="336">
        <f t="shared" si="76"/>
        <v>0</v>
      </c>
    </row>
    <row r="152" s="303" customFormat="1" spans="1:9">
      <c r="A152" s="356"/>
      <c r="B152" s="334" t="s">
        <v>289</v>
      </c>
      <c r="C152" s="332">
        <f t="shared" ref="C152:G152" si="83">SUM(C96)</f>
        <v>13140</v>
      </c>
      <c r="D152" s="332">
        <f t="shared" si="83"/>
        <v>14541</v>
      </c>
      <c r="E152" s="332">
        <f t="shared" si="83"/>
        <v>10241</v>
      </c>
      <c r="F152" s="329">
        <f t="shared" si="82"/>
        <v>-40</v>
      </c>
      <c r="G152" s="332">
        <f t="shared" si="83"/>
        <v>14501</v>
      </c>
      <c r="H152" s="330">
        <f t="shared" si="75"/>
        <v>10.662100456621</v>
      </c>
      <c r="I152" s="337">
        <f t="shared" si="76"/>
        <v>-0.275084244549893</v>
      </c>
    </row>
    <row r="153" s="303" customFormat="1" spans="1:9">
      <c r="A153" s="356"/>
      <c r="B153" s="334" t="s">
        <v>290</v>
      </c>
      <c r="C153" s="332">
        <f t="shared" ref="C153:G153" si="84">SUM(C97,C147)</f>
        <v>1854</v>
      </c>
      <c r="D153" s="332">
        <f t="shared" si="84"/>
        <v>1465</v>
      </c>
      <c r="E153" s="332">
        <f t="shared" si="84"/>
        <v>1187</v>
      </c>
      <c r="F153" s="329">
        <f t="shared" si="82"/>
        <v>144</v>
      </c>
      <c r="G153" s="332">
        <f t="shared" si="84"/>
        <v>1609</v>
      </c>
      <c r="H153" s="330">
        <f t="shared" si="75"/>
        <v>-20.9816612729234</v>
      </c>
      <c r="I153" s="337">
        <f t="shared" si="76"/>
        <v>9.82935153583618</v>
      </c>
    </row>
    <row r="154" s="303" customFormat="1" spans="1:9">
      <c r="A154" s="356"/>
      <c r="B154" s="334" t="s">
        <v>291</v>
      </c>
      <c r="C154" s="332">
        <f t="shared" ref="C154:G154" si="85">SUM(C99)</f>
        <v>4860</v>
      </c>
      <c r="D154" s="332">
        <f t="shared" si="85"/>
        <v>4727</v>
      </c>
      <c r="E154" s="332">
        <f t="shared" si="85"/>
        <v>6193</v>
      </c>
      <c r="F154" s="329">
        <f t="shared" si="82"/>
        <v>2191</v>
      </c>
      <c r="G154" s="332">
        <f t="shared" si="85"/>
        <v>6918</v>
      </c>
      <c r="H154" s="330">
        <f t="shared" si="75"/>
        <v>-2.73662551440329</v>
      </c>
      <c r="I154" s="337">
        <f t="shared" si="76"/>
        <v>46.3507510048657</v>
      </c>
    </row>
    <row r="155" s="303" customFormat="1" spans="1:9">
      <c r="A155" s="356"/>
      <c r="B155" s="334" t="s">
        <v>292</v>
      </c>
      <c r="C155" s="332">
        <f t="shared" ref="C155:G155" si="86">SUM(C148,C98)</f>
        <v>859</v>
      </c>
      <c r="D155" s="332">
        <f t="shared" si="86"/>
        <v>2197</v>
      </c>
      <c r="E155" s="332">
        <f t="shared" si="86"/>
        <v>2716</v>
      </c>
      <c r="F155" s="329">
        <f t="shared" si="82"/>
        <v>1819</v>
      </c>
      <c r="G155" s="332">
        <f t="shared" si="86"/>
        <v>4016</v>
      </c>
      <c r="H155" s="330">
        <f t="shared" si="75"/>
        <v>155.762514551804</v>
      </c>
      <c r="I155" s="337">
        <f t="shared" si="76"/>
        <v>82.7947200728266</v>
      </c>
    </row>
    <row r="156" s="303" customFormat="1" spans="1:9">
      <c r="A156" s="356"/>
      <c r="B156" s="334" t="s">
        <v>293</v>
      </c>
      <c r="C156" s="332">
        <f t="shared" ref="C156:G156" si="87">SUM(C100)</f>
        <v>31891</v>
      </c>
      <c r="D156" s="332">
        <f t="shared" si="87"/>
        <v>39157</v>
      </c>
      <c r="E156" s="332">
        <f t="shared" si="87"/>
        <v>31330</v>
      </c>
      <c r="F156" s="329">
        <f t="shared" si="82"/>
        <v>1791</v>
      </c>
      <c r="G156" s="332">
        <f t="shared" si="87"/>
        <v>40948</v>
      </c>
      <c r="H156" s="330">
        <f t="shared" si="75"/>
        <v>22.7838575146593</v>
      </c>
      <c r="I156" s="337">
        <f t="shared" si="76"/>
        <v>4.57389483361851</v>
      </c>
    </row>
    <row r="157" s="303" customFormat="1" spans="1:9">
      <c r="A157" s="356"/>
      <c r="B157" s="334" t="s">
        <v>294</v>
      </c>
      <c r="C157" s="332">
        <f t="shared" ref="C157:G157" si="88">SUM(C149)</f>
        <v>0</v>
      </c>
      <c r="D157" s="332">
        <f t="shared" si="88"/>
        <v>733</v>
      </c>
      <c r="E157" s="332">
        <f t="shared" si="88"/>
        <v>520</v>
      </c>
      <c r="F157" s="329">
        <f t="shared" si="82"/>
        <v>0</v>
      </c>
      <c r="G157" s="332">
        <f t="shared" si="88"/>
        <v>733</v>
      </c>
      <c r="H157" s="330"/>
      <c r="I157" s="337">
        <f t="shared" si="76"/>
        <v>0</v>
      </c>
    </row>
  </sheetData>
  <mergeCells count="6">
    <mergeCell ref="A1:B1"/>
    <mergeCell ref="A2:I2"/>
    <mergeCell ref="A4:B4"/>
    <mergeCell ref="A5:A100"/>
    <mergeCell ref="A101:A149"/>
    <mergeCell ref="A150:A157"/>
  </mergeCells>
  <pageMargins left="0.75" right="0.75" top="0.629166666666667" bottom="0.432638888888889" header="0.354166666666667" footer="0.118055555555556"/>
  <pageSetup paperSize="9" scale="95" firstPageNumber="4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202"/>
  <sheetViews>
    <sheetView showZeros="0" topLeftCell="A61" workbookViewId="0">
      <selection activeCell="E20" sqref="E20"/>
    </sheetView>
  </sheetViews>
  <sheetFormatPr defaultColWidth="9" defaultRowHeight="15.6"/>
  <cols>
    <col min="1" max="1" width="27.5" style="119" customWidth="1"/>
    <col min="2" max="3" width="9.7" style="119" customWidth="1"/>
    <col min="4" max="4" width="9.7" style="216" customWidth="1"/>
    <col min="5" max="5" width="8.75" style="216" customWidth="1"/>
    <col min="6" max="6" width="32.3" style="119" customWidth="1"/>
    <col min="7" max="8" width="9.7" style="217" customWidth="1"/>
    <col min="9" max="9" width="9.7" style="216" customWidth="1"/>
    <col min="10" max="16384" width="9" style="119"/>
  </cols>
  <sheetData>
    <row r="1" s="213" customFormat="1" ht="13" customHeight="1" spans="1:8">
      <c r="A1" s="218" t="s">
        <v>295</v>
      </c>
      <c r="B1" s="219"/>
      <c r="C1" s="219"/>
      <c r="D1" s="219"/>
      <c r="E1" s="219"/>
      <c r="F1" s="219"/>
      <c r="G1" s="220"/>
      <c r="H1" s="220"/>
    </row>
    <row r="2" s="119" customFormat="1" ht="24.95" customHeight="1" spans="1:9">
      <c r="A2" s="221" t="s">
        <v>296</v>
      </c>
      <c r="B2" s="221"/>
      <c r="C2" s="221"/>
      <c r="D2" s="221"/>
      <c r="E2" s="221"/>
      <c r="F2" s="221"/>
      <c r="G2" s="221"/>
      <c r="H2" s="221"/>
      <c r="I2" s="221"/>
    </row>
    <row r="3" s="119" customFormat="1" spans="1:9">
      <c r="A3" s="217"/>
      <c r="B3" s="217"/>
      <c r="C3" s="217"/>
      <c r="D3" s="222"/>
      <c r="E3" s="223"/>
      <c r="F3" s="217"/>
      <c r="G3" s="222"/>
      <c r="H3" s="222"/>
      <c r="I3" s="249" t="s">
        <v>31</v>
      </c>
    </row>
    <row r="4" s="214" customFormat="1" ht="16" customHeight="1" spans="1:9">
      <c r="A4" s="224" t="s">
        <v>297</v>
      </c>
      <c r="B4" s="225" t="s">
        <v>298</v>
      </c>
      <c r="C4" s="225"/>
      <c r="D4" s="225"/>
      <c r="E4" s="226" t="s">
        <v>299</v>
      </c>
      <c r="F4" s="227"/>
      <c r="G4" s="225" t="s">
        <v>298</v>
      </c>
      <c r="H4" s="225"/>
      <c r="I4" s="225"/>
    </row>
    <row r="5" s="215" customFormat="1" ht="24" customHeight="1" spans="1:9">
      <c r="A5" s="225"/>
      <c r="B5" s="224" t="s">
        <v>300</v>
      </c>
      <c r="C5" s="224" t="s">
        <v>34</v>
      </c>
      <c r="D5" s="228" t="s">
        <v>301</v>
      </c>
      <c r="E5" s="229"/>
      <c r="F5" s="230"/>
      <c r="G5" s="224" t="s">
        <v>300</v>
      </c>
      <c r="H5" s="224" t="s">
        <v>34</v>
      </c>
      <c r="I5" s="228" t="s">
        <v>301</v>
      </c>
    </row>
    <row r="6" s="214" customFormat="1" ht="10.2" spans="1:9">
      <c r="A6" s="231" t="s">
        <v>302</v>
      </c>
      <c r="B6" s="231">
        <f>SUM(B7:B23)</f>
        <v>33000</v>
      </c>
      <c r="C6" s="231">
        <f>SUM(C7:C23)</f>
        <v>33000</v>
      </c>
      <c r="D6" s="232">
        <f>C6-B6</f>
        <v>0</v>
      </c>
      <c r="E6" s="233" t="s">
        <v>303</v>
      </c>
      <c r="F6" s="234" t="s">
        <v>304</v>
      </c>
      <c r="G6" s="235">
        <f>SUM(G7,G19,G28,G40,G52,G63,G74,G86,G105,G120,G129,G140,G152,G159,G167,G173,G180,G186,G193,G200,G207,G215,G221,G227,G246)</f>
        <v>24941</v>
      </c>
      <c r="H6" s="235">
        <f>SUM(H7,H19,H28,H40,H52,H63,H74,H86,H105,H120,H129,H140,H152,H159,H167,H173,H180,H186,H193,H200,H207,H215,H221,H227,H246)</f>
        <v>23012</v>
      </c>
      <c r="I6" s="232">
        <f>H6-G6</f>
        <v>-1929</v>
      </c>
    </row>
    <row r="7" s="214" customFormat="1" ht="10.2" spans="1:9">
      <c r="A7" s="236" t="s">
        <v>305</v>
      </c>
      <c r="B7" s="237">
        <v>19328</v>
      </c>
      <c r="C7" s="238">
        <v>17043</v>
      </c>
      <c r="D7" s="239">
        <f t="shared" ref="D7:D70" si="0">C7-B7</f>
        <v>-2285</v>
      </c>
      <c r="E7" s="240" t="s">
        <v>306</v>
      </c>
      <c r="F7" s="241" t="s">
        <v>307</v>
      </c>
      <c r="G7" s="242">
        <f>SUM(G8:G18)</f>
        <v>1503</v>
      </c>
      <c r="H7" s="242">
        <f>SUM(H8:H18)</f>
        <v>1122</v>
      </c>
      <c r="I7" s="239">
        <f t="shared" ref="I7:I70" si="1">H7-G7</f>
        <v>-381</v>
      </c>
    </row>
    <row r="8" s="214" customFormat="1" ht="10.2" spans="1:9">
      <c r="A8" s="236" t="s">
        <v>308</v>
      </c>
      <c r="B8" s="237"/>
      <c r="C8" s="243"/>
      <c r="D8" s="239">
        <f t="shared" si="0"/>
        <v>0</v>
      </c>
      <c r="E8" s="240" t="s">
        <v>309</v>
      </c>
      <c r="F8" s="241" t="s">
        <v>310</v>
      </c>
      <c r="G8" s="242">
        <v>709</v>
      </c>
      <c r="H8" s="244">
        <v>760</v>
      </c>
      <c r="I8" s="239">
        <f t="shared" si="1"/>
        <v>51</v>
      </c>
    </row>
    <row r="9" s="214" customFormat="1" ht="10.2" spans="1:9">
      <c r="A9" s="236" t="s">
        <v>311</v>
      </c>
      <c r="B9" s="237">
        <v>1512</v>
      </c>
      <c r="C9" s="238">
        <v>2016</v>
      </c>
      <c r="D9" s="239">
        <f t="shared" si="0"/>
        <v>504</v>
      </c>
      <c r="E9" s="240" t="s">
        <v>312</v>
      </c>
      <c r="F9" s="241" t="s">
        <v>313</v>
      </c>
      <c r="G9" s="242">
        <v>73</v>
      </c>
      <c r="H9" s="244">
        <v>21</v>
      </c>
      <c r="I9" s="239">
        <f t="shared" si="1"/>
        <v>-52</v>
      </c>
    </row>
    <row r="10" s="214" customFormat="1" ht="10.2" spans="1:9">
      <c r="A10" s="236" t="s">
        <v>314</v>
      </c>
      <c r="B10" s="237"/>
      <c r="C10" s="243"/>
      <c r="D10" s="239">
        <f t="shared" si="0"/>
        <v>0</v>
      </c>
      <c r="E10" s="240" t="s">
        <v>315</v>
      </c>
      <c r="F10" s="241" t="s">
        <v>316</v>
      </c>
      <c r="G10" s="242">
        <v>0</v>
      </c>
      <c r="H10" s="244"/>
      <c r="I10" s="239">
        <f t="shared" si="1"/>
        <v>0</v>
      </c>
    </row>
    <row r="11" s="214" customFormat="1" ht="10.2" spans="1:9">
      <c r="A11" s="236" t="s">
        <v>317</v>
      </c>
      <c r="B11" s="237">
        <v>504</v>
      </c>
      <c r="C11" s="238">
        <v>952</v>
      </c>
      <c r="D11" s="239">
        <f t="shared" si="0"/>
        <v>448</v>
      </c>
      <c r="E11" s="240" t="s">
        <v>318</v>
      </c>
      <c r="F11" s="241" t="s">
        <v>319</v>
      </c>
      <c r="G11" s="242">
        <v>126</v>
      </c>
      <c r="H11" s="244">
        <v>274</v>
      </c>
      <c r="I11" s="239">
        <f t="shared" si="1"/>
        <v>148</v>
      </c>
    </row>
    <row r="12" s="214" customFormat="1" ht="10.2" spans="1:9">
      <c r="A12" s="236" t="s">
        <v>320</v>
      </c>
      <c r="B12" s="237">
        <v>1141</v>
      </c>
      <c r="C12" s="238">
        <v>1400</v>
      </c>
      <c r="D12" s="239">
        <f t="shared" si="0"/>
        <v>259</v>
      </c>
      <c r="E12" s="240" t="s">
        <v>321</v>
      </c>
      <c r="F12" s="241" t="s">
        <v>322</v>
      </c>
      <c r="G12" s="242">
        <v>0</v>
      </c>
      <c r="H12" s="244"/>
      <c r="I12" s="239">
        <f t="shared" si="1"/>
        <v>0</v>
      </c>
    </row>
    <row r="13" s="214" customFormat="1" ht="10.2" spans="1:9">
      <c r="A13" s="236" t="s">
        <v>323</v>
      </c>
      <c r="B13" s="237">
        <v>1191</v>
      </c>
      <c r="C13" s="238">
        <v>910</v>
      </c>
      <c r="D13" s="239">
        <f t="shared" si="0"/>
        <v>-281</v>
      </c>
      <c r="E13" s="240" t="s">
        <v>324</v>
      </c>
      <c r="F13" s="241" t="s">
        <v>325</v>
      </c>
      <c r="G13" s="242">
        <v>0</v>
      </c>
      <c r="H13" s="244"/>
      <c r="I13" s="239">
        <f t="shared" si="1"/>
        <v>0</v>
      </c>
    </row>
    <row r="14" s="214" customFormat="1" ht="10.2" spans="1:9">
      <c r="A14" s="236" t="s">
        <v>326</v>
      </c>
      <c r="B14" s="237">
        <v>840</v>
      </c>
      <c r="C14" s="238">
        <v>840</v>
      </c>
      <c r="D14" s="239">
        <f t="shared" si="0"/>
        <v>0</v>
      </c>
      <c r="E14" s="240" t="s">
        <v>327</v>
      </c>
      <c r="F14" s="241" t="s">
        <v>328</v>
      </c>
      <c r="G14" s="242">
        <v>30</v>
      </c>
      <c r="H14" s="244"/>
      <c r="I14" s="239">
        <f t="shared" si="1"/>
        <v>-30</v>
      </c>
    </row>
    <row r="15" s="214" customFormat="1" ht="10.2" spans="1:9">
      <c r="A15" s="236" t="s">
        <v>329</v>
      </c>
      <c r="B15" s="237">
        <v>511</v>
      </c>
      <c r="C15" s="238">
        <v>543</v>
      </c>
      <c r="D15" s="239">
        <f t="shared" si="0"/>
        <v>32</v>
      </c>
      <c r="E15" s="240" t="s">
        <v>330</v>
      </c>
      <c r="F15" s="241" t="s">
        <v>331</v>
      </c>
      <c r="G15" s="242">
        <v>158</v>
      </c>
      <c r="H15" s="244">
        <v>1</v>
      </c>
      <c r="I15" s="239">
        <f t="shared" si="1"/>
        <v>-157</v>
      </c>
    </row>
    <row r="16" s="214" customFormat="1" ht="10.2" spans="1:9">
      <c r="A16" s="236" t="s">
        <v>332</v>
      </c>
      <c r="B16" s="237">
        <v>1400</v>
      </c>
      <c r="C16" s="238">
        <v>1540</v>
      </c>
      <c r="D16" s="239">
        <f t="shared" si="0"/>
        <v>140</v>
      </c>
      <c r="E16" s="240" t="s">
        <v>333</v>
      </c>
      <c r="F16" s="241" t="s">
        <v>334</v>
      </c>
      <c r="G16" s="242">
        <v>0</v>
      </c>
      <c r="H16" s="244"/>
      <c r="I16" s="239">
        <f t="shared" si="1"/>
        <v>0</v>
      </c>
    </row>
    <row r="17" s="214" customFormat="1" ht="10.2" spans="1:9">
      <c r="A17" s="236" t="s">
        <v>335</v>
      </c>
      <c r="B17" s="237">
        <v>840</v>
      </c>
      <c r="C17" s="238">
        <v>1750</v>
      </c>
      <c r="D17" s="239">
        <f t="shared" si="0"/>
        <v>910</v>
      </c>
      <c r="E17" s="240" t="s">
        <v>336</v>
      </c>
      <c r="F17" s="241" t="s">
        <v>337</v>
      </c>
      <c r="G17" s="242">
        <v>0</v>
      </c>
      <c r="H17" s="244"/>
      <c r="I17" s="239">
        <f t="shared" si="1"/>
        <v>0</v>
      </c>
    </row>
    <row r="18" s="214" customFormat="1" ht="10.2" spans="1:9">
      <c r="A18" s="236" t="s">
        <v>338</v>
      </c>
      <c r="B18" s="237">
        <v>819</v>
      </c>
      <c r="C18" s="238">
        <v>1050</v>
      </c>
      <c r="D18" s="239">
        <f t="shared" si="0"/>
        <v>231</v>
      </c>
      <c r="E18" s="240" t="s">
        <v>339</v>
      </c>
      <c r="F18" s="241" t="s">
        <v>340</v>
      </c>
      <c r="G18" s="242">
        <v>407</v>
      </c>
      <c r="H18" s="244">
        <v>66</v>
      </c>
      <c r="I18" s="239">
        <f t="shared" si="1"/>
        <v>-341</v>
      </c>
    </row>
    <row r="19" s="214" customFormat="1" ht="10.2" spans="1:9">
      <c r="A19" s="236" t="s">
        <v>341</v>
      </c>
      <c r="B19" s="237">
        <v>98</v>
      </c>
      <c r="C19" s="238">
        <v>343</v>
      </c>
      <c r="D19" s="239">
        <f t="shared" si="0"/>
        <v>245</v>
      </c>
      <c r="E19" s="240" t="s">
        <v>342</v>
      </c>
      <c r="F19" s="241" t="s">
        <v>343</v>
      </c>
      <c r="G19" s="242">
        <f>SUM(G20:G27)</f>
        <v>902</v>
      </c>
      <c r="H19" s="242">
        <f>SUM(H20:H27)</f>
        <v>656</v>
      </c>
      <c r="I19" s="239">
        <f t="shared" si="1"/>
        <v>-246</v>
      </c>
    </row>
    <row r="20" s="214" customFormat="1" ht="10.2" spans="1:9">
      <c r="A20" s="236" t="s">
        <v>344</v>
      </c>
      <c r="B20" s="237">
        <v>2485</v>
      </c>
      <c r="C20" s="238">
        <v>2485</v>
      </c>
      <c r="D20" s="239">
        <f t="shared" si="0"/>
        <v>0</v>
      </c>
      <c r="E20" s="240" t="s">
        <v>345</v>
      </c>
      <c r="F20" s="241" t="s">
        <v>310</v>
      </c>
      <c r="G20" s="242">
        <v>592</v>
      </c>
      <c r="H20" s="244">
        <v>547</v>
      </c>
      <c r="I20" s="239">
        <f t="shared" si="1"/>
        <v>-45</v>
      </c>
    </row>
    <row r="21" s="214" customFormat="1" ht="10.2" spans="1:9">
      <c r="A21" s="236" t="s">
        <v>346</v>
      </c>
      <c r="B21" s="237">
        <v>1841</v>
      </c>
      <c r="C21" s="238">
        <v>1624</v>
      </c>
      <c r="D21" s="239">
        <f t="shared" si="0"/>
        <v>-217</v>
      </c>
      <c r="E21" s="240" t="s">
        <v>347</v>
      </c>
      <c r="F21" s="241" t="s">
        <v>313</v>
      </c>
      <c r="G21" s="242">
        <v>20</v>
      </c>
      <c r="H21" s="244"/>
      <c r="I21" s="239">
        <f t="shared" si="1"/>
        <v>-20</v>
      </c>
    </row>
    <row r="22" s="214" customFormat="1" ht="10.2" spans="1:9">
      <c r="A22" s="236" t="s">
        <v>348</v>
      </c>
      <c r="B22" s="237">
        <v>490</v>
      </c>
      <c r="C22" s="238">
        <v>504</v>
      </c>
      <c r="D22" s="239">
        <f t="shared" si="0"/>
        <v>14</v>
      </c>
      <c r="E22" s="240" t="s">
        <v>349</v>
      </c>
      <c r="F22" s="241" t="s">
        <v>316</v>
      </c>
      <c r="G22" s="242">
        <v>0</v>
      </c>
      <c r="H22" s="244"/>
      <c r="I22" s="239">
        <f t="shared" si="1"/>
        <v>0</v>
      </c>
    </row>
    <row r="23" s="214" customFormat="1" ht="10.2" spans="1:9">
      <c r="A23" s="237" t="s">
        <v>350</v>
      </c>
      <c r="B23" s="237"/>
      <c r="C23" s="237"/>
      <c r="D23" s="232">
        <f t="shared" si="0"/>
        <v>0</v>
      </c>
      <c r="E23" s="240" t="s">
        <v>351</v>
      </c>
      <c r="F23" s="241" t="s">
        <v>352</v>
      </c>
      <c r="G23" s="242">
        <v>60</v>
      </c>
      <c r="H23" s="244">
        <v>25</v>
      </c>
      <c r="I23" s="239">
        <f t="shared" si="1"/>
        <v>-35</v>
      </c>
    </row>
    <row r="24" s="214" customFormat="1" ht="10.2" spans="1:9">
      <c r="A24" s="245" t="s">
        <v>353</v>
      </c>
      <c r="B24" s="231">
        <f>SUM(B25:B32)</f>
        <v>30330</v>
      </c>
      <c r="C24" s="231">
        <f>SUM(C25:C32)</f>
        <v>30330</v>
      </c>
      <c r="D24" s="232">
        <f t="shared" si="0"/>
        <v>0</v>
      </c>
      <c r="E24" s="240" t="s">
        <v>354</v>
      </c>
      <c r="F24" s="241" t="s">
        <v>355</v>
      </c>
      <c r="G24" s="242">
        <v>10</v>
      </c>
      <c r="H24" s="244"/>
      <c r="I24" s="239">
        <f t="shared" si="1"/>
        <v>-10</v>
      </c>
    </row>
    <row r="25" s="214" customFormat="1" ht="10.2" spans="1:9">
      <c r="A25" s="236" t="s">
        <v>356</v>
      </c>
      <c r="B25" s="237">
        <v>2089</v>
      </c>
      <c r="C25" s="243">
        <v>2171</v>
      </c>
      <c r="D25" s="239">
        <f t="shared" si="0"/>
        <v>82</v>
      </c>
      <c r="E25" s="240" t="s">
        <v>357</v>
      </c>
      <c r="F25" s="241" t="s">
        <v>358</v>
      </c>
      <c r="G25" s="242">
        <v>210</v>
      </c>
      <c r="H25" s="244"/>
      <c r="I25" s="239">
        <f t="shared" si="1"/>
        <v>-210</v>
      </c>
    </row>
    <row r="26" s="214" customFormat="1" ht="10.2" spans="1:9">
      <c r="A26" s="236" t="s">
        <v>359</v>
      </c>
      <c r="B26" s="237">
        <v>3031</v>
      </c>
      <c r="C26" s="243">
        <v>3148</v>
      </c>
      <c r="D26" s="239">
        <f t="shared" si="0"/>
        <v>117</v>
      </c>
      <c r="E26" s="240" t="s">
        <v>360</v>
      </c>
      <c r="F26" s="241" t="s">
        <v>337</v>
      </c>
      <c r="G26" s="242">
        <v>0</v>
      </c>
      <c r="H26" s="244"/>
      <c r="I26" s="239">
        <f t="shared" si="1"/>
        <v>0</v>
      </c>
    </row>
    <row r="27" s="214" customFormat="1" ht="10.2" spans="1:9">
      <c r="A27" s="236" t="s">
        <v>361</v>
      </c>
      <c r="B27" s="237">
        <v>3511</v>
      </c>
      <c r="C27" s="243">
        <v>3501</v>
      </c>
      <c r="D27" s="239">
        <f t="shared" si="0"/>
        <v>-10</v>
      </c>
      <c r="E27" s="240" t="s">
        <v>362</v>
      </c>
      <c r="F27" s="241" t="s">
        <v>363</v>
      </c>
      <c r="G27" s="242">
        <v>10</v>
      </c>
      <c r="H27" s="244">
        <v>84</v>
      </c>
      <c r="I27" s="239">
        <f t="shared" si="1"/>
        <v>74</v>
      </c>
    </row>
    <row r="28" s="214" customFormat="1" ht="10.2" spans="1:9">
      <c r="A28" s="236" t="s">
        <v>364</v>
      </c>
      <c r="B28" s="237"/>
      <c r="C28" s="243"/>
      <c r="D28" s="239">
        <f t="shared" si="0"/>
        <v>0</v>
      </c>
      <c r="E28" s="240" t="s">
        <v>365</v>
      </c>
      <c r="F28" s="241" t="s">
        <v>366</v>
      </c>
      <c r="G28" s="242">
        <f>SUM(G29:G39)</f>
        <v>6930</v>
      </c>
      <c r="H28" s="242">
        <f>SUM(H29:H39)</f>
        <v>7067</v>
      </c>
      <c r="I28" s="239">
        <f t="shared" si="1"/>
        <v>137</v>
      </c>
    </row>
    <row r="29" s="214" customFormat="1" ht="10.2" spans="1:9">
      <c r="A29" s="236" t="s">
        <v>367</v>
      </c>
      <c r="B29" s="237">
        <v>20349</v>
      </c>
      <c r="C29" s="243">
        <v>20160</v>
      </c>
      <c r="D29" s="239">
        <f t="shared" si="0"/>
        <v>-189</v>
      </c>
      <c r="E29" s="240" t="s">
        <v>368</v>
      </c>
      <c r="F29" s="241" t="s">
        <v>310</v>
      </c>
      <c r="G29" s="242">
        <v>4334</v>
      </c>
      <c r="H29" s="244">
        <v>5955</v>
      </c>
      <c r="I29" s="239">
        <f t="shared" si="1"/>
        <v>1621</v>
      </c>
    </row>
    <row r="30" s="214" customFormat="1" ht="10.2" spans="1:9">
      <c r="A30" s="237" t="s">
        <v>369</v>
      </c>
      <c r="B30" s="237">
        <v>40</v>
      </c>
      <c r="C30" s="243">
        <v>40</v>
      </c>
      <c r="D30" s="239">
        <f t="shared" si="0"/>
        <v>0</v>
      </c>
      <c r="E30" s="240" t="s">
        <v>370</v>
      </c>
      <c r="F30" s="241" t="s">
        <v>313</v>
      </c>
      <c r="G30" s="242">
        <v>914</v>
      </c>
      <c r="H30" s="244">
        <v>1014</v>
      </c>
      <c r="I30" s="239">
        <f t="shared" si="1"/>
        <v>100</v>
      </c>
    </row>
    <row r="31" s="214" customFormat="1" ht="10.2" spans="1:9">
      <c r="A31" s="237" t="s">
        <v>371</v>
      </c>
      <c r="B31" s="237">
        <v>1250</v>
      </c>
      <c r="C31" s="243">
        <v>900</v>
      </c>
      <c r="D31" s="239">
        <f t="shared" si="0"/>
        <v>-350</v>
      </c>
      <c r="E31" s="240" t="s">
        <v>372</v>
      </c>
      <c r="F31" s="241" t="s">
        <v>316</v>
      </c>
      <c r="G31" s="242">
        <v>0</v>
      </c>
      <c r="H31" s="244"/>
      <c r="I31" s="239">
        <f t="shared" si="1"/>
        <v>0</v>
      </c>
    </row>
    <row r="32" s="214" customFormat="1" ht="10.2" spans="1:9">
      <c r="A32" s="236" t="s">
        <v>373</v>
      </c>
      <c r="B32" s="237">
        <v>60</v>
      </c>
      <c r="C32" s="243">
        <v>410</v>
      </c>
      <c r="D32" s="239">
        <f t="shared" si="0"/>
        <v>350</v>
      </c>
      <c r="E32" s="240" t="s">
        <v>374</v>
      </c>
      <c r="F32" s="241" t="s">
        <v>375</v>
      </c>
      <c r="G32" s="242">
        <v>0</v>
      </c>
      <c r="H32" s="244"/>
      <c r="I32" s="239">
        <f t="shared" si="1"/>
        <v>0</v>
      </c>
    </row>
    <row r="33" s="214" customFormat="1" ht="10.2" spans="1:9">
      <c r="A33" s="236" t="s">
        <v>87</v>
      </c>
      <c r="B33" s="237"/>
      <c r="C33" s="237"/>
      <c r="D33" s="232">
        <f t="shared" si="0"/>
        <v>0</v>
      </c>
      <c r="E33" s="240" t="s">
        <v>376</v>
      </c>
      <c r="F33" s="241" t="s">
        <v>377</v>
      </c>
      <c r="G33" s="242">
        <v>0</v>
      </c>
      <c r="H33" s="244"/>
      <c r="I33" s="239">
        <f t="shared" si="1"/>
        <v>0</v>
      </c>
    </row>
    <row r="34" s="214" customFormat="1" ht="10.2" spans="1:9">
      <c r="A34" s="237"/>
      <c r="B34" s="237"/>
      <c r="C34" s="237"/>
      <c r="D34" s="232">
        <f t="shared" si="0"/>
        <v>0</v>
      </c>
      <c r="E34" s="240" t="s">
        <v>378</v>
      </c>
      <c r="F34" s="241" t="s">
        <v>379</v>
      </c>
      <c r="G34" s="242">
        <v>0</v>
      </c>
      <c r="H34" s="244"/>
      <c r="I34" s="239">
        <f t="shared" si="1"/>
        <v>0</v>
      </c>
    </row>
    <row r="35" s="214" customFormat="1" ht="10.2" spans="1:9">
      <c r="A35" s="237"/>
      <c r="B35" s="237"/>
      <c r="C35" s="237"/>
      <c r="D35" s="232">
        <f t="shared" si="0"/>
        <v>0</v>
      </c>
      <c r="E35" s="240" t="s">
        <v>380</v>
      </c>
      <c r="F35" s="241" t="s">
        <v>381</v>
      </c>
      <c r="G35" s="242">
        <v>10</v>
      </c>
      <c r="H35" s="244"/>
      <c r="I35" s="239">
        <f t="shared" si="1"/>
        <v>-10</v>
      </c>
    </row>
    <row r="36" s="214" customFormat="1" ht="10.2" spans="1:9">
      <c r="A36" s="237"/>
      <c r="B36" s="237"/>
      <c r="C36" s="237"/>
      <c r="D36" s="232">
        <f t="shared" si="0"/>
        <v>0</v>
      </c>
      <c r="E36" s="240" t="s">
        <v>382</v>
      </c>
      <c r="F36" s="241" t="s">
        <v>383</v>
      </c>
      <c r="G36" s="242">
        <v>0</v>
      </c>
      <c r="H36" s="244">
        <v>98</v>
      </c>
      <c r="I36" s="239">
        <f t="shared" si="1"/>
        <v>98</v>
      </c>
    </row>
    <row r="37" s="214" customFormat="1" ht="10.2" spans="1:9">
      <c r="A37" s="237"/>
      <c r="B37" s="237"/>
      <c r="C37" s="237"/>
      <c r="D37" s="232">
        <f t="shared" si="0"/>
        <v>0</v>
      </c>
      <c r="E37" s="240" t="s">
        <v>384</v>
      </c>
      <c r="F37" s="241" t="s">
        <v>385</v>
      </c>
      <c r="G37" s="242">
        <v>0</v>
      </c>
      <c r="H37" s="244"/>
      <c r="I37" s="239">
        <f t="shared" si="1"/>
        <v>0</v>
      </c>
    </row>
    <row r="38" s="214" customFormat="1" ht="10.2" spans="1:9">
      <c r="A38" s="237"/>
      <c r="B38" s="237"/>
      <c r="C38" s="237"/>
      <c r="D38" s="232">
        <f t="shared" si="0"/>
        <v>0</v>
      </c>
      <c r="E38" s="240" t="s">
        <v>386</v>
      </c>
      <c r="F38" s="241" t="s">
        <v>337</v>
      </c>
      <c r="G38" s="242">
        <v>0</v>
      </c>
      <c r="H38" s="244"/>
      <c r="I38" s="239">
        <f t="shared" si="1"/>
        <v>0</v>
      </c>
    </row>
    <row r="39" s="214" customFormat="1" ht="10.2" spans="1:9">
      <c r="A39" s="237"/>
      <c r="B39" s="237"/>
      <c r="C39" s="237"/>
      <c r="D39" s="232">
        <f t="shared" si="0"/>
        <v>0</v>
      </c>
      <c r="E39" s="240" t="s">
        <v>387</v>
      </c>
      <c r="F39" s="246" t="s">
        <v>388</v>
      </c>
      <c r="G39" s="247">
        <v>1672</v>
      </c>
      <c r="H39" s="248"/>
      <c r="I39" s="239">
        <f t="shared" si="1"/>
        <v>-1672</v>
      </c>
    </row>
    <row r="40" s="214" customFormat="1" ht="10.2" spans="1:9">
      <c r="A40" s="237"/>
      <c r="B40" s="237"/>
      <c r="C40" s="237"/>
      <c r="D40" s="232">
        <f t="shared" si="0"/>
        <v>0</v>
      </c>
      <c r="E40" s="240" t="s">
        <v>389</v>
      </c>
      <c r="F40" s="241" t="s">
        <v>390</v>
      </c>
      <c r="G40" s="242">
        <f>SUM(G41:G51)</f>
        <v>258</v>
      </c>
      <c r="H40" s="242">
        <f>SUM(H41:H51)</f>
        <v>718</v>
      </c>
      <c r="I40" s="239">
        <f t="shared" si="1"/>
        <v>460</v>
      </c>
    </row>
    <row r="41" s="214" customFormat="1" ht="10.2" spans="1:9">
      <c r="A41" s="237"/>
      <c r="B41" s="237"/>
      <c r="C41" s="237"/>
      <c r="D41" s="232">
        <f t="shared" si="0"/>
        <v>0</v>
      </c>
      <c r="E41" s="240" t="s">
        <v>391</v>
      </c>
      <c r="F41" s="241" t="s">
        <v>310</v>
      </c>
      <c r="G41" s="242">
        <v>258</v>
      </c>
      <c r="H41" s="244">
        <v>313</v>
      </c>
      <c r="I41" s="239">
        <f t="shared" si="1"/>
        <v>55</v>
      </c>
    </row>
    <row r="42" s="214" customFormat="1" ht="10.2" spans="1:9">
      <c r="A42" s="237"/>
      <c r="B42" s="237"/>
      <c r="C42" s="237"/>
      <c r="D42" s="232">
        <f t="shared" si="0"/>
        <v>0</v>
      </c>
      <c r="E42" s="240" t="s">
        <v>392</v>
      </c>
      <c r="F42" s="241" t="s">
        <v>313</v>
      </c>
      <c r="G42" s="242">
        <v>0</v>
      </c>
      <c r="H42" s="244">
        <v>349</v>
      </c>
      <c r="I42" s="239">
        <f t="shared" si="1"/>
        <v>349</v>
      </c>
    </row>
    <row r="43" s="214" customFormat="1" ht="10.2" spans="1:9">
      <c r="A43" s="237"/>
      <c r="B43" s="237"/>
      <c r="C43" s="237"/>
      <c r="D43" s="232">
        <f t="shared" si="0"/>
        <v>0</v>
      </c>
      <c r="E43" s="240" t="s">
        <v>393</v>
      </c>
      <c r="F43" s="241" t="s">
        <v>316</v>
      </c>
      <c r="G43" s="242">
        <v>0</v>
      </c>
      <c r="H43" s="244"/>
      <c r="I43" s="239">
        <f t="shared" si="1"/>
        <v>0</v>
      </c>
    </row>
    <row r="44" s="214" customFormat="1" ht="10.2" spans="1:9">
      <c r="A44" s="237"/>
      <c r="B44" s="237"/>
      <c r="C44" s="237"/>
      <c r="D44" s="232">
        <f t="shared" si="0"/>
        <v>0</v>
      </c>
      <c r="E44" s="240" t="s">
        <v>394</v>
      </c>
      <c r="F44" s="241" t="s">
        <v>395</v>
      </c>
      <c r="G44" s="242">
        <v>0</v>
      </c>
      <c r="H44" s="244"/>
      <c r="I44" s="239">
        <f t="shared" si="1"/>
        <v>0</v>
      </c>
    </row>
    <row r="45" s="214" customFormat="1" ht="10.2" spans="1:9">
      <c r="A45" s="237"/>
      <c r="B45" s="237"/>
      <c r="C45" s="237"/>
      <c r="D45" s="232">
        <f t="shared" si="0"/>
        <v>0</v>
      </c>
      <c r="E45" s="240" t="s">
        <v>396</v>
      </c>
      <c r="F45" s="241" t="s">
        <v>397</v>
      </c>
      <c r="G45" s="242">
        <v>0</v>
      </c>
      <c r="H45" s="244"/>
      <c r="I45" s="239">
        <f t="shared" si="1"/>
        <v>0</v>
      </c>
    </row>
    <row r="46" s="214" customFormat="1" ht="10.2" spans="1:9">
      <c r="A46" s="237"/>
      <c r="B46" s="237"/>
      <c r="C46" s="237"/>
      <c r="D46" s="232">
        <f t="shared" si="0"/>
        <v>0</v>
      </c>
      <c r="E46" s="240" t="s">
        <v>398</v>
      </c>
      <c r="F46" s="241" t="s">
        <v>399</v>
      </c>
      <c r="G46" s="242">
        <v>0</v>
      </c>
      <c r="H46" s="244"/>
      <c r="I46" s="239">
        <f t="shared" si="1"/>
        <v>0</v>
      </c>
    </row>
    <row r="47" s="214" customFormat="1" ht="10.2" spans="1:9">
      <c r="A47" s="237"/>
      <c r="B47" s="237"/>
      <c r="C47" s="237"/>
      <c r="D47" s="232">
        <f t="shared" si="0"/>
        <v>0</v>
      </c>
      <c r="E47" s="240" t="s">
        <v>400</v>
      </c>
      <c r="F47" s="241" t="s">
        <v>401</v>
      </c>
      <c r="G47" s="242">
        <v>0</v>
      </c>
      <c r="H47" s="244"/>
      <c r="I47" s="239">
        <f t="shared" si="1"/>
        <v>0</v>
      </c>
    </row>
    <row r="48" s="214" customFormat="1" ht="10.2" spans="1:9">
      <c r="A48" s="237"/>
      <c r="B48" s="237"/>
      <c r="C48" s="237"/>
      <c r="D48" s="232">
        <f t="shared" si="0"/>
        <v>0</v>
      </c>
      <c r="E48" s="240" t="s">
        <v>402</v>
      </c>
      <c r="F48" s="241" t="s">
        <v>403</v>
      </c>
      <c r="G48" s="242">
        <v>0</v>
      </c>
      <c r="H48" s="244"/>
      <c r="I48" s="239">
        <f t="shared" si="1"/>
        <v>0</v>
      </c>
    </row>
    <row r="49" s="214" customFormat="1" ht="10.2" spans="1:9">
      <c r="A49" s="237"/>
      <c r="B49" s="237"/>
      <c r="C49" s="237"/>
      <c r="D49" s="232">
        <f t="shared" si="0"/>
        <v>0</v>
      </c>
      <c r="E49" s="240" t="s">
        <v>404</v>
      </c>
      <c r="F49" s="241" t="s">
        <v>405</v>
      </c>
      <c r="G49" s="242">
        <v>0</v>
      </c>
      <c r="H49" s="244"/>
      <c r="I49" s="239">
        <f t="shared" si="1"/>
        <v>0</v>
      </c>
    </row>
    <row r="50" s="214" customFormat="1" ht="10.2" spans="1:9">
      <c r="A50" s="237"/>
      <c r="B50" s="237"/>
      <c r="C50" s="237"/>
      <c r="D50" s="232">
        <f t="shared" si="0"/>
        <v>0</v>
      </c>
      <c r="E50" s="240" t="s">
        <v>406</v>
      </c>
      <c r="F50" s="241" t="s">
        <v>337</v>
      </c>
      <c r="G50" s="242"/>
      <c r="H50" s="244"/>
      <c r="I50" s="239">
        <f t="shared" si="1"/>
        <v>0</v>
      </c>
    </row>
    <row r="51" s="214" customFormat="1" ht="10.2" spans="1:9">
      <c r="A51" s="237"/>
      <c r="B51" s="237"/>
      <c r="C51" s="237"/>
      <c r="D51" s="232">
        <f t="shared" si="0"/>
        <v>0</v>
      </c>
      <c r="E51" s="240" t="s">
        <v>407</v>
      </c>
      <c r="F51" s="241" t="s">
        <v>408</v>
      </c>
      <c r="G51" s="242"/>
      <c r="H51" s="244">
        <v>56</v>
      </c>
      <c r="I51" s="239">
        <f t="shared" si="1"/>
        <v>56</v>
      </c>
    </row>
    <row r="52" s="214" customFormat="1" ht="10.2" spans="1:9">
      <c r="A52" s="237"/>
      <c r="B52" s="237"/>
      <c r="C52" s="237"/>
      <c r="D52" s="232">
        <f t="shared" si="0"/>
        <v>0</v>
      </c>
      <c r="E52" s="240" t="s">
        <v>409</v>
      </c>
      <c r="F52" s="241" t="s">
        <v>410</v>
      </c>
      <c r="G52" s="242">
        <f>SUM(G53:G62)</f>
        <v>405</v>
      </c>
      <c r="H52" s="242">
        <f>SUM(H53:H62)</f>
        <v>578</v>
      </c>
      <c r="I52" s="239">
        <f t="shared" si="1"/>
        <v>173</v>
      </c>
    </row>
    <row r="53" s="214" customFormat="1" ht="10.2" spans="1:9">
      <c r="A53" s="237"/>
      <c r="B53" s="237"/>
      <c r="C53" s="237"/>
      <c r="D53" s="232">
        <f t="shared" si="0"/>
        <v>0</v>
      </c>
      <c r="E53" s="240" t="s">
        <v>411</v>
      </c>
      <c r="F53" s="241" t="s">
        <v>310</v>
      </c>
      <c r="G53" s="242">
        <v>269</v>
      </c>
      <c r="H53" s="244">
        <v>339</v>
      </c>
      <c r="I53" s="239">
        <f t="shared" si="1"/>
        <v>70</v>
      </c>
    </row>
    <row r="54" s="214" customFormat="1" ht="10.2" spans="1:9">
      <c r="A54" s="237"/>
      <c r="B54" s="237"/>
      <c r="C54" s="237"/>
      <c r="D54" s="232">
        <f t="shared" si="0"/>
        <v>0</v>
      </c>
      <c r="E54" s="240" t="s">
        <v>412</v>
      </c>
      <c r="F54" s="241" t="s">
        <v>313</v>
      </c>
      <c r="G54" s="242">
        <v>0</v>
      </c>
      <c r="H54" s="244">
        <v>39</v>
      </c>
      <c r="I54" s="239">
        <f t="shared" si="1"/>
        <v>39</v>
      </c>
    </row>
    <row r="55" s="214" customFormat="1" ht="10.2" spans="1:9">
      <c r="A55" s="237"/>
      <c r="B55" s="237"/>
      <c r="C55" s="237"/>
      <c r="D55" s="232">
        <f t="shared" si="0"/>
        <v>0</v>
      </c>
      <c r="E55" s="240" t="s">
        <v>413</v>
      </c>
      <c r="F55" s="241" t="s">
        <v>316</v>
      </c>
      <c r="G55" s="242">
        <v>0</v>
      </c>
      <c r="H55" s="244"/>
      <c r="I55" s="239">
        <f t="shared" si="1"/>
        <v>0</v>
      </c>
    </row>
    <row r="56" s="214" customFormat="1" ht="10.2" spans="1:9">
      <c r="A56" s="237"/>
      <c r="B56" s="237"/>
      <c r="C56" s="237"/>
      <c r="D56" s="232">
        <f t="shared" si="0"/>
        <v>0</v>
      </c>
      <c r="E56" s="240" t="s">
        <v>414</v>
      </c>
      <c r="F56" s="241" t="s">
        <v>415</v>
      </c>
      <c r="G56" s="242">
        <v>0</v>
      </c>
      <c r="H56" s="244"/>
      <c r="I56" s="239">
        <f t="shared" si="1"/>
        <v>0</v>
      </c>
    </row>
    <row r="57" s="214" customFormat="1" ht="10.2" spans="1:9">
      <c r="A57" s="237"/>
      <c r="B57" s="237"/>
      <c r="C57" s="237"/>
      <c r="D57" s="232">
        <f t="shared" si="0"/>
        <v>0</v>
      </c>
      <c r="E57" s="240" t="s">
        <v>416</v>
      </c>
      <c r="F57" s="241" t="s">
        <v>417</v>
      </c>
      <c r="G57" s="242">
        <v>22</v>
      </c>
      <c r="H57" s="244"/>
      <c r="I57" s="239">
        <f t="shared" si="1"/>
        <v>-22</v>
      </c>
    </row>
    <row r="58" s="214" customFormat="1" ht="10.2" spans="1:9">
      <c r="A58" s="237"/>
      <c r="B58" s="237"/>
      <c r="C58" s="237"/>
      <c r="D58" s="232">
        <f t="shared" si="0"/>
        <v>0</v>
      </c>
      <c r="E58" s="240" t="s">
        <v>418</v>
      </c>
      <c r="F58" s="241" t="s">
        <v>419</v>
      </c>
      <c r="G58" s="242">
        <v>0</v>
      </c>
      <c r="H58" s="244"/>
      <c r="I58" s="239">
        <f t="shared" si="1"/>
        <v>0</v>
      </c>
    </row>
    <row r="59" s="214" customFormat="1" ht="10.2" spans="1:9">
      <c r="A59" s="237"/>
      <c r="B59" s="237"/>
      <c r="C59" s="237"/>
      <c r="D59" s="232">
        <f t="shared" si="0"/>
        <v>0</v>
      </c>
      <c r="E59" s="240" t="s">
        <v>420</v>
      </c>
      <c r="F59" s="241" t="s">
        <v>421</v>
      </c>
      <c r="G59" s="242">
        <v>114</v>
      </c>
      <c r="H59" s="244">
        <v>191</v>
      </c>
      <c r="I59" s="239">
        <f t="shared" si="1"/>
        <v>77</v>
      </c>
    </row>
    <row r="60" s="214" customFormat="1" ht="10.2" spans="1:9">
      <c r="A60" s="237"/>
      <c r="B60" s="237"/>
      <c r="C60" s="237"/>
      <c r="D60" s="232">
        <f t="shared" si="0"/>
        <v>0</v>
      </c>
      <c r="E60" s="240" t="s">
        <v>422</v>
      </c>
      <c r="F60" s="241" t="s">
        <v>423</v>
      </c>
      <c r="G60" s="242">
        <v>0</v>
      </c>
      <c r="H60" s="244">
        <v>9</v>
      </c>
      <c r="I60" s="239">
        <f t="shared" si="1"/>
        <v>9</v>
      </c>
    </row>
    <row r="61" s="214" customFormat="1" ht="10.2" spans="1:9">
      <c r="A61" s="237"/>
      <c r="B61" s="237"/>
      <c r="C61" s="237"/>
      <c r="D61" s="232">
        <f t="shared" si="0"/>
        <v>0</v>
      </c>
      <c r="E61" s="240" t="s">
        <v>424</v>
      </c>
      <c r="F61" s="241" t="s">
        <v>337</v>
      </c>
      <c r="G61" s="242"/>
      <c r="H61" s="244"/>
      <c r="I61" s="239">
        <f t="shared" si="1"/>
        <v>0</v>
      </c>
    </row>
    <row r="62" s="214" customFormat="1" ht="10.2" spans="1:9">
      <c r="A62" s="237"/>
      <c r="B62" s="237"/>
      <c r="C62" s="237"/>
      <c r="D62" s="232">
        <f t="shared" si="0"/>
        <v>0</v>
      </c>
      <c r="E62" s="240" t="s">
        <v>425</v>
      </c>
      <c r="F62" s="241" t="s">
        <v>426</v>
      </c>
      <c r="G62" s="242"/>
      <c r="H62" s="244"/>
      <c r="I62" s="239">
        <f t="shared" si="1"/>
        <v>0</v>
      </c>
    </row>
    <row r="63" s="214" customFormat="1" ht="10.2" spans="1:9">
      <c r="A63" s="237"/>
      <c r="B63" s="237"/>
      <c r="C63" s="237"/>
      <c r="D63" s="232">
        <f t="shared" si="0"/>
        <v>0</v>
      </c>
      <c r="E63" s="240" t="s">
        <v>427</v>
      </c>
      <c r="F63" s="241" t="s">
        <v>428</v>
      </c>
      <c r="G63" s="242">
        <f>SUM(G64:G73)</f>
        <v>659</v>
      </c>
      <c r="H63" s="242">
        <f>SUM(H64:H73)</f>
        <v>834</v>
      </c>
      <c r="I63" s="239">
        <f t="shared" si="1"/>
        <v>175</v>
      </c>
    </row>
    <row r="64" s="214" customFormat="1" ht="10.2" spans="1:9">
      <c r="A64" s="237"/>
      <c r="B64" s="237"/>
      <c r="C64" s="237"/>
      <c r="D64" s="232">
        <f t="shared" si="0"/>
        <v>0</v>
      </c>
      <c r="E64" s="240" t="s">
        <v>429</v>
      </c>
      <c r="F64" s="241" t="s">
        <v>310</v>
      </c>
      <c r="G64" s="242">
        <v>591</v>
      </c>
      <c r="H64" s="244">
        <v>682</v>
      </c>
      <c r="I64" s="239">
        <f t="shared" si="1"/>
        <v>91</v>
      </c>
    </row>
    <row r="65" s="214" customFormat="1" ht="10.2" spans="1:9">
      <c r="A65" s="237"/>
      <c r="B65" s="237"/>
      <c r="C65" s="237"/>
      <c r="D65" s="232">
        <f t="shared" si="0"/>
        <v>0</v>
      </c>
      <c r="E65" s="240" t="s">
        <v>430</v>
      </c>
      <c r="F65" s="241" t="s">
        <v>313</v>
      </c>
      <c r="G65" s="242">
        <v>68</v>
      </c>
      <c r="H65" s="244">
        <v>152</v>
      </c>
      <c r="I65" s="239">
        <f t="shared" si="1"/>
        <v>84</v>
      </c>
    </row>
    <row r="66" s="214" customFormat="1" ht="10.2" spans="1:9">
      <c r="A66" s="237"/>
      <c r="B66" s="237"/>
      <c r="C66" s="237"/>
      <c r="D66" s="232">
        <f t="shared" si="0"/>
        <v>0</v>
      </c>
      <c r="E66" s="240" t="s">
        <v>431</v>
      </c>
      <c r="F66" s="241" t="s">
        <v>316</v>
      </c>
      <c r="G66" s="242">
        <v>0</v>
      </c>
      <c r="H66" s="244"/>
      <c r="I66" s="239">
        <f t="shared" si="1"/>
        <v>0</v>
      </c>
    </row>
    <row r="67" s="214" customFormat="1" ht="10.2" spans="1:9">
      <c r="A67" s="237"/>
      <c r="B67" s="237"/>
      <c r="C67" s="237"/>
      <c r="D67" s="232">
        <f t="shared" si="0"/>
        <v>0</v>
      </c>
      <c r="E67" s="240" t="s">
        <v>432</v>
      </c>
      <c r="F67" s="241" t="s">
        <v>433</v>
      </c>
      <c r="G67" s="242">
        <v>0</v>
      </c>
      <c r="H67" s="244"/>
      <c r="I67" s="239">
        <f t="shared" si="1"/>
        <v>0</v>
      </c>
    </row>
    <row r="68" s="214" customFormat="1" ht="10.2" spans="1:9">
      <c r="A68" s="237"/>
      <c r="B68" s="237"/>
      <c r="C68" s="237"/>
      <c r="D68" s="232">
        <f t="shared" si="0"/>
        <v>0</v>
      </c>
      <c r="E68" s="240" t="s">
        <v>434</v>
      </c>
      <c r="F68" s="241" t="s">
        <v>435</v>
      </c>
      <c r="G68" s="242">
        <v>0</v>
      </c>
      <c r="H68" s="244"/>
      <c r="I68" s="239">
        <f t="shared" si="1"/>
        <v>0</v>
      </c>
    </row>
    <row r="69" s="214" customFormat="1" ht="10.2" spans="1:9">
      <c r="A69" s="237"/>
      <c r="B69" s="237"/>
      <c r="C69" s="237"/>
      <c r="D69" s="232">
        <f t="shared" si="0"/>
        <v>0</v>
      </c>
      <c r="E69" s="240" t="s">
        <v>436</v>
      </c>
      <c r="F69" s="241" t="s">
        <v>437</v>
      </c>
      <c r="G69" s="242">
        <v>0</v>
      </c>
      <c r="H69" s="244"/>
      <c r="I69" s="239">
        <f t="shared" si="1"/>
        <v>0</v>
      </c>
    </row>
    <row r="70" s="214" customFormat="1" ht="10.2" spans="1:9">
      <c r="A70" s="237"/>
      <c r="B70" s="237"/>
      <c r="C70" s="237"/>
      <c r="D70" s="232">
        <f t="shared" si="0"/>
        <v>0</v>
      </c>
      <c r="E70" s="240" t="s">
        <v>438</v>
      </c>
      <c r="F70" s="241" t="s">
        <v>439</v>
      </c>
      <c r="G70" s="242">
        <v>0</v>
      </c>
      <c r="H70" s="244"/>
      <c r="I70" s="239">
        <f t="shared" si="1"/>
        <v>0</v>
      </c>
    </row>
    <row r="71" s="214" customFormat="1" ht="10.2" spans="1:9">
      <c r="A71" s="237"/>
      <c r="B71" s="237"/>
      <c r="C71" s="237"/>
      <c r="D71" s="232">
        <f t="shared" ref="D71:D134" si="2">C71-B71</f>
        <v>0</v>
      </c>
      <c r="E71" s="240" t="s">
        <v>440</v>
      </c>
      <c r="F71" s="241" t="s">
        <v>441</v>
      </c>
      <c r="G71" s="242">
        <v>0</v>
      </c>
      <c r="H71" s="244"/>
      <c r="I71" s="239">
        <f t="shared" ref="I71:I134" si="3">H71-G71</f>
        <v>0</v>
      </c>
    </row>
    <row r="72" s="214" customFormat="1" ht="10.2" spans="1:9">
      <c r="A72" s="237"/>
      <c r="B72" s="237"/>
      <c r="C72" s="237"/>
      <c r="D72" s="232">
        <f t="shared" si="2"/>
        <v>0</v>
      </c>
      <c r="E72" s="240" t="s">
        <v>442</v>
      </c>
      <c r="F72" s="241" t="s">
        <v>337</v>
      </c>
      <c r="G72" s="242">
        <v>0</v>
      </c>
      <c r="H72" s="244"/>
      <c r="I72" s="239">
        <f t="shared" si="3"/>
        <v>0</v>
      </c>
    </row>
    <row r="73" s="214" customFormat="1" ht="10.2" spans="1:9">
      <c r="A73" s="237"/>
      <c r="B73" s="237"/>
      <c r="C73" s="237"/>
      <c r="D73" s="232">
        <f t="shared" si="2"/>
        <v>0</v>
      </c>
      <c r="E73" s="240" t="s">
        <v>443</v>
      </c>
      <c r="F73" s="241" t="s">
        <v>444</v>
      </c>
      <c r="G73" s="242">
        <v>0</v>
      </c>
      <c r="H73" s="244"/>
      <c r="I73" s="239">
        <f t="shared" si="3"/>
        <v>0</v>
      </c>
    </row>
    <row r="74" s="214" customFormat="1" ht="10.2" spans="1:9">
      <c r="A74" s="237"/>
      <c r="B74" s="237"/>
      <c r="C74" s="237"/>
      <c r="D74" s="232">
        <f t="shared" si="2"/>
        <v>0</v>
      </c>
      <c r="E74" s="240" t="s">
        <v>445</v>
      </c>
      <c r="F74" s="241" t="s">
        <v>446</v>
      </c>
      <c r="G74" s="242">
        <f>SUM(G75:G85)</f>
        <v>20</v>
      </c>
      <c r="H74" s="242">
        <f>SUM(H75:H85)</f>
        <v>36</v>
      </c>
      <c r="I74" s="239">
        <f t="shared" si="3"/>
        <v>16</v>
      </c>
    </row>
    <row r="75" s="214" customFormat="1" ht="10.2" spans="1:9">
      <c r="A75" s="237"/>
      <c r="B75" s="237"/>
      <c r="C75" s="237"/>
      <c r="D75" s="232">
        <f t="shared" si="2"/>
        <v>0</v>
      </c>
      <c r="E75" s="240" t="s">
        <v>447</v>
      </c>
      <c r="F75" s="241" t="s">
        <v>310</v>
      </c>
      <c r="G75" s="242">
        <v>0</v>
      </c>
      <c r="H75" s="244"/>
      <c r="I75" s="239">
        <f t="shared" si="3"/>
        <v>0</v>
      </c>
    </row>
    <row r="76" s="214" customFormat="1" ht="10.2" spans="1:9">
      <c r="A76" s="237"/>
      <c r="B76" s="237"/>
      <c r="C76" s="237"/>
      <c r="D76" s="232">
        <f t="shared" si="2"/>
        <v>0</v>
      </c>
      <c r="E76" s="240" t="s">
        <v>448</v>
      </c>
      <c r="F76" s="241" t="s">
        <v>313</v>
      </c>
      <c r="G76" s="242">
        <v>20</v>
      </c>
      <c r="H76" s="244">
        <v>20</v>
      </c>
      <c r="I76" s="239">
        <f t="shared" si="3"/>
        <v>0</v>
      </c>
    </row>
    <row r="77" s="214" customFormat="1" ht="10.2" spans="1:9">
      <c r="A77" s="237"/>
      <c r="B77" s="237"/>
      <c r="C77" s="237"/>
      <c r="D77" s="232">
        <f t="shared" si="2"/>
        <v>0</v>
      </c>
      <c r="E77" s="240" t="s">
        <v>449</v>
      </c>
      <c r="F77" s="241" t="s">
        <v>316</v>
      </c>
      <c r="G77" s="242"/>
      <c r="H77" s="244"/>
      <c r="I77" s="239">
        <f t="shared" si="3"/>
        <v>0</v>
      </c>
    </row>
    <row r="78" s="214" customFormat="1" ht="10.2" spans="1:9">
      <c r="A78" s="237"/>
      <c r="B78" s="237"/>
      <c r="C78" s="237"/>
      <c r="D78" s="232">
        <f t="shared" si="2"/>
        <v>0</v>
      </c>
      <c r="E78" s="240" t="s">
        <v>450</v>
      </c>
      <c r="F78" s="241" t="s">
        <v>451</v>
      </c>
      <c r="G78" s="242"/>
      <c r="H78" s="244"/>
      <c r="I78" s="239">
        <f t="shared" si="3"/>
        <v>0</v>
      </c>
    </row>
    <row r="79" s="214" customFormat="1" ht="10.2" spans="1:9">
      <c r="A79" s="237"/>
      <c r="B79" s="237"/>
      <c r="C79" s="237"/>
      <c r="D79" s="232">
        <f t="shared" si="2"/>
        <v>0</v>
      </c>
      <c r="E79" s="240" t="s">
        <v>452</v>
      </c>
      <c r="F79" s="241" t="s">
        <v>453</v>
      </c>
      <c r="G79" s="242"/>
      <c r="H79" s="244"/>
      <c r="I79" s="239">
        <f t="shared" si="3"/>
        <v>0</v>
      </c>
    </row>
    <row r="80" s="214" customFormat="1" ht="10.2" spans="1:9">
      <c r="A80" s="237"/>
      <c r="B80" s="237"/>
      <c r="C80" s="237"/>
      <c r="D80" s="232">
        <f t="shared" si="2"/>
        <v>0</v>
      </c>
      <c r="E80" s="240" t="s">
        <v>454</v>
      </c>
      <c r="F80" s="241" t="s">
        <v>455</v>
      </c>
      <c r="G80" s="242"/>
      <c r="H80" s="244"/>
      <c r="I80" s="239">
        <f t="shared" si="3"/>
        <v>0</v>
      </c>
    </row>
    <row r="81" s="214" customFormat="1" ht="10.2" spans="1:9">
      <c r="A81" s="237"/>
      <c r="B81" s="237"/>
      <c r="C81" s="237"/>
      <c r="D81" s="232">
        <f t="shared" si="2"/>
        <v>0</v>
      </c>
      <c r="E81" s="240" t="s">
        <v>456</v>
      </c>
      <c r="F81" s="241" t="s">
        <v>457</v>
      </c>
      <c r="G81" s="242"/>
      <c r="H81" s="244"/>
      <c r="I81" s="239">
        <f t="shared" si="3"/>
        <v>0</v>
      </c>
    </row>
    <row r="82" s="214" customFormat="1" ht="10.2" spans="1:9">
      <c r="A82" s="237"/>
      <c r="B82" s="237"/>
      <c r="C82" s="237"/>
      <c r="D82" s="232">
        <f t="shared" si="2"/>
        <v>0</v>
      </c>
      <c r="E82" s="240" t="s">
        <v>458</v>
      </c>
      <c r="F82" s="241" t="s">
        <v>459</v>
      </c>
      <c r="G82" s="242"/>
      <c r="H82" s="244"/>
      <c r="I82" s="239">
        <f t="shared" si="3"/>
        <v>0</v>
      </c>
    </row>
    <row r="83" s="214" customFormat="1" ht="10.2" spans="1:9">
      <c r="A83" s="237"/>
      <c r="B83" s="237"/>
      <c r="C83" s="237"/>
      <c r="D83" s="232">
        <f t="shared" si="2"/>
        <v>0</v>
      </c>
      <c r="E83" s="240" t="s">
        <v>460</v>
      </c>
      <c r="F83" s="241" t="s">
        <v>439</v>
      </c>
      <c r="G83" s="242"/>
      <c r="H83" s="244"/>
      <c r="I83" s="239">
        <f t="shared" si="3"/>
        <v>0</v>
      </c>
    </row>
    <row r="84" s="214" customFormat="1" ht="10.2" spans="1:9">
      <c r="A84" s="237"/>
      <c r="B84" s="237"/>
      <c r="C84" s="237"/>
      <c r="D84" s="232">
        <f t="shared" si="2"/>
        <v>0</v>
      </c>
      <c r="E84" s="240" t="s">
        <v>461</v>
      </c>
      <c r="F84" s="241" t="s">
        <v>337</v>
      </c>
      <c r="G84" s="242"/>
      <c r="H84" s="244"/>
      <c r="I84" s="239">
        <f t="shared" si="3"/>
        <v>0</v>
      </c>
    </row>
    <row r="85" s="214" customFormat="1" ht="10.2" spans="1:9">
      <c r="A85" s="237"/>
      <c r="B85" s="237"/>
      <c r="C85" s="237"/>
      <c r="D85" s="232">
        <f t="shared" si="2"/>
        <v>0</v>
      </c>
      <c r="E85" s="240" t="s">
        <v>462</v>
      </c>
      <c r="F85" s="241" t="s">
        <v>463</v>
      </c>
      <c r="G85" s="242"/>
      <c r="H85" s="244">
        <v>16</v>
      </c>
      <c r="I85" s="239">
        <f t="shared" si="3"/>
        <v>16</v>
      </c>
    </row>
    <row r="86" s="214" customFormat="1" ht="10.2" spans="1:9">
      <c r="A86" s="237"/>
      <c r="B86" s="237"/>
      <c r="C86" s="237"/>
      <c r="D86" s="232">
        <f t="shared" si="2"/>
        <v>0</v>
      </c>
      <c r="E86" s="240" t="s">
        <v>464</v>
      </c>
      <c r="F86" s="241" t="s">
        <v>465</v>
      </c>
      <c r="G86" s="242">
        <f>SUM(G87:G94)</f>
        <v>0</v>
      </c>
      <c r="H86" s="244"/>
      <c r="I86" s="239">
        <f t="shared" si="3"/>
        <v>0</v>
      </c>
    </row>
    <row r="87" s="214" customFormat="1" ht="10.2" spans="1:9">
      <c r="A87" s="237"/>
      <c r="B87" s="237"/>
      <c r="C87" s="237"/>
      <c r="D87" s="232">
        <f t="shared" si="2"/>
        <v>0</v>
      </c>
      <c r="E87" s="240" t="s">
        <v>466</v>
      </c>
      <c r="F87" s="241" t="s">
        <v>310</v>
      </c>
      <c r="G87" s="242"/>
      <c r="H87" s="244"/>
      <c r="I87" s="239">
        <f t="shared" si="3"/>
        <v>0</v>
      </c>
    </row>
    <row r="88" s="214" customFormat="1" ht="10.2" spans="1:9">
      <c r="A88" s="237"/>
      <c r="B88" s="237"/>
      <c r="C88" s="237"/>
      <c r="D88" s="232">
        <f t="shared" si="2"/>
        <v>0</v>
      </c>
      <c r="E88" s="240" t="s">
        <v>467</v>
      </c>
      <c r="F88" s="241" t="s">
        <v>313</v>
      </c>
      <c r="G88" s="242">
        <v>0</v>
      </c>
      <c r="H88" s="244"/>
      <c r="I88" s="239">
        <f t="shared" si="3"/>
        <v>0</v>
      </c>
    </row>
    <row r="89" s="214" customFormat="1" ht="10.2" spans="1:9">
      <c r="A89" s="237"/>
      <c r="B89" s="237"/>
      <c r="C89" s="237"/>
      <c r="D89" s="232">
        <f t="shared" si="2"/>
        <v>0</v>
      </c>
      <c r="E89" s="240" t="s">
        <v>468</v>
      </c>
      <c r="F89" s="241" t="s">
        <v>316</v>
      </c>
      <c r="G89" s="242">
        <v>0</v>
      </c>
      <c r="H89" s="244"/>
      <c r="I89" s="239">
        <f t="shared" si="3"/>
        <v>0</v>
      </c>
    </row>
    <row r="90" s="214" customFormat="1" ht="10.2" spans="1:9">
      <c r="A90" s="237"/>
      <c r="B90" s="237"/>
      <c r="C90" s="237"/>
      <c r="D90" s="232">
        <f t="shared" si="2"/>
        <v>0</v>
      </c>
      <c r="E90" s="240" t="s">
        <v>469</v>
      </c>
      <c r="F90" s="241" t="s">
        <v>470</v>
      </c>
      <c r="G90" s="242">
        <v>0</v>
      </c>
      <c r="H90" s="244"/>
      <c r="I90" s="239">
        <f t="shared" si="3"/>
        <v>0</v>
      </c>
    </row>
    <row r="91" s="214" customFormat="1" ht="10.2" spans="1:9">
      <c r="A91" s="237"/>
      <c r="B91" s="237"/>
      <c r="C91" s="237"/>
      <c r="D91" s="232">
        <f t="shared" si="2"/>
        <v>0</v>
      </c>
      <c r="E91" s="240" t="s">
        <v>471</v>
      </c>
      <c r="F91" s="241" t="s">
        <v>472</v>
      </c>
      <c r="G91" s="242">
        <v>0</v>
      </c>
      <c r="H91" s="244"/>
      <c r="I91" s="239">
        <f t="shared" si="3"/>
        <v>0</v>
      </c>
    </row>
    <row r="92" s="214" customFormat="1" ht="10.2" spans="1:9">
      <c r="A92" s="237"/>
      <c r="B92" s="237"/>
      <c r="C92" s="237"/>
      <c r="D92" s="232">
        <f t="shared" si="2"/>
        <v>0</v>
      </c>
      <c r="E92" s="240" t="s">
        <v>473</v>
      </c>
      <c r="F92" s="241" t="s">
        <v>439</v>
      </c>
      <c r="G92" s="242">
        <v>0</v>
      </c>
      <c r="H92" s="244"/>
      <c r="I92" s="239">
        <f t="shared" si="3"/>
        <v>0</v>
      </c>
    </row>
    <row r="93" s="214" customFormat="1" ht="10.2" spans="1:9">
      <c r="A93" s="237"/>
      <c r="B93" s="237"/>
      <c r="C93" s="237"/>
      <c r="D93" s="232">
        <f t="shared" si="2"/>
        <v>0</v>
      </c>
      <c r="E93" s="240" t="s">
        <v>474</v>
      </c>
      <c r="F93" s="241" t="s">
        <v>337</v>
      </c>
      <c r="G93" s="242">
        <v>0</v>
      </c>
      <c r="H93" s="244"/>
      <c r="I93" s="239">
        <f t="shared" si="3"/>
        <v>0</v>
      </c>
    </row>
    <row r="94" s="214" customFormat="1" ht="10.2" spans="1:9">
      <c r="A94" s="237"/>
      <c r="B94" s="237"/>
      <c r="C94" s="237"/>
      <c r="D94" s="232">
        <f t="shared" si="2"/>
        <v>0</v>
      </c>
      <c r="E94" s="240" t="s">
        <v>475</v>
      </c>
      <c r="F94" s="241" t="s">
        <v>476</v>
      </c>
      <c r="G94" s="242">
        <v>0</v>
      </c>
      <c r="H94" s="244"/>
      <c r="I94" s="239">
        <f t="shared" si="3"/>
        <v>0</v>
      </c>
    </row>
    <row r="95" s="214" customFormat="1" ht="10.2" spans="1:9">
      <c r="A95" s="237"/>
      <c r="B95" s="237"/>
      <c r="C95" s="237"/>
      <c r="D95" s="232">
        <f t="shared" si="2"/>
        <v>0</v>
      </c>
      <c r="E95" s="240" t="s">
        <v>477</v>
      </c>
      <c r="F95" s="241" t="s">
        <v>478</v>
      </c>
      <c r="G95" s="242">
        <f>SUM(G96:G104)</f>
        <v>0</v>
      </c>
      <c r="H95" s="244"/>
      <c r="I95" s="239">
        <f t="shared" si="3"/>
        <v>0</v>
      </c>
    </row>
    <row r="96" s="214" customFormat="1" ht="10.2" spans="1:9">
      <c r="A96" s="237"/>
      <c r="B96" s="237"/>
      <c r="C96" s="237"/>
      <c r="D96" s="232">
        <f t="shared" si="2"/>
        <v>0</v>
      </c>
      <c r="E96" s="240" t="s">
        <v>479</v>
      </c>
      <c r="F96" s="241" t="s">
        <v>310</v>
      </c>
      <c r="G96" s="242">
        <v>0</v>
      </c>
      <c r="H96" s="244"/>
      <c r="I96" s="239">
        <f t="shared" si="3"/>
        <v>0</v>
      </c>
    </row>
    <row r="97" s="214" customFormat="1" ht="10.2" spans="1:9">
      <c r="A97" s="237"/>
      <c r="B97" s="237"/>
      <c r="C97" s="237"/>
      <c r="D97" s="232">
        <f t="shared" si="2"/>
        <v>0</v>
      </c>
      <c r="E97" s="240" t="s">
        <v>480</v>
      </c>
      <c r="F97" s="241" t="s">
        <v>313</v>
      </c>
      <c r="G97" s="242">
        <v>0</v>
      </c>
      <c r="H97" s="244"/>
      <c r="I97" s="239">
        <f t="shared" si="3"/>
        <v>0</v>
      </c>
    </row>
    <row r="98" s="214" customFormat="1" ht="10.2" spans="1:9">
      <c r="A98" s="237"/>
      <c r="B98" s="237"/>
      <c r="C98" s="237"/>
      <c r="D98" s="232">
        <f t="shared" si="2"/>
        <v>0</v>
      </c>
      <c r="E98" s="240" t="s">
        <v>481</v>
      </c>
      <c r="F98" s="241" t="s">
        <v>316</v>
      </c>
      <c r="G98" s="242">
        <v>0</v>
      </c>
      <c r="H98" s="244"/>
      <c r="I98" s="239">
        <f t="shared" si="3"/>
        <v>0</v>
      </c>
    </row>
    <row r="99" s="214" customFormat="1" ht="10.2" spans="1:9">
      <c r="A99" s="237"/>
      <c r="B99" s="237"/>
      <c r="C99" s="237"/>
      <c r="D99" s="232">
        <f t="shared" si="2"/>
        <v>0</v>
      </c>
      <c r="E99" s="240" t="s">
        <v>482</v>
      </c>
      <c r="F99" s="241" t="s">
        <v>483</v>
      </c>
      <c r="G99" s="242">
        <v>0</v>
      </c>
      <c r="H99" s="244"/>
      <c r="I99" s="239">
        <f t="shared" si="3"/>
        <v>0</v>
      </c>
    </row>
    <row r="100" s="214" customFormat="1" ht="10.2" spans="1:9">
      <c r="A100" s="237"/>
      <c r="B100" s="237"/>
      <c r="C100" s="237"/>
      <c r="D100" s="232">
        <f t="shared" si="2"/>
        <v>0</v>
      </c>
      <c r="E100" s="240" t="s">
        <v>484</v>
      </c>
      <c r="F100" s="241" t="s">
        <v>485</v>
      </c>
      <c r="G100" s="242">
        <v>0</v>
      </c>
      <c r="H100" s="244"/>
      <c r="I100" s="239">
        <f t="shared" si="3"/>
        <v>0</v>
      </c>
    </row>
    <row r="101" s="214" customFormat="1" ht="10.2" spans="1:9">
      <c r="A101" s="237"/>
      <c r="B101" s="237"/>
      <c r="C101" s="237"/>
      <c r="D101" s="232">
        <f t="shared" si="2"/>
        <v>0</v>
      </c>
      <c r="E101" s="240" t="s">
        <v>486</v>
      </c>
      <c r="F101" s="241" t="s">
        <v>487</v>
      </c>
      <c r="G101" s="242">
        <v>0</v>
      </c>
      <c r="H101" s="244"/>
      <c r="I101" s="239">
        <f t="shared" si="3"/>
        <v>0</v>
      </c>
    </row>
    <row r="102" s="214" customFormat="1" ht="10.2" spans="1:9">
      <c r="A102" s="237"/>
      <c r="B102" s="237"/>
      <c r="C102" s="237"/>
      <c r="D102" s="232">
        <f t="shared" si="2"/>
        <v>0</v>
      </c>
      <c r="E102" s="240" t="s">
        <v>488</v>
      </c>
      <c r="F102" s="241" t="s">
        <v>439</v>
      </c>
      <c r="G102" s="242">
        <v>0</v>
      </c>
      <c r="H102" s="244"/>
      <c r="I102" s="239">
        <f t="shared" si="3"/>
        <v>0</v>
      </c>
    </row>
    <row r="103" s="214" customFormat="1" ht="10.2" spans="1:9">
      <c r="A103" s="237"/>
      <c r="B103" s="237"/>
      <c r="C103" s="237"/>
      <c r="D103" s="232">
        <f t="shared" si="2"/>
        <v>0</v>
      </c>
      <c r="E103" s="240" t="s">
        <v>489</v>
      </c>
      <c r="F103" s="241" t="s">
        <v>337</v>
      </c>
      <c r="G103" s="242">
        <v>0</v>
      </c>
      <c r="H103" s="244"/>
      <c r="I103" s="239">
        <f t="shared" si="3"/>
        <v>0</v>
      </c>
    </row>
    <row r="104" s="214" customFormat="1" ht="10.2" spans="1:9">
      <c r="A104" s="237"/>
      <c r="B104" s="237"/>
      <c r="C104" s="237"/>
      <c r="D104" s="232">
        <f t="shared" si="2"/>
        <v>0</v>
      </c>
      <c r="E104" s="240" t="s">
        <v>490</v>
      </c>
      <c r="F104" s="241" t="s">
        <v>491</v>
      </c>
      <c r="G104" s="242">
        <v>0</v>
      </c>
      <c r="H104" s="244"/>
      <c r="I104" s="239">
        <f t="shared" si="3"/>
        <v>0</v>
      </c>
    </row>
    <row r="105" s="214" customFormat="1" ht="10.2" spans="1:9">
      <c r="A105" s="237"/>
      <c r="B105" s="237"/>
      <c r="C105" s="237"/>
      <c r="D105" s="232">
        <f t="shared" si="2"/>
        <v>0</v>
      </c>
      <c r="E105" s="240" t="s">
        <v>492</v>
      </c>
      <c r="F105" s="241" t="s">
        <v>493</v>
      </c>
      <c r="G105" s="242">
        <f>SUM(G106:G119)</f>
        <v>0</v>
      </c>
      <c r="H105" s="244"/>
      <c r="I105" s="239">
        <f t="shared" si="3"/>
        <v>0</v>
      </c>
    </row>
    <row r="106" s="214" customFormat="1" ht="10.2" spans="1:9">
      <c r="A106" s="237"/>
      <c r="B106" s="237"/>
      <c r="C106" s="237"/>
      <c r="D106" s="232">
        <f t="shared" si="2"/>
        <v>0</v>
      </c>
      <c r="E106" s="240" t="s">
        <v>494</v>
      </c>
      <c r="F106" s="241" t="s">
        <v>310</v>
      </c>
      <c r="G106" s="242"/>
      <c r="H106" s="244"/>
      <c r="I106" s="239">
        <f t="shared" si="3"/>
        <v>0</v>
      </c>
    </row>
    <row r="107" s="214" customFormat="1" ht="10.2" spans="1:9">
      <c r="A107" s="237"/>
      <c r="B107" s="237"/>
      <c r="C107" s="237"/>
      <c r="D107" s="232">
        <f t="shared" si="2"/>
        <v>0</v>
      </c>
      <c r="E107" s="240" t="s">
        <v>495</v>
      </c>
      <c r="F107" s="241" t="s">
        <v>313</v>
      </c>
      <c r="G107" s="242"/>
      <c r="H107" s="244"/>
      <c r="I107" s="239">
        <f t="shared" si="3"/>
        <v>0</v>
      </c>
    </row>
    <row r="108" s="214" customFormat="1" ht="10.2" spans="1:9">
      <c r="A108" s="237"/>
      <c r="B108" s="237"/>
      <c r="C108" s="237"/>
      <c r="D108" s="232">
        <f t="shared" si="2"/>
        <v>0</v>
      </c>
      <c r="E108" s="240" t="s">
        <v>496</v>
      </c>
      <c r="F108" s="241" t="s">
        <v>316</v>
      </c>
      <c r="G108" s="242">
        <v>0</v>
      </c>
      <c r="H108" s="244"/>
      <c r="I108" s="239">
        <f t="shared" si="3"/>
        <v>0</v>
      </c>
    </row>
    <row r="109" s="214" customFormat="1" ht="10.2" spans="1:9">
      <c r="A109" s="237"/>
      <c r="B109" s="237"/>
      <c r="C109" s="237"/>
      <c r="D109" s="232">
        <f t="shared" si="2"/>
        <v>0</v>
      </c>
      <c r="E109" s="240" t="s">
        <v>497</v>
      </c>
      <c r="F109" s="241" t="s">
        <v>498</v>
      </c>
      <c r="G109" s="242">
        <v>0</v>
      </c>
      <c r="H109" s="244"/>
      <c r="I109" s="239">
        <f t="shared" si="3"/>
        <v>0</v>
      </c>
    </row>
    <row r="110" s="214" customFormat="1" ht="10.2" spans="1:9">
      <c r="A110" s="237"/>
      <c r="B110" s="237"/>
      <c r="C110" s="237"/>
      <c r="D110" s="232">
        <f t="shared" si="2"/>
        <v>0</v>
      </c>
      <c r="E110" s="240" t="s">
        <v>499</v>
      </c>
      <c r="F110" s="241" t="s">
        <v>500</v>
      </c>
      <c r="G110" s="242">
        <v>0</v>
      </c>
      <c r="H110" s="244"/>
      <c r="I110" s="239">
        <f t="shared" si="3"/>
        <v>0</v>
      </c>
    </row>
    <row r="111" s="214" customFormat="1" ht="10.2" spans="1:9">
      <c r="A111" s="237"/>
      <c r="B111" s="237"/>
      <c r="C111" s="237"/>
      <c r="D111" s="232">
        <f t="shared" si="2"/>
        <v>0</v>
      </c>
      <c r="E111" s="240" t="s">
        <v>501</v>
      </c>
      <c r="F111" s="241" t="s">
        <v>502</v>
      </c>
      <c r="G111" s="242">
        <v>0</v>
      </c>
      <c r="H111" s="244"/>
      <c r="I111" s="239">
        <f t="shared" si="3"/>
        <v>0</v>
      </c>
    </row>
    <row r="112" s="214" customFormat="1" ht="10.2" spans="1:9">
      <c r="A112" s="237"/>
      <c r="B112" s="237"/>
      <c r="C112" s="237"/>
      <c r="D112" s="232">
        <f t="shared" si="2"/>
        <v>0</v>
      </c>
      <c r="E112" s="240" t="s">
        <v>503</v>
      </c>
      <c r="F112" s="241" t="s">
        <v>504</v>
      </c>
      <c r="G112" s="242">
        <v>0</v>
      </c>
      <c r="H112" s="244"/>
      <c r="I112" s="239">
        <f t="shared" si="3"/>
        <v>0</v>
      </c>
    </row>
    <row r="113" s="214" customFormat="1" ht="10.2" spans="1:9">
      <c r="A113" s="237"/>
      <c r="B113" s="237"/>
      <c r="C113" s="237"/>
      <c r="D113" s="232">
        <f t="shared" si="2"/>
        <v>0</v>
      </c>
      <c r="E113" s="240" t="s">
        <v>505</v>
      </c>
      <c r="F113" s="241" t="s">
        <v>506</v>
      </c>
      <c r="G113" s="242">
        <v>0</v>
      </c>
      <c r="H113" s="244"/>
      <c r="I113" s="239">
        <f t="shared" si="3"/>
        <v>0</v>
      </c>
    </row>
    <row r="114" s="214" customFormat="1" ht="10.2" spans="1:9">
      <c r="A114" s="237"/>
      <c r="B114" s="237"/>
      <c r="C114" s="237"/>
      <c r="D114" s="232">
        <f t="shared" si="2"/>
        <v>0</v>
      </c>
      <c r="E114" s="240" t="s">
        <v>507</v>
      </c>
      <c r="F114" s="241" t="s">
        <v>508</v>
      </c>
      <c r="G114" s="242">
        <v>0</v>
      </c>
      <c r="H114" s="244"/>
      <c r="I114" s="239">
        <f t="shared" si="3"/>
        <v>0</v>
      </c>
    </row>
    <row r="115" s="214" customFormat="1" ht="10.2" spans="1:9">
      <c r="A115" s="237"/>
      <c r="B115" s="237"/>
      <c r="C115" s="237"/>
      <c r="D115" s="232">
        <f t="shared" si="2"/>
        <v>0</v>
      </c>
      <c r="E115" s="240" t="s">
        <v>509</v>
      </c>
      <c r="F115" s="241" t="s">
        <v>510</v>
      </c>
      <c r="G115" s="242">
        <v>0</v>
      </c>
      <c r="H115" s="244"/>
      <c r="I115" s="239">
        <f t="shared" si="3"/>
        <v>0</v>
      </c>
    </row>
    <row r="116" s="214" customFormat="1" ht="10.2" spans="1:9">
      <c r="A116" s="237"/>
      <c r="B116" s="237"/>
      <c r="C116" s="237"/>
      <c r="D116" s="232">
        <f t="shared" si="2"/>
        <v>0</v>
      </c>
      <c r="E116" s="240" t="s">
        <v>511</v>
      </c>
      <c r="F116" s="241" t="s">
        <v>512</v>
      </c>
      <c r="G116" s="242">
        <v>0</v>
      </c>
      <c r="H116" s="244"/>
      <c r="I116" s="239">
        <f t="shared" si="3"/>
        <v>0</v>
      </c>
    </row>
    <row r="117" s="214" customFormat="1" ht="10.2" spans="1:9">
      <c r="A117" s="237"/>
      <c r="B117" s="237"/>
      <c r="C117" s="237"/>
      <c r="D117" s="232">
        <f t="shared" si="2"/>
        <v>0</v>
      </c>
      <c r="E117" s="240" t="s">
        <v>513</v>
      </c>
      <c r="F117" s="241" t="s">
        <v>514</v>
      </c>
      <c r="G117" s="242">
        <v>0</v>
      </c>
      <c r="H117" s="244"/>
      <c r="I117" s="239">
        <f t="shared" si="3"/>
        <v>0</v>
      </c>
    </row>
    <row r="118" s="214" customFormat="1" ht="10.2" spans="1:9">
      <c r="A118" s="237"/>
      <c r="B118" s="237"/>
      <c r="C118" s="237"/>
      <c r="D118" s="232">
        <f t="shared" si="2"/>
        <v>0</v>
      </c>
      <c r="E118" s="240" t="s">
        <v>515</v>
      </c>
      <c r="F118" s="241" t="s">
        <v>337</v>
      </c>
      <c r="G118" s="242">
        <v>0</v>
      </c>
      <c r="H118" s="244"/>
      <c r="I118" s="239">
        <f t="shared" si="3"/>
        <v>0</v>
      </c>
    </row>
    <row r="119" s="214" customFormat="1" ht="10.2" spans="1:9">
      <c r="A119" s="237"/>
      <c r="B119" s="237"/>
      <c r="C119" s="237"/>
      <c r="D119" s="232">
        <f t="shared" si="2"/>
        <v>0</v>
      </c>
      <c r="E119" s="240" t="s">
        <v>516</v>
      </c>
      <c r="F119" s="241" t="s">
        <v>517</v>
      </c>
      <c r="G119" s="242"/>
      <c r="H119" s="244"/>
      <c r="I119" s="239">
        <f t="shared" si="3"/>
        <v>0</v>
      </c>
    </row>
    <row r="120" s="214" customFormat="1" ht="10.2" spans="1:9">
      <c r="A120" s="237"/>
      <c r="B120" s="237"/>
      <c r="C120" s="237"/>
      <c r="D120" s="232">
        <f t="shared" si="2"/>
        <v>0</v>
      </c>
      <c r="E120" s="240" t="s">
        <v>518</v>
      </c>
      <c r="F120" s="241" t="s">
        <v>519</v>
      </c>
      <c r="G120" s="242">
        <f>SUM(G121:G128)</f>
        <v>2000</v>
      </c>
      <c r="H120" s="242">
        <f>SUM(H121:H128)</f>
        <v>2087</v>
      </c>
      <c r="I120" s="239">
        <f t="shared" si="3"/>
        <v>87</v>
      </c>
    </row>
    <row r="121" s="214" customFormat="1" ht="10.2" spans="1:9">
      <c r="A121" s="237"/>
      <c r="B121" s="237"/>
      <c r="C121" s="237"/>
      <c r="D121" s="232">
        <f t="shared" si="2"/>
        <v>0</v>
      </c>
      <c r="E121" s="240" t="s">
        <v>520</v>
      </c>
      <c r="F121" s="241" t="s">
        <v>310</v>
      </c>
      <c r="G121" s="242">
        <v>1795</v>
      </c>
      <c r="H121" s="244">
        <v>2025</v>
      </c>
      <c r="I121" s="239">
        <f t="shared" si="3"/>
        <v>230</v>
      </c>
    </row>
    <row r="122" s="214" customFormat="1" ht="10.2" spans="1:9">
      <c r="A122" s="237"/>
      <c r="B122" s="237"/>
      <c r="C122" s="237"/>
      <c r="D122" s="232">
        <f t="shared" si="2"/>
        <v>0</v>
      </c>
      <c r="E122" s="240" t="s">
        <v>521</v>
      </c>
      <c r="F122" s="241" t="s">
        <v>313</v>
      </c>
      <c r="G122" s="242">
        <v>5</v>
      </c>
      <c r="H122" s="244">
        <v>2</v>
      </c>
      <c r="I122" s="239">
        <f t="shared" si="3"/>
        <v>-3</v>
      </c>
    </row>
    <row r="123" s="214" customFormat="1" ht="10.2" spans="1:9">
      <c r="A123" s="237"/>
      <c r="B123" s="237"/>
      <c r="C123" s="237"/>
      <c r="D123" s="232">
        <f t="shared" si="2"/>
        <v>0</v>
      </c>
      <c r="E123" s="240" t="s">
        <v>522</v>
      </c>
      <c r="F123" s="241" t="s">
        <v>316</v>
      </c>
      <c r="G123" s="242">
        <v>0</v>
      </c>
      <c r="H123" s="244"/>
      <c r="I123" s="239">
        <f t="shared" si="3"/>
        <v>0</v>
      </c>
    </row>
    <row r="124" s="214" customFormat="1" ht="10.2" spans="1:9">
      <c r="A124" s="237"/>
      <c r="B124" s="237"/>
      <c r="C124" s="237"/>
      <c r="D124" s="232">
        <f t="shared" si="2"/>
        <v>0</v>
      </c>
      <c r="E124" s="240" t="s">
        <v>523</v>
      </c>
      <c r="F124" s="241" t="s">
        <v>524</v>
      </c>
      <c r="G124" s="242">
        <v>0</v>
      </c>
      <c r="H124" s="244"/>
      <c r="I124" s="239">
        <f t="shared" si="3"/>
        <v>0</v>
      </c>
    </row>
    <row r="125" s="214" customFormat="1" ht="10.2" spans="1:9">
      <c r="A125" s="237"/>
      <c r="B125" s="237"/>
      <c r="C125" s="237"/>
      <c r="D125" s="232">
        <f t="shared" si="2"/>
        <v>0</v>
      </c>
      <c r="E125" s="240" t="s">
        <v>525</v>
      </c>
      <c r="F125" s="241" t="s">
        <v>526</v>
      </c>
      <c r="G125" s="242">
        <v>0</v>
      </c>
      <c r="H125" s="244"/>
      <c r="I125" s="239">
        <f t="shared" si="3"/>
        <v>0</v>
      </c>
    </row>
    <row r="126" s="214" customFormat="1" ht="10.2" spans="1:9">
      <c r="A126" s="237"/>
      <c r="B126" s="237"/>
      <c r="C126" s="237"/>
      <c r="D126" s="232">
        <f t="shared" si="2"/>
        <v>0</v>
      </c>
      <c r="E126" s="240" t="s">
        <v>527</v>
      </c>
      <c r="F126" s="241" t="s">
        <v>528</v>
      </c>
      <c r="G126" s="242">
        <v>0</v>
      </c>
      <c r="H126" s="244"/>
      <c r="I126" s="239">
        <f t="shared" si="3"/>
        <v>0</v>
      </c>
    </row>
    <row r="127" s="214" customFormat="1" ht="10.2" spans="1:9">
      <c r="A127" s="237"/>
      <c r="B127" s="237"/>
      <c r="C127" s="237"/>
      <c r="D127" s="232">
        <f t="shared" si="2"/>
        <v>0</v>
      </c>
      <c r="E127" s="240" t="s">
        <v>529</v>
      </c>
      <c r="F127" s="241" t="s">
        <v>337</v>
      </c>
      <c r="G127" s="242">
        <v>0</v>
      </c>
      <c r="H127" s="244"/>
      <c r="I127" s="239">
        <f t="shared" si="3"/>
        <v>0</v>
      </c>
    </row>
    <row r="128" s="214" customFormat="1" ht="10.2" spans="1:9">
      <c r="A128" s="237"/>
      <c r="B128" s="237"/>
      <c r="C128" s="237"/>
      <c r="D128" s="232">
        <f t="shared" si="2"/>
        <v>0</v>
      </c>
      <c r="E128" s="240" t="s">
        <v>530</v>
      </c>
      <c r="F128" s="241" t="s">
        <v>531</v>
      </c>
      <c r="G128" s="242">
        <v>200</v>
      </c>
      <c r="H128" s="244">
        <v>60</v>
      </c>
      <c r="I128" s="239">
        <f t="shared" si="3"/>
        <v>-140</v>
      </c>
    </row>
    <row r="129" s="214" customFormat="1" ht="10.2" spans="1:9">
      <c r="A129" s="237"/>
      <c r="B129" s="237"/>
      <c r="C129" s="237"/>
      <c r="D129" s="232">
        <f t="shared" si="2"/>
        <v>0</v>
      </c>
      <c r="E129" s="240" t="s">
        <v>532</v>
      </c>
      <c r="F129" s="241" t="s">
        <v>533</v>
      </c>
      <c r="G129" s="242">
        <f>SUM(G130:G139)</f>
        <v>1068</v>
      </c>
      <c r="H129" s="242">
        <f>SUM(H130:H139)</f>
        <v>2688</v>
      </c>
      <c r="I129" s="239">
        <f t="shared" si="3"/>
        <v>1620</v>
      </c>
    </row>
    <row r="130" s="214" customFormat="1" ht="10.2" spans="1:9">
      <c r="A130" s="237"/>
      <c r="B130" s="237"/>
      <c r="C130" s="237"/>
      <c r="D130" s="232">
        <f t="shared" si="2"/>
        <v>0</v>
      </c>
      <c r="E130" s="240" t="s">
        <v>534</v>
      </c>
      <c r="F130" s="241" t="s">
        <v>310</v>
      </c>
      <c r="G130" s="242">
        <v>772</v>
      </c>
      <c r="H130" s="244">
        <v>869</v>
      </c>
      <c r="I130" s="239">
        <f t="shared" si="3"/>
        <v>97</v>
      </c>
    </row>
    <row r="131" s="214" customFormat="1" ht="10.2" spans="1:9">
      <c r="A131" s="237"/>
      <c r="B131" s="237"/>
      <c r="C131" s="237"/>
      <c r="D131" s="232">
        <f t="shared" si="2"/>
        <v>0</v>
      </c>
      <c r="E131" s="240" t="s">
        <v>535</v>
      </c>
      <c r="F131" s="241" t="s">
        <v>313</v>
      </c>
      <c r="G131" s="242">
        <v>100</v>
      </c>
      <c r="H131" s="244">
        <v>1482</v>
      </c>
      <c r="I131" s="239">
        <f t="shared" si="3"/>
        <v>1382</v>
      </c>
    </row>
    <row r="132" s="214" customFormat="1" ht="10.2" spans="1:9">
      <c r="A132" s="237"/>
      <c r="B132" s="237"/>
      <c r="C132" s="237"/>
      <c r="D132" s="232">
        <f t="shared" si="2"/>
        <v>0</v>
      </c>
      <c r="E132" s="240" t="s">
        <v>536</v>
      </c>
      <c r="F132" s="241" t="s">
        <v>316</v>
      </c>
      <c r="G132" s="242">
        <v>0</v>
      </c>
      <c r="H132" s="244"/>
      <c r="I132" s="239">
        <f t="shared" si="3"/>
        <v>0</v>
      </c>
    </row>
    <row r="133" s="214" customFormat="1" ht="10.2" spans="1:9">
      <c r="A133" s="237"/>
      <c r="B133" s="237"/>
      <c r="C133" s="237"/>
      <c r="D133" s="232">
        <f t="shared" si="2"/>
        <v>0</v>
      </c>
      <c r="E133" s="240" t="s">
        <v>537</v>
      </c>
      <c r="F133" s="241" t="s">
        <v>538</v>
      </c>
      <c r="G133" s="242">
        <v>0</v>
      </c>
      <c r="H133" s="244"/>
      <c r="I133" s="239">
        <f t="shared" si="3"/>
        <v>0</v>
      </c>
    </row>
    <row r="134" s="214" customFormat="1" ht="10.2" spans="1:9">
      <c r="A134" s="237"/>
      <c r="B134" s="237"/>
      <c r="C134" s="237"/>
      <c r="D134" s="232">
        <f t="shared" si="2"/>
        <v>0</v>
      </c>
      <c r="E134" s="240" t="s">
        <v>539</v>
      </c>
      <c r="F134" s="241" t="s">
        <v>540</v>
      </c>
      <c r="G134" s="242">
        <v>0</v>
      </c>
      <c r="H134" s="244"/>
      <c r="I134" s="239">
        <f t="shared" si="3"/>
        <v>0</v>
      </c>
    </row>
    <row r="135" s="214" customFormat="1" ht="10.2" spans="1:9">
      <c r="A135" s="237"/>
      <c r="B135" s="237"/>
      <c r="C135" s="237"/>
      <c r="D135" s="232">
        <f t="shared" ref="D135:D198" si="4">C135-B135</f>
        <v>0</v>
      </c>
      <c r="E135" s="240" t="s">
        <v>541</v>
      </c>
      <c r="F135" s="241" t="s">
        <v>542</v>
      </c>
      <c r="G135" s="242">
        <v>0</v>
      </c>
      <c r="H135" s="244"/>
      <c r="I135" s="239">
        <f t="shared" ref="I135:I198" si="5">H135-G135</f>
        <v>0</v>
      </c>
    </row>
    <row r="136" s="214" customFormat="1" ht="10.2" spans="1:9">
      <c r="A136" s="237"/>
      <c r="B136" s="237"/>
      <c r="C136" s="237"/>
      <c r="D136" s="232">
        <f t="shared" si="4"/>
        <v>0</v>
      </c>
      <c r="E136" s="240" t="s">
        <v>543</v>
      </c>
      <c r="F136" s="241" t="s">
        <v>544</v>
      </c>
      <c r="G136" s="242">
        <v>0</v>
      </c>
      <c r="H136" s="244"/>
      <c r="I136" s="239">
        <f t="shared" si="5"/>
        <v>0</v>
      </c>
    </row>
    <row r="137" s="214" customFormat="1" ht="10.2" spans="1:9">
      <c r="A137" s="237"/>
      <c r="B137" s="237"/>
      <c r="C137" s="237"/>
      <c r="D137" s="232">
        <f t="shared" si="4"/>
        <v>0</v>
      </c>
      <c r="E137" s="240" t="s">
        <v>545</v>
      </c>
      <c r="F137" s="241" t="s">
        <v>546</v>
      </c>
      <c r="G137" s="242">
        <v>30</v>
      </c>
      <c r="H137" s="244">
        <v>5</v>
      </c>
      <c r="I137" s="239">
        <f t="shared" si="5"/>
        <v>-25</v>
      </c>
    </row>
    <row r="138" s="214" customFormat="1" ht="10.2" spans="1:9">
      <c r="A138" s="237"/>
      <c r="B138" s="237"/>
      <c r="C138" s="237"/>
      <c r="D138" s="232">
        <f t="shared" si="4"/>
        <v>0</v>
      </c>
      <c r="E138" s="240" t="s">
        <v>547</v>
      </c>
      <c r="F138" s="241" t="s">
        <v>337</v>
      </c>
      <c r="G138" s="242">
        <v>0</v>
      </c>
      <c r="H138" s="244"/>
      <c r="I138" s="239">
        <f t="shared" si="5"/>
        <v>0</v>
      </c>
    </row>
    <row r="139" s="214" customFormat="1" ht="10.2" spans="1:9">
      <c r="A139" s="237"/>
      <c r="B139" s="237"/>
      <c r="C139" s="237"/>
      <c r="D139" s="232">
        <f t="shared" si="4"/>
        <v>0</v>
      </c>
      <c r="E139" s="240" t="s">
        <v>548</v>
      </c>
      <c r="F139" s="241" t="s">
        <v>549</v>
      </c>
      <c r="G139" s="242">
        <v>166</v>
      </c>
      <c r="H139" s="244">
        <v>332</v>
      </c>
      <c r="I139" s="239">
        <f t="shared" si="5"/>
        <v>166</v>
      </c>
    </row>
    <row r="140" s="214" customFormat="1" ht="10.2" spans="1:9">
      <c r="A140" s="237"/>
      <c r="B140" s="237"/>
      <c r="C140" s="237"/>
      <c r="D140" s="232">
        <f t="shared" si="4"/>
        <v>0</v>
      </c>
      <c r="E140" s="240" t="s">
        <v>550</v>
      </c>
      <c r="F140" s="241" t="s">
        <v>551</v>
      </c>
      <c r="G140" s="242">
        <f>SUM(G141:G151)</f>
        <v>0</v>
      </c>
      <c r="H140" s="244"/>
      <c r="I140" s="239">
        <f t="shared" si="5"/>
        <v>0</v>
      </c>
    </row>
    <row r="141" s="214" customFormat="1" ht="10.2" spans="1:9">
      <c r="A141" s="237"/>
      <c r="B141" s="237"/>
      <c r="C141" s="237"/>
      <c r="D141" s="232">
        <f t="shared" si="4"/>
        <v>0</v>
      </c>
      <c r="E141" s="240" t="s">
        <v>552</v>
      </c>
      <c r="F141" s="241" t="s">
        <v>310</v>
      </c>
      <c r="G141" s="242">
        <v>0</v>
      </c>
      <c r="H141" s="244"/>
      <c r="I141" s="239">
        <f t="shared" si="5"/>
        <v>0</v>
      </c>
    </row>
    <row r="142" s="214" customFormat="1" ht="10.2" spans="1:9">
      <c r="A142" s="237"/>
      <c r="B142" s="237"/>
      <c r="C142" s="237"/>
      <c r="D142" s="232">
        <f t="shared" si="4"/>
        <v>0</v>
      </c>
      <c r="E142" s="240" t="s">
        <v>553</v>
      </c>
      <c r="F142" s="241" t="s">
        <v>313</v>
      </c>
      <c r="G142" s="242">
        <v>0</v>
      </c>
      <c r="H142" s="244"/>
      <c r="I142" s="239">
        <f t="shared" si="5"/>
        <v>0</v>
      </c>
    </row>
    <row r="143" s="214" customFormat="1" ht="10.2" spans="1:9">
      <c r="A143" s="237"/>
      <c r="B143" s="237"/>
      <c r="C143" s="237"/>
      <c r="D143" s="232">
        <f t="shared" si="4"/>
        <v>0</v>
      </c>
      <c r="E143" s="240" t="s">
        <v>554</v>
      </c>
      <c r="F143" s="241" t="s">
        <v>316</v>
      </c>
      <c r="G143" s="242">
        <v>0</v>
      </c>
      <c r="H143" s="244"/>
      <c r="I143" s="239">
        <f t="shared" si="5"/>
        <v>0</v>
      </c>
    </row>
    <row r="144" s="214" customFormat="1" ht="10.2" spans="1:9">
      <c r="A144" s="237"/>
      <c r="B144" s="237"/>
      <c r="C144" s="237"/>
      <c r="D144" s="232">
        <f t="shared" si="4"/>
        <v>0</v>
      </c>
      <c r="E144" s="240" t="s">
        <v>555</v>
      </c>
      <c r="F144" s="241" t="s">
        <v>556</v>
      </c>
      <c r="G144" s="242">
        <v>0</v>
      </c>
      <c r="H144" s="244"/>
      <c r="I144" s="239">
        <f t="shared" si="5"/>
        <v>0</v>
      </c>
    </row>
    <row r="145" s="214" customFormat="1" ht="10.2" spans="1:9">
      <c r="A145" s="237"/>
      <c r="B145" s="237"/>
      <c r="C145" s="237"/>
      <c r="D145" s="232">
        <f t="shared" si="4"/>
        <v>0</v>
      </c>
      <c r="E145" s="240" t="s">
        <v>557</v>
      </c>
      <c r="F145" s="241" t="s">
        <v>558</v>
      </c>
      <c r="G145" s="242">
        <v>0</v>
      </c>
      <c r="H145" s="244"/>
      <c r="I145" s="239">
        <f t="shared" si="5"/>
        <v>0</v>
      </c>
    </row>
    <row r="146" s="214" customFormat="1" ht="10.2" spans="1:9">
      <c r="A146" s="237"/>
      <c r="B146" s="237"/>
      <c r="C146" s="237"/>
      <c r="D146" s="232">
        <f t="shared" si="4"/>
        <v>0</v>
      </c>
      <c r="E146" s="240" t="s">
        <v>559</v>
      </c>
      <c r="F146" s="241" t="s">
        <v>560</v>
      </c>
      <c r="G146" s="242">
        <v>0</v>
      </c>
      <c r="H146" s="244"/>
      <c r="I146" s="239">
        <f t="shared" si="5"/>
        <v>0</v>
      </c>
    </row>
    <row r="147" s="214" customFormat="1" ht="10.2" spans="1:9">
      <c r="A147" s="237"/>
      <c r="B147" s="237"/>
      <c r="C147" s="237"/>
      <c r="D147" s="232">
        <f t="shared" si="4"/>
        <v>0</v>
      </c>
      <c r="E147" s="240" t="s">
        <v>561</v>
      </c>
      <c r="F147" s="241" t="s">
        <v>562</v>
      </c>
      <c r="G147" s="242">
        <v>0</v>
      </c>
      <c r="H147" s="244"/>
      <c r="I147" s="239">
        <f t="shared" si="5"/>
        <v>0</v>
      </c>
    </row>
    <row r="148" s="214" customFormat="1" ht="10.2" spans="1:9">
      <c r="A148" s="237"/>
      <c r="B148" s="237"/>
      <c r="C148" s="237"/>
      <c r="D148" s="232">
        <f t="shared" si="4"/>
        <v>0</v>
      </c>
      <c r="E148" s="240" t="s">
        <v>563</v>
      </c>
      <c r="F148" s="241" t="s">
        <v>564</v>
      </c>
      <c r="G148" s="242">
        <v>0</v>
      </c>
      <c r="H148" s="244"/>
      <c r="I148" s="239">
        <f t="shared" si="5"/>
        <v>0</v>
      </c>
    </row>
    <row r="149" s="214" customFormat="1" ht="10.2" spans="1:9">
      <c r="A149" s="237"/>
      <c r="B149" s="237"/>
      <c r="C149" s="237"/>
      <c r="D149" s="232">
        <f t="shared" si="4"/>
        <v>0</v>
      </c>
      <c r="E149" s="240" t="s">
        <v>565</v>
      </c>
      <c r="F149" s="241" t="s">
        <v>566</v>
      </c>
      <c r="G149" s="242">
        <v>0</v>
      </c>
      <c r="H149" s="244"/>
      <c r="I149" s="239">
        <f t="shared" si="5"/>
        <v>0</v>
      </c>
    </row>
    <row r="150" s="214" customFormat="1" ht="10.2" spans="1:9">
      <c r="A150" s="237"/>
      <c r="B150" s="237"/>
      <c r="C150" s="237"/>
      <c r="D150" s="232">
        <f t="shared" si="4"/>
        <v>0</v>
      </c>
      <c r="E150" s="240" t="s">
        <v>567</v>
      </c>
      <c r="F150" s="241" t="s">
        <v>337</v>
      </c>
      <c r="G150" s="242">
        <v>0</v>
      </c>
      <c r="H150" s="244"/>
      <c r="I150" s="239">
        <f t="shared" si="5"/>
        <v>0</v>
      </c>
    </row>
    <row r="151" s="214" customFormat="1" ht="10.2" spans="1:9">
      <c r="A151" s="237"/>
      <c r="B151" s="237"/>
      <c r="C151" s="237"/>
      <c r="D151" s="232">
        <f t="shared" si="4"/>
        <v>0</v>
      </c>
      <c r="E151" s="240" t="s">
        <v>568</v>
      </c>
      <c r="F151" s="241" t="s">
        <v>569</v>
      </c>
      <c r="G151" s="242">
        <v>0</v>
      </c>
      <c r="H151" s="244"/>
      <c r="I151" s="239">
        <f t="shared" si="5"/>
        <v>0</v>
      </c>
    </row>
    <row r="152" s="214" customFormat="1" ht="10.2" spans="1:9">
      <c r="A152" s="237"/>
      <c r="B152" s="237"/>
      <c r="C152" s="237"/>
      <c r="D152" s="232">
        <f t="shared" si="4"/>
        <v>0</v>
      </c>
      <c r="E152" s="240">
        <v>20123</v>
      </c>
      <c r="F152" s="241" t="s">
        <v>570</v>
      </c>
      <c r="G152" s="242">
        <f>SUM(G153:G158)</f>
        <v>735</v>
      </c>
      <c r="H152" s="242">
        <f>SUM(H153:H158)</f>
        <v>406</v>
      </c>
      <c r="I152" s="239">
        <f t="shared" si="5"/>
        <v>-329</v>
      </c>
    </row>
    <row r="153" s="214" customFormat="1" ht="10.2" spans="1:9">
      <c r="A153" s="237"/>
      <c r="B153" s="237"/>
      <c r="C153" s="237"/>
      <c r="D153" s="232">
        <f t="shared" si="4"/>
        <v>0</v>
      </c>
      <c r="E153" s="240">
        <v>2012301</v>
      </c>
      <c r="F153" s="241" t="s">
        <v>310</v>
      </c>
      <c r="G153" s="242">
        <v>106</v>
      </c>
      <c r="H153" s="244">
        <v>132</v>
      </c>
      <c r="I153" s="239">
        <f t="shared" si="5"/>
        <v>26</v>
      </c>
    </row>
    <row r="154" s="214" customFormat="1" ht="10.2" spans="1:9">
      <c r="A154" s="237"/>
      <c r="B154" s="237"/>
      <c r="C154" s="237"/>
      <c r="D154" s="232">
        <f t="shared" si="4"/>
        <v>0</v>
      </c>
      <c r="E154" s="240">
        <v>2012302</v>
      </c>
      <c r="F154" s="241" t="s">
        <v>313</v>
      </c>
      <c r="G154" s="242">
        <v>37</v>
      </c>
      <c r="H154" s="244">
        <v>32</v>
      </c>
      <c r="I154" s="239">
        <f t="shared" si="5"/>
        <v>-5</v>
      </c>
    </row>
    <row r="155" s="214" customFormat="1" ht="10.2" spans="1:9">
      <c r="A155" s="237"/>
      <c r="B155" s="237"/>
      <c r="C155" s="237"/>
      <c r="D155" s="232">
        <f t="shared" si="4"/>
        <v>0</v>
      </c>
      <c r="E155" s="240">
        <v>2012303</v>
      </c>
      <c r="F155" s="241" t="s">
        <v>316</v>
      </c>
      <c r="G155" s="242">
        <v>0</v>
      </c>
      <c r="H155" s="244"/>
      <c r="I155" s="239">
        <f t="shared" si="5"/>
        <v>0</v>
      </c>
    </row>
    <row r="156" s="214" customFormat="1" ht="10.2" spans="1:9">
      <c r="A156" s="237"/>
      <c r="B156" s="237"/>
      <c r="C156" s="237"/>
      <c r="D156" s="232">
        <f t="shared" si="4"/>
        <v>0</v>
      </c>
      <c r="E156" s="240">
        <v>2012304</v>
      </c>
      <c r="F156" s="241" t="s">
        <v>571</v>
      </c>
      <c r="G156" s="242">
        <v>590</v>
      </c>
      <c r="H156" s="244">
        <v>131</v>
      </c>
      <c r="I156" s="239">
        <f t="shared" si="5"/>
        <v>-459</v>
      </c>
    </row>
    <row r="157" s="214" customFormat="1" ht="10.2" spans="1:9">
      <c r="A157" s="237"/>
      <c r="B157" s="237"/>
      <c r="C157" s="237"/>
      <c r="D157" s="232">
        <f t="shared" si="4"/>
        <v>0</v>
      </c>
      <c r="E157" s="240">
        <v>2012350</v>
      </c>
      <c r="F157" s="241" t="s">
        <v>337</v>
      </c>
      <c r="G157" s="242">
        <v>0</v>
      </c>
      <c r="H157" s="244"/>
      <c r="I157" s="239">
        <f t="shared" si="5"/>
        <v>0</v>
      </c>
    </row>
    <row r="158" s="214" customFormat="1" ht="10.2" spans="1:9">
      <c r="A158" s="237"/>
      <c r="B158" s="237"/>
      <c r="C158" s="237"/>
      <c r="D158" s="232">
        <f t="shared" si="4"/>
        <v>0</v>
      </c>
      <c r="E158" s="240">
        <v>2012399</v>
      </c>
      <c r="F158" s="241" t="s">
        <v>572</v>
      </c>
      <c r="G158" s="242">
        <v>2</v>
      </c>
      <c r="H158" s="244">
        <v>111</v>
      </c>
      <c r="I158" s="239">
        <f t="shared" si="5"/>
        <v>109</v>
      </c>
    </row>
    <row r="159" s="214" customFormat="1" ht="10.2" spans="1:9">
      <c r="A159" s="237"/>
      <c r="B159" s="237"/>
      <c r="C159" s="237"/>
      <c r="D159" s="232">
        <f t="shared" si="4"/>
        <v>0</v>
      </c>
      <c r="E159" s="240">
        <v>20125</v>
      </c>
      <c r="F159" s="241" t="s">
        <v>573</v>
      </c>
      <c r="G159" s="242">
        <f>SUM(G160:G164)</f>
        <v>80</v>
      </c>
      <c r="H159" s="242">
        <f>SUM(H160:H164)</f>
        <v>87</v>
      </c>
      <c r="I159" s="239">
        <f t="shared" si="5"/>
        <v>7</v>
      </c>
    </row>
    <row r="160" s="214" customFormat="1" ht="10.2" spans="1:9">
      <c r="A160" s="237"/>
      <c r="B160" s="237"/>
      <c r="C160" s="237"/>
      <c r="D160" s="232">
        <f t="shared" si="4"/>
        <v>0</v>
      </c>
      <c r="E160" s="240">
        <v>2012501</v>
      </c>
      <c r="F160" s="241" t="s">
        <v>310</v>
      </c>
      <c r="G160" s="242">
        <v>75</v>
      </c>
      <c r="H160" s="244">
        <v>79</v>
      </c>
      <c r="I160" s="239">
        <f t="shared" si="5"/>
        <v>4</v>
      </c>
    </row>
    <row r="161" s="214" customFormat="1" ht="10.2" spans="1:9">
      <c r="A161" s="237"/>
      <c r="B161" s="237"/>
      <c r="C161" s="237"/>
      <c r="D161" s="232">
        <f t="shared" si="4"/>
        <v>0</v>
      </c>
      <c r="E161" s="240">
        <v>2012502</v>
      </c>
      <c r="F161" s="241" t="s">
        <v>313</v>
      </c>
      <c r="G161" s="242">
        <v>5</v>
      </c>
      <c r="H161" s="244">
        <v>8</v>
      </c>
      <c r="I161" s="239">
        <f t="shared" si="5"/>
        <v>3</v>
      </c>
    </row>
    <row r="162" s="214" customFormat="1" ht="10.2" spans="1:9">
      <c r="A162" s="237"/>
      <c r="B162" s="237"/>
      <c r="C162" s="237"/>
      <c r="D162" s="232">
        <f t="shared" si="4"/>
        <v>0</v>
      </c>
      <c r="E162" s="240">
        <v>2012503</v>
      </c>
      <c r="F162" s="241" t="s">
        <v>316</v>
      </c>
      <c r="G162" s="242">
        <v>0</v>
      </c>
      <c r="H162" s="244"/>
      <c r="I162" s="239">
        <f t="shared" si="5"/>
        <v>0</v>
      </c>
    </row>
    <row r="163" s="214" customFormat="1" ht="10.2" spans="1:9">
      <c r="A163" s="237"/>
      <c r="B163" s="237"/>
      <c r="C163" s="237"/>
      <c r="D163" s="232">
        <f t="shared" si="4"/>
        <v>0</v>
      </c>
      <c r="E163" s="240">
        <v>2012504</v>
      </c>
      <c r="F163" s="241" t="s">
        <v>574</v>
      </c>
      <c r="G163" s="242">
        <v>0</v>
      </c>
      <c r="H163" s="244"/>
      <c r="I163" s="239">
        <f t="shared" si="5"/>
        <v>0</v>
      </c>
    </row>
    <row r="164" s="214" customFormat="1" ht="10.2" spans="1:9">
      <c r="A164" s="237"/>
      <c r="B164" s="237"/>
      <c r="C164" s="237"/>
      <c r="D164" s="232">
        <f t="shared" si="4"/>
        <v>0</v>
      </c>
      <c r="E164" s="240">
        <v>2012505</v>
      </c>
      <c r="F164" s="241" t="s">
        <v>575</v>
      </c>
      <c r="G164" s="242">
        <v>0</v>
      </c>
      <c r="H164" s="244"/>
      <c r="I164" s="239">
        <f t="shared" si="5"/>
        <v>0</v>
      </c>
    </row>
    <row r="165" s="214" customFormat="1" ht="10.2" spans="1:9">
      <c r="A165" s="237"/>
      <c r="B165" s="237"/>
      <c r="C165" s="237"/>
      <c r="D165" s="232">
        <f t="shared" si="4"/>
        <v>0</v>
      </c>
      <c r="E165" s="240">
        <v>2012550</v>
      </c>
      <c r="F165" s="241" t="s">
        <v>337</v>
      </c>
      <c r="G165" s="242">
        <v>0</v>
      </c>
      <c r="H165" s="244"/>
      <c r="I165" s="239">
        <f t="shared" si="5"/>
        <v>0</v>
      </c>
    </row>
    <row r="166" s="214" customFormat="1" ht="10.2" spans="1:9">
      <c r="A166" s="237"/>
      <c r="B166" s="237"/>
      <c r="C166" s="237"/>
      <c r="D166" s="232">
        <f t="shared" si="4"/>
        <v>0</v>
      </c>
      <c r="E166" s="240">
        <v>2012599</v>
      </c>
      <c r="F166" s="241" t="s">
        <v>576</v>
      </c>
      <c r="G166" s="242">
        <v>0</v>
      </c>
      <c r="H166" s="244"/>
      <c r="I166" s="239">
        <f t="shared" si="5"/>
        <v>0</v>
      </c>
    </row>
    <row r="167" s="214" customFormat="1" ht="10.2" spans="1:9">
      <c r="A167" s="237"/>
      <c r="B167" s="237"/>
      <c r="C167" s="237"/>
      <c r="D167" s="232">
        <f t="shared" si="4"/>
        <v>0</v>
      </c>
      <c r="E167" s="240">
        <v>20126</v>
      </c>
      <c r="F167" s="241" t="s">
        <v>577</v>
      </c>
      <c r="G167" s="242">
        <f>SUM(G168:G172)</f>
        <v>20</v>
      </c>
      <c r="H167" s="242">
        <f>SUM(H168:H172)</f>
        <v>28</v>
      </c>
      <c r="I167" s="239">
        <f t="shared" si="5"/>
        <v>8</v>
      </c>
    </row>
    <row r="168" s="214" customFormat="1" ht="10.2" spans="1:9">
      <c r="A168" s="237"/>
      <c r="B168" s="237"/>
      <c r="C168" s="237"/>
      <c r="D168" s="232">
        <f t="shared" si="4"/>
        <v>0</v>
      </c>
      <c r="E168" s="240">
        <v>2012601</v>
      </c>
      <c r="F168" s="241" t="s">
        <v>310</v>
      </c>
      <c r="G168" s="242">
        <v>20</v>
      </c>
      <c r="H168" s="244">
        <v>28</v>
      </c>
      <c r="I168" s="239">
        <f t="shared" si="5"/>
        <v>8</v>
      </c>
    </row>
    <row r="169" s="214" customFormat="1" ht="10.2" spans="1:9">
      <c r="A169" s="237"/>
      <c r="B169" s="237"/>
      <c r="C169" s="237"/>
      <c r="D169" s="232">
        <f t="shared" si="4"/>
        <v>0</v>
      </c>
      <c r="E169" s="240">
        <v>2012602</v>
      </c>
      <c r="F169" s="241" t="s">
        <v>313</v>
      </c>
      <c r="G169" s="242"/>
      <c r="H169" s="244"/>
      <c r="I169" s="239">
        <f t="shared" si="5"/>
        <v>0</v>
      </c>
    </row>
    <row r="170" s="214" customFormat="1" ht="10.2" spans="1:9">
      <c r="A170" s="237"/>
      <c r="B170" s="237"/>
      <c r="C170" s="237"/>
      <c r="D170" s="232">
        <f t="shared" si="4"/>
        <v>0</v>
      </c>
      <c r="E170" s="240">
        <v>2012603</v>
      </c>
      <c r="F170" s="241" t="s">
        <v>316</v>
      </c>
      <c r="G170" s="242"/>
      <c r="H170" s="244"/>
      <c r="I170" s="239">
        <f t="shared" si="5"/>
        <v>0</v>
      </c>
    </row>
    <row r="171" s="214" customFormat="1" ht="10.2" spans="1:9">
      <c r="A171" s="237"/>
      <c r="B171" s="237"/>
      <c r="C171" s="237"/>
      <c r="D171" s="232">
        <f t="shared" si="4"/>
        <v>0</v>
      </c>
      <c r="E171" s="240">
        <v>2012604</v>
      </c>
      <c r="F171" s="241" t="s">
        <v>578</v>
      </c>
      <c r="G171" s="242"/>
      <c r="H171" s="244"/>
      <c r="I171" s="239">
        <f t="shared" si="5"/>
        <v>0</v>
      </c>
    </row>
    <row r="172" s="214" customFormat="1" ht="10.2" spans="1:9">
      <c r="A172" s="237"/>
      <c r="B172" s="237"/>
      <c r="C172" s="237"/>
      <c r="D172" s="232">
        <f t="shared" si="4"/>
        <v>0</v>
      </c>
      <c r="E172" s="240">
        <v>2012699</v>
      </c>
      <c r="F172" s="241" t="s">
        <v>579</v>
      </c>
      <c r="G172" s="242">
        <v>0</v>
      </c>
      <c r="H172" s="244"/>
      <c r="I172" s="239">
        <f t="shared" si="5"/>
        <v>0</v>
      </c>
    </row>
    <row r="173" s="214" customFormat="1" ht="10.2" spans="1:9">
      <c r="A173" s="237"/>
      <c r="B173" s="237"/>
      <c r="C173" s="237"/>
      <c r="D173" s="232">
        <f t="shared" si="4"/>
        <v>0</v>
      </c>
      <c r="E173" s="240">
        <v>20128</v>
      </c>
      <c r="F173" s="241" t="s">
        <v>580</v>
      </c>
      <c r="G173" s="242">
        <f>SUM(G174:G178)</f>
        <v>88</v>
      </c>
      <c r="H173" s="242">
        <f>SUM(H174:H178)</f>
        <v>80</v>
      </c>
      <c r="I173" s="239">
        <f t="shared" si="5"/>
        <v>-8</v>
      </c>
    </row>
    <row r="174" s="214" customFormat="1" ht="10.2" spans="1:9">
      <c r="A174" s="237"/>
      <c r="B174" s="237"/>
      <c r="C174" s="237"/>
      <c r="D174" s="232">
        <f t="shared" si="4"/>
        <v>0</v>
      </c>
      <c r="E174" s="240">
        <v>2012801</v>
      </c>
      <c r="F174" s="241" t="s">
        <v>310</v>
      </c>
      <c r="G174" s="242">
        <v>73</v>
      </c>
      <c r="H174" s="244">
        <v>80</v>
      </c>
      <c r="I174" s="239">
        <f t="shared" si="5"/>
        <v>7</v>
      </c>
    </row>
    <row r="175" s="214" customFormat="1" ht="10.2" spans="1:9">
      <c r="A175" s="237"/>
      <c r="B175" s="237"/>
      <c r="C175" s="237"/>
      <c r="D175" s="232">
        <f t="shared" si="4"/>
        <v>0</v>
      </c>
      <c r="E175" s="240">
        <v>2012802</v>
      </c>
      <c r="F175" s="241" t="s">
        <v>313</v>
      </c>
      <c r="G175" s="242">
        <v>15</v>
      </c>
      <c r="H175" s="244"/>
      <c r="I175" s="239">
        <f t="shared" si="5"/>
        <v>-15</v>
      </c>
    </row>
    <row r="176" s="214" customFormat="1" ht="10.2" spans="1:9">
      <c r="A176" s="237"/>
      <c r="B176" s="237"/>
      <c r="C176" s="237"/>
      <c r="D176" s="232">
        <f t="shared" si="4"/>
        <v>0</v>
      </c>
      <c r="E176" s="240">
        <v>2012803</v>
      </c>
      <c r="F176" s="241" t="s">
        <v>316</v>
      </c>
      <c r="G176" s="242">
        <v>0</v>
      </c>
      <c r="H176" s="244"/>
      <c r="I176" s="239">
        <f t="shared" si="5"/>
        <v>0</v>
      </c>
    </row>
    <row r="177" s="214" customFormat="1" ht="10.2" spans="1:9">
      <c r="A177" s="237"/>
      <c r="B177" s="237"/>
      <c r="C177" s="237"/>
      <c r="D177" s="232">
        <f t="shared" si="4"/>
        <v>0</v>
      </c>
      <c r="E177" s="240">
        <v>2012804</v>
      </c>
      <c r="F177" s="241" t="s">
        <v>358</v>
      </c>
      <c r="G177" s="242">
        <v>0</v>
      </c>
      <c r="H177" s="244"/>
      <c r="I177" s="239">
        <f t="shared" si="5"/>
        <v>0</v>
      </c>
    </row>
    <row r="178" s="214" customFormat="1" ht="10.2" spans="1:9">
      <c r="A178" s="237"/>
      <c r="B178" s="237"/>
      <c r="C178" s="237"/>
      <c r="D178" s="232">
        <f t="shared" si="4"/>
        <v>0</v>
      </c>
      <c r="E178" s="240">
        <v>2012850</v>
      </c>
      <c r="F178" s="241" t="s">
        <v>337</v>
      </c>
      <c r="G178" s="242">
        <v>0</v>
      </c>
      <c r="H178" s="244"/>
      <c r="I178" s="239">
        <f t="shared" si="5"/>
        <v>0</v>
      </c>
    </row>
    <row r="179" s="214" customFormat="1" ht="10.2" spans="1:9">
      <c r="A179" s="237"/>
      <c r="B179" s="237"/>
      <c r="C179" s="237"/>
      <c r="D179" s="232">
        <f t="shared" si="4"/>
        <v>0</v>
      </c>
      <c r="E179" s="240">
        <v>2012899</v>
      </c>
      <c r="F179" s="241" t="s">
        <v>581</v>
      </c>
      <c r="G179" s="242">
        <v>0</v>
      </c>
      <c r="H179" s="244"/>
      <c r="I179" s="239">
        <f t="shared" si="5"/>
        <v>0</v>
      </c>
    </row>
    <row r="180" s="214" customFormat="1" ht="10.2" spans="1:9">
      <c r="A180" s="237"/>
      <c r="B180" s="237"/>
      <c r="C180" s="237"/>
      <c r="D180" s="232">
        <f t="shared" si="4"/>
        <v>0</v>
      </c>
      <c r="E180" s="240">
        <v>20129</v>
      </c>
      <c r="F180" s="241" t="s">
        <v>582</v>
      </c>
      <c r="G180" s="242">
        <f>SUM(G181:G185)</f>
        <v>449</v>
      </c>
      <c r="H180" s="242">
        <f>SUM(H181:H185)</f>
        <v>896</v>
      </c>
      <c r="I180" s="239">
        <f t="shared" si="5"/>
        <v>447</v>
      </c>
    </row>
    <row r="181" s="214" customFormat="1" ht="10.2" spans="1:9">
      <c r="A181" s="237"/>
      <c r="B181" s="237"/>
      <c r="C181" s="237"/>
      <c r="D181" s="232">
        <f t="shared" si="4"/>
        <v>0</v>
      </c>
      <c r="E181" s="240">
        <v>2012901</v>
      </c>
      <c r="F181" s="241" t="s">
        <v>310</v>
      </c>
      <c r="G181" s="242">
        <v>394</v>
      </c>
      <c r="H181" s="244">
        <v>437</v>
      </c>
      <c r="I181" s="239">
        <f t="shared" si="5"/>
        <v>43</v>
      </c>
    </row>
    <row r="182" s="214" customFormat="1" ht="10.2" spans="1:9">
      <c r="A182" s="237"/>
      <c r="B182" s="237"/>
      <c r="C182" s="237"/>
      <c r="D182" s="232">
        <f t="shared" si="4"/>
        <v>0</v>
      </c>
      <c r="E182" s="240">
        <v>2012902</v>
      </c>
      <c r="F182" s="241" t="s">
        <v>313</v>
      </c>
      <c r="G182" s="242">
        <v>55</v>
      </c>
      <c r="H182" s="244">
        <v>302</v>
      </c>
      <c r="I182" s="239">
        <f t="shared" si="5"/>
        <v>247</v>
      </c>
    </row>
    <row r="183" s="214" customFormat="1" ht="10.2" spans="1:9">
      <c r="A183" s="237"/>
      <c r="B183" s="237"/>
      <c r="C183" s="237"/>
      <c r="D183" s="232">
        <f t="shared" si="4"/>
        <v>0</v>
      </c>
      <c r="E183" s="240">
        <v>2012906</v>
      </c>
      <c r="F183" s="250" t="s">
        <v>583</v>
      </c>
      <c r="G183" s="242">
        <v>0</v>
      </c>
      <c r="H183" s="244"/>
      <c r="I183" s="239">
        <f t="shared" si="5"/>
        <v>0</v>
      </c>
    </row>
    <row r="184" s="214" customFormat="1" ht="10.2" spans="1:9">
      <c r="A184" s="237"/>
      <c r="B184" s="237"/>
      <c r="C184" s="237"/>
      <c r="D184" s="232">
        <f t="shared" si="4"/>
        <v>0</v>
      </c>
      <c r="E184" s="240">
        <v>2012950</v>
      </c>
      <c r="F184" s="241" t="s">
        <v>337</v>
      </c>
      <c r="G184" s="242">
        <v>0</v>
      </c>
      <c r="H184" s="244"/>
      <c r="I184" s="239">
        <f t="shared" si="5"/>
        <v>0</v>
      </c>
    </row>
    <row r="185" s="214" customFormat="1" ht="10.2" spans="1:9">
      <c r="A185" s="237"/>
      <c r="B185" s="237"/>
      <c r="C185" s="237"/>
      <c r="D185" s="232">
        <f t="shared" si="4"/>
        <v>0</v>
      </c>
      <c r="E185" s="240">
        <v>2012999</v>
      </c>
      <c r="F185" s="241" t="s">
        <v>584</v>
      </c>
      <c r="G185" s="242">
        <v>0</v>
      </c>
      <c r="H185" s="244">
        <v>157</v>
      </c>
      <c r="I185" s="239">
        <f t="shared" si="5"/>
        <v>157</v>
      </c>
    </row>
    <row r="186" s="214" customFormat="1" ht="10.2" spans="1:9">
      <c r="A186" s="237"/>
      <c r="B186" s="237"/>
      <c r="C186" s="237"/>
      <c r="D186" s="232">
        <f t="shared" si="4"/>
        <v>0</v>
      </c>
      <c r="E186" s="240">
        <v>20131</v>
      </c>
      <c r="F186" s="241" t="s">
        <v>585</v>
      </c>
      <c r="G186" s="242">
        <f>SUM(G187:G192)</f>
        <v>1370</v>
      </c>
      <c r="H186" s="242">
        <f>SUM(H187:H192)</f>
        <v>1288</v>
      </c>
      <c r="I186" s="239">
        <f t="shared" si="5"/>
        <v>-82</v>
      </c>
    </row>
    <row r="187" s="214" customFormat="1" ht="10.2" spans="1:9">
      <c r="A187" s="237"/>
      <c r="B187" s="237"/>
      <c r="C187" s="237"/>
      <c r="D187" s="232">
        <f t="shared" si="4"/>
        <v>0</v>
      </c>
      <c r="E187" s="240">
        <v>2013101</v>
      </c>
      <c r="F187" s="241" t="s">
        <v>310</v>
      </c>
      <c r="G187" s="242">
        <v>1024</v>
      </c>
      <c r="H187" s="244">
        <v>1147</v>
      </c>
      <c r="I187" s="239">
        <f t="shared" si="5"/>
        <v>123</v>
      </c>
    </row>
    <row r="188" s="214" customFormat="1" ht="10.2" spans="1:9">
      <c r="A188" s="237"/>
      <c r="B188" s="237"/>
      <c r="C188" s="237"/>
      <c r="D188" s="232">
        <f t="shared" si="4"/>
        <v>0</v>
      </c>
      <c r="E188" s="240">
        <v>2013102</v>
      </c>
      <c r="F188" s="241" t="s">
        <v>313</v>
      </c>
      <c r="G188" s="242">
        <v>100</v>
      </c>
      <c r="H188" s="244">
        <v>47</v>
      </c>
      <c r="I188" s="239">
        <f t="shared" si="5"/>
        <v>-53</v>
      </c>
    </row>
    <row r="189" s="214" customFormat="1" ht="10.2" spans="1:9">
      <c r="A189" s="237"/>
      <c r="B189" s="237"/>
      <c r="C189" s="237"/>
      <c r="D189" s="232">
        <f t="shared" si="4"/>
        <v>0</v>
      </c>
      <c r="E189" s="240">
        <v>2013103</v>
      </c>
      <c r="F189" s="241" t="s">
        <v>316</v>
      </c>
      <c r="G189" s="242">
        <v>0</v>
      </c>
      <c r="H189" s="244"/>
      <c r="I189" s="239">
        <f t="shared" si="5"/>
        <v>0</v>
      </c>
    </row>
    <row r="190" s="214" customFormat="1" ht="10.2" spans="1:9">
      <c r="A190" s="237"/>
      <c r="B190" s="237"/>
      <c r="C190" s="237"/>
      <c r="D190" s="232">
        <f t="shared" si="4"/>
        <v>0</v>
      </c>
      <c r="E190" s="240">
        <v>2013105</v>
      </c>
      <c r="F190" s="241" t="s">
        <v>586</v>
      </c>
      <c r="G190" s="242">
        <v>0</v>
      </c>
      <c r="H190" s="244"/>
      <c r="I190" s="239">
        <f t="shared" si="5"/>
        <v>0</v>
      </c>
    </row>
    <row r="191" s="214" customFormat="1" ht="10.2" spans="1:9">
      <c r="A191" s="237"/>
      <c r="B191" s="237"/>
      <c r="C191" s="237"/>
      <c r="D191" s="232">
        <f t="shared" si="4"/>
        <v>0</v>
      </c>
      <c r="E191" s="240">
        <v>2013150</v>
      </c>
      <c r="F191" s="241" t="s">
        <v>337</v>
      </c>
      <c r="G191" s="242">
        <v>0</v>
      </c>
      <c r="H191" s="244"/>
      <c r="I191" s="239">
        <f t="shared" si="5"/>
        <v>0</v>
      </c>
    </row>
    <row r="192" s="214" customFormat="1" ht="10.2" spans="1:9">
      <c r="A192" s="237"/>
      <c r="B192" s="237"/>
      <c r="C192" s="237"/>
      <c r="D192" s="232">
        <f t="shared" si="4"/>
        <v>0</v>
      </c>
      <c r="E192" s="240">
        <v>2013199</v>
      </c>
      <c r="F192" s="251" t="s">
        <v>587</v>
      </c>
      <c r="G192" s="242">
        <v>246</v>
      </c>
      <c r="H192" s="244">
        <v>94</v>
      </c>
      <c r="I192" s="239">
        <f t="shared" si="5"/>
        <v>-152</v>
      </c>
    </row>
    <row r="193" s="214" customFormat="1" ht="10.2" spans="1:9">
      <c r="A193" s="237"/>
      <c r="B193" s="237"/>
      <c r="C193" s="237"/>
      <c r="D193" s="232">
        <f t="shared" si="4"/>
        <v>0</v>
      </c>
      <c r="E193" s="240">
        <v>20132</v>
      </c>
      <c r="F193" s="241" t="s">
        <v>588</v>
      </c>
      <c r="G193" s="242">
        <f>SUM(G194:G199)</f>
        <v>879</v>
      </c>
      <c r="H193" s="242">
        <f>SUM(H194:H199)</f>
        <v>765</v>
      </c>
      <c r="I193" s="239">
        <f t="shared" si="5"/>
        <v>-114</v>
      </c>
    </row>
    <row r="194" s="214" customFormat="1" ht="10.2" spans="1:9">
      <c r="A194" s="237"/>
      <c r="B194" s="237"/>
      <c r="C194" s="237"/>
      <c r="D194" s="232">
        <f t="shared" si="4"/>
        <v>0</v>
      </c>
      <c r="E194" s="240">
        <v>2013201</v>
      </c>
      <c r="F194" s="241" t="s">
        <v>310</v>
      </c>
      <c r="G194" s="242">
        <v>606</v>
      </c>
      <c r="H194" s="244">
        <v>752</v>
      </c>
      <c r="I194" s="239">
        <f t="shared" si="5"/>
        <v>146</v>
      </c>
    </row>
    <row r="195" s="214" customFormat="1" ht="10.2" spans="1:9">
      <c r="A195" s="237"/>
      <c r="B195" s="237"/>
      <c r="C195" s="237"/>
      <c r="D195" s="232">
        <f t="shared" si="4"/>
        <v>0</v>
      </c>
      <c r="E195" s="240">
        <v>2013202</v>
      </c>
      <c r="F195" s="241" t="s">
        <v>313</v>
      </c>
      <c r="G195" s="242">
        <v>230</v>
      </c>
      <c r="H195" s="244"/>
      <c r="I195" s="239">
        <f t="shared" si="5"/>
        <v>-230</v>
      </c>
    </row>
    <row r="196" s="214" customFormat="1" ht="10.2" spans="1:9">
      <c r="A196" s="237"/>
      <c r="B196" s="237"/>
      <c r="C196" s="237"/>
      <c r="D196" s="232">
        <f t="shared" si="4"/>
        <v>0</v>
      </c>
      <c r="E196" s="240">
        <v>2013203</v>
      </c>
      <c r="F196" s="241" t="s">
        <v>316</v>
      </c>
      <c r="G196" s="242">
        <v>0</v>
      </c>
      <c r="H196" s="244"/>
      <c r="I196" s="239">
        <f t="shared" si="5"/>
        <v>0</v>
      </c>
    </row>
    <row r="197" s="214" customFormat="1" ht="10.2" spans="1:9">
      <c r="A197" s="237"/>
      <c r="B197" s="237"/>
      <c r="C197" s="237"/>
      <c r="D197" s="232">
        <f t="shared" si="4"/>
        <v>0</v>
      </c>
      <c r="E197" s="240">
        <v>2013204</v>
      </c>
      <c r="F197" s="250" t="s">
        <v>589</v>
      </c>
      <c r="G197" s="242">
        <v>0</v>
      </c>
      <c r="H197" s="244"/>
      <c r="I197" s="239">
        <f t="shared" si="5"/>
        <v>0</v>
      </c>
    </row>
    <row r="198" s="214" customFormat="1" ht="10.2" spans="1:9">
      <c r="A198" s="237"/>
      <c r="B198" s="237"/>
      <c r="C198" s="237"/>
      <c r="D198" s="232">
        <f t="shared" si="4"/>
        <v>0</v>
      </c>
      <c r="E198" s="240">
        <v>2013250</v>
      </c>
      <c r="F198" s="241" t="s">
        <v>337</v>
      </c>
      <c r="G198" s="242">
        <v>0</v>
      </c>
      <c r="H198" s="244"/>
      <c r="I198" s="239">
        <f t="shared" si="5"/>
        <v>0</v>
      </c>
    </row>
    <row r="199" s="214" customFormat="1" ht="10.2" spans="1:9">
      <c r="A199" s="237"/>
      <c r="B199" s="237"/>
      <c r="C199" s="237"/>
      <c r="D199" s="232">
        <f t="shared" ref="D199:D262" si="6">C199-B199</f>
        <v>0</v>
      </c>
      <c r="E199" s="240">
        <v>2013299</v>
      </c>
      <c r="F199" s="241" t="s">
        <v>590</v>
      </c>
      <c r="G199" s="242">
        <v>43</v>
      </c>
      <c r="H199" s="244">
        <v>13</v>
      </c>
      <c r="I199" s="239">
        <f t="shared" ref="I199:I262" si="7">H199-G199</f>
        <v>-30</v>
      </c>
    </row>
    <row r="200" s="214" customFormat="1" ht="10.2" spans="1:9">
      <c r="A200" s="237"/>
      <c r="B200" s="237"/>
      <c r="C200" s="237"/>
      <c r="D200" s="232">
        <f t="shared" si="6"/>
        <v>0</v>
      </c>
      <c r="E200" s="240">
        <v>20133</v>
      </c>
      <c r="F200" s="241" t="s">
        <v>591</v>
      </c>
      <c r="G200" s="242">
        <f>SUM(G201:G206)</f>
        <v>295</v>
      </c>
      <c r="H200" s="242">
        <f>SUM(H201:H206)</f>
        <v>337</v>
      </c>
      <c r="I200" s="239">
        <f t="shared" si="7"/>
        <v>42</v>
      </c>
    </row>
    <row r="201" s="214" customFormat="1" ht="10.2" spans="1:9">
      <c r="A201" s="237"/>
      <c r="B201" s="237"/>
      <c r="C201" s="237"/>
      <c r="D201" s="232">
        <f t="shared" si="6"/>
        <v>0</v>
      </c>
      <c r="E201" s="240">
        <v>2013301</v>
      </c>
      <c r="F201" s="241" t="s">
        <v>310</v>
      </c>
      <c r="G201" s="242">
        <v>195</v>
      </c>
      <c r="H201" s="244">
        <v>222</v>
      </c>
      <c r="I201" s="239">
        <f t="shared" si="7"/>
        <v>27</v>
      </c>
    </row>
    <row r="202" s="214" customFormat="1" ht="10.2" spans="1:9">
      <c r="A202" s="237"/>
      <c r="B202" s="237"/>
      <c r="C202" s="237"/>
      <c r="D202" s="232">
        <f t="shared" si="6"/>
        <v>0</v>
      </c>
      <c r="E202" s="240">
        <v>2013302</v>
      </c>
      <c r="F202" s="241" t="s">
        <v>313</v>
      </c>
      <c r="G202" s="242">
        <v>100</v>
      </c>
      <c r="H202" s="244">
        <v>17</v>
      </c>
      <c r="I202" s="239">
        <f t="shared" si="7"/>
        <v>-83</v>
      </c>
    </row>
    <row r="203" s="214" customFormat="1" ht="10.2" spans="1:9">
      <c r="A203" s="237"/>
      <c r="B203" s="237"/>
      <c r="C203" s="237"/>
      <c r="D203" s="232">
        <f t="shared" si="6"/>
        <v>0</v>
      </c>
      <c r="E203" s="240">
        <v>2013303</v>
      </c>
      <c r="F203" s="241" t="s">
        <v>316</v>
      </c>
      <c r="G203" s="242">
        <v>0</v>
      </c>
      <c r="H203" s="244"/>
      <c r="I203" s="239">
        <f t="shared" si="7"/>
        <v>0</v>
      </c>
    </row>
    <row r="204" s="214" customFormat="1" ht="10.2" spans="1:9">
      <c r="A204" s="237"/>
      <c r="B204" s="237"/>
      <c r="C204" s="237"/>
      <c r="D204" s="232">
        <f t="shared" si="6"/>
        <v>0</v>
      </c>
      <c r="E204" s="240">
        <v>2013304</v>
      </c>
      <c r="F204" s="250" t="s">
        <v>592</v>
      </c>
      <c r="G204" s="242">
        <v>0</v>
      </c>
      <c r="H204" s="244"/>
      <c r="I204" s="239">
        <f t="shared" si="7"/>
        <v>0</v>
      </c>
    </row>
    <row r="205" s="214" customFormat="1" ht="10.2" spans="1:9">
      <c r="A205" s="237"/>
      <c r="B205" s="237"/>
      <c r="C205" s="237"/>
      <c r="D205" s="232">
        <f t="shared" si="6"/>
        <v>0</v>
      </c>
      <c r="E205" s="240">
        <v>2013350</v>
      </c>
      <c r="F205" s="241" t="s">
        <v>337</v>
      </c>
      <c r="G205" s="242">
        <v>0</v>
      </c>
      <c r="H205" s="244"/>
      <c r="I205" s="239">
        <f t="shared" si="7"/>
        <v>0</v>
      </c>
    </row>
    <row r="206" s="214" customFormat="1" ht="10.2" spans="1:9">
      <c r="A206" s="237"/>
      <c r="B206" s="237"/>
      <c r="C206" s="237"/>
      <c r="D206" s="232">
        <f t="shared" si="6"/>
        <v>0</v>
      </c>
      <c r="E206" s="240">
        <v>2013399</v>
      </c>
      <c r="F206" s="241" t="s">
        <v>593</v>
      </c>
      <c r="G206" s="242">
        <v>0</v>
      </c>
      <c r="H206" s="244">
        <v>98</v>
      </c>
      <c r="I206" s="239">
        <f t="shared" si="7"/>
        <v>98</v>
      </c>
    </row>
    <row r="207" s="214" customFormat="1" ht="10.2" spans="1:9">
      <c r="A207" s="237"/>
      <c r="B207" s="237"/>
      <c r="C207" s="237"/>
      <c r="D207" s="232">
        <f t="shared" si="6"/>
        <v>0</v>
      </c>
      <c r="E207" s="240">
        <v>20134</v>
      </c>
      <c r="F207" s="241" t="s">
        <v>594</v>
      </c>
      <c r="G207" s="242">
        <f>SUM(G208:G214)</f>
        <v>152</v>
      </c>
      <c r="H207" s="244">
        <f>SUM(H208:H214)</f>
        <v>189</v>
      </c>
      <c r="I207" s="239">
        <f t="shared" si="7"/>
        <v>37</v>
      </c>
    </row>
    <row r="208" s="214" customFormat="1" ht="10.2" spans="1:9">
      <c r="A208" s="237"/>
      <c r="B208" s="237"/>
      <c r="C208" s="237"/>
      <c r="D208" s="232">
        <f t="shared" si="6"/>
        <v>0</v>
      </c>
      <c r="E208" s="240">
        <v>2013401</v>
      </c>
      <c r="F208" s="241" t="s">
        <v>310</v>
      </c>
      <c r="G208" s="242">
        <v>142</v>
      </c>
      <c r="H208" s="242">
        <v>172</v>
      </c>
      <c r="I208" s="239">
        <f t="shared" si="7"/>
        <v>30</v>
      </c>
    </row>
    <row r="209" s="214" customFormat="1" ht="10.2" spans="1:9">
      <c r="A209" s="237"/>
      <c r="B209" s="237"/>
      <c r="C209" s="237"/>
      <c r="D209" s="232">
        <f t="shared" si="6"/>
        <v>0</v>
      </c>
      <c r="E209" s="240">
        <v>2013402</v>
      </c>
      <c r="F209" s="241" t="s">
        <v>313</v>
      </c>
      <c r="G209" s="242">
        <v>10</v>
      </c>
      <c r="H209" s="244">
        <v>9</v>
      </c>
      <c r="I209" s="239">
        <f t="shared" si="7"/>
        <v>-1</v>
      </c>
    </row>
    <row r="210" s="214" customFormat="1" ht="10.2" spans="1:9">
      <c r="A210" s="237"/>
      <c r="B210" s="237"/>
      <c r="C210" s="237"/>
      <c r="D210" s="232">
        <f t="shared" si="6"/>
        <v>0</v>
      </c>
      <c r="E210" s="240">
        <v>2013403</v>
      </c>
      <c r="F210" s="241" t="s">
        <v>316</v>
      </c>
      <c r="G210" s="242">
        <v>0</v>
      </c>
      <c r="H210" s="244"/>
      <c r="I210" s="239">
        <f t="shared" si="7"/>
        <v>0</v>
      </c>
    </row>
    <row r="211" s="214" customFormat="1" ht="10.2" spans="1:9">
      <c r="A211" s="237"/>
      <c r="B211" s="237"/>
      <c r="C211" s="237"/>
      <c r="D211" s="232">
        <f t="shared" si="6"/>
        <v>0</v>
      </c>
      <c r="E211" s="240">
        <v>2013404</v>
      </c>
      <c r="F211" s="250" t="s">
        <v>595</v>
      </c>
      <c r="G211" s="242">
        <v>0</v>
      </c>
      <c r="H211" s="244">
        <v>1</v>
      </c>
      <c r="I211" s="239">
        <f t="shared" si="7"/>
        <v>1</v>
      </c>
    </row>
    <row r="212" s="214" customFormat="1" ht="10.2" spans="1:9">
      <c r="A212" s="237"/>
      <c r="B212" s="237"/>
      <c r="C212" s="237"/>
      <c r="D212" s="232">
        <f t="shared" si="6"/>
        <v>0</v>
      </c>
      <c r="E212" s="240">
        <v>2013405</v>
      </c>
      <c r="F212" s="250" t="s">
        <v>596</v>
      </c>
      <c r="G212" s="242">
        <v>0</v>
      </c>
      <c r="H212" s="244">
        <v>5</v>
      </c>
      <c r="I212" s="239">
        <f t="shared" si="7"/>
        <v>5</v>
      </c>
    </row>
    <row r="213" s="214" customFormat="1" ht="10.2" spans="1:9">
      <c r="A213" s="237"/>
      <c r="B213" s="237"/>
      <c r="C213" s="237"/>
      <c r="D213" s="232">
        <f t="shared" si="6"/>
        <v>0</v>
      </c>
      <c r="E213" s="240">
        <v>2013450</v>
      </c>
      <c r="F213" s="241" t="s">
        <v>337</v>
      </c>
      <c r="G213" s="242">
        <v>0</v>
      </c>
      <c r="H213" s="244"/>
      <c r="I213" s="239">
        <f t="shared" si="7"/>
        <v>0</v>
      </c>
    </row>
    <row r="214" s="214" customFormat="1" ht="10.2" spans="1:9">
      <c r="A214" s="237"/>
      <c r="B214" s="237"/>
      <c r="C214" s="237"/>
      <c r="D214" s="232">
        <f t="shared" si="6"/>
        <v>0</v>
      </c>
      <c r="E214" s="240">
        <v>2013499</v>
      </c>
      <c r="F214" s="241" t="s">
        <v>597</v>
      </c>
      <c r="G214" s="242">
        <v>0</v>
      </c>
      <c r="H214" s="244">
        <v>2</v>
      </c>
      <c r="I214" s="239">
        <f t="shared" si="7"/>
        <v>2</v>
      </c>
    </row>
    <row r="215" s="214" customFormat="1" ht="10.2" spans="1:9">
      <c r="A215" s="237"/>
      <c r="B215" s="237"/>
      <c r="C215" s="237"/>
      <c r="D215" s="232">
        <f t="shared" si="6"/>
        <v>0</v>
      </c>
      <c r="E215" s="240">
        <v>20135</v>
      </c>
      <c r="F215" s="241" t="s">
        <v>598</v>
      </c>
      <c r="G215" s="242">
        <f>SUM(G216:G220)</f>
        <v>63</v>
      </c>
      <c r="H215" s="242">
        <f>SUM(H216:H220)</f>
        <v>78</v>
      </c>
      <c r="I215" s="239">
        <f t="shared" si="7"/>
        <v>15</v>
      </c>
    </row>
    <row r="216" s="214" customFormat="1" ht="10.2" spans="1:9">
      <c r="A216" s="237"/>
      <c r="B216" s="237"/>
      <c r="C216" s="237"/>
      <c r="D216" s="232">
        <f t="shared" si="6"/>
        <v>0</v>
      </c>
      <c r="E216" s="240">
        <v>2013501</v>
      </c>
      <c r="F216" s="241" t="s">
        <v>310</v>
      </c>
      <c r="G216" s="242">
        <v>63</v>
      </c>
      <c r="H216" s="244">
        <v>78</v>
      </c>
      <c r="I216" s="239">
        <f t="shared" si="7"/>
        <v>15</v>
      </c>
    </row>
    <row r="217" s="214" customFormat="1" ht="10.2" spans="1:9">
      <c r="A217" s="237"/>
      <c r="B217" s="237"/>
      <c r="C217" s="237"/>
      <c r="D217" s="232">
        <f t="shared" si="6"/>
        <v>0</v>
      </c>
      <c r="E217" s="240">
        <v>2013502</v>
      </c>
      <c r="F217" s="241" t="s">
        <v>313</v>
      </c>
      <c r="G217" s="242"/>
      <c r="H217" s="244"/>
      <c r="I217" s="239">
        <f t="shared" si="7"/>
        <v>0</v>
      </c>
    </row>
    <row r="218" s="214" customFormat="1" ht="10.2" spans="1:9">
      <c r="A218" s="237"/>
      <c r="B218" s="237"/>
      <c r="C218" s="237"/>
      <c r="D218" s="232">
        <f t="shared" si="6"/>
        <v>0</v>
      </c>
      <c r="E218" s="240">
        <v>2013503</v>
      </c>
      <c r="F218" s="241" t="s">
        <v>316</v>
      </c>
      <c r="G218" s="242"/>
      <c r="H218" s="244"/>
      <c r="I218" s="239">
        <f t="shared" si="7"/>
        <v>0</v>
      </c>
    </row>
    <row r="219" s="214" customFormat="1" ht="10.2" spans="1:9">
      <c r="A219" s="237"/>
      <c r="B219" s="237"/>
      <c r="C219" s="237"/>
      <c r="D219" s="232">
        <f t="shared" si="6"/>
        <v>0</v>
      </c>
      <c r="E219" s="240">
        <v>2013550</v>
      </c>
      <c r="F219" s="241" t="s">
        <v>337</v>
      </c>
      <c r="G219" s="242"/>
      <c r="H219" s="244"/>
      <c r="I219" s="239">
        <f t="shared" si="7"/>
        <v>0</v>
      </c>
    </row>
    <row r="220" s="214" customFormat="1" ht="10.2" spans="1:9">
      <c r="A220" s="237"/>
      <c r="B220" s="237"/>
      <c r="C220" s="237"/>
      <c r="D220" s="232">
        <f t="shared" si="6"/>
        <v>0</v>
      </c>
      <c r="E220" s="240">
        <v>2013599</v>
      </c>
      <c r="F220" s="241" t="s">
        <v>599</v>
      </c>
      <c r="G220" s="242"/>
      <c r="H220" s="244"/>
      <c r="I220" s="239">
        <f t="shared" si="7"/>
        <v>0</v>
      </c>
    </row>
    <row r="221" s="214" customFormat="1" ht="10.2" spans="1:9">
      <c r="A221" s="237"/>
      <c r="B221" s="237"/>
      <c r="C221" s="237"/>
      <c r="D221" s="232">
        <f t="shared" si="6"/>
        <v>0</v>
      </c>
      <c r="E221" s="240">
        <v>20136</v>
      </c>
      <c r="F221" s="241" t="s">
        <v>600</v>
      </c>
      <c r="G221" s="242">
        <f>SUM(G222:G226)</f>
        <v>1076</v>
      </c>
      <c r="H221" s="242">
        <f>SUM(H222:H226)</f>
        <v>1276</v>
      </c>
      <c r="I221" s="239">
        <f t="shared" si="7"/>
        <v>200</v>
      </c>
    </row>
    <row r="222" s="214" customFormat="1" ht="10.2" spans="1:9">
      <c r="A222" s="237"/>
      <c r="B222" s="237"/>
      <c r="C222" s="237"/>
      <c r="D222" s="232">
        <f t="shared" si="6"/>
        <v>0</v>
      </c>
      <c r="E222" s="240">
        <v>2013601</v>
      </c>
      <c r="F222" s="241" t="s">
        <v>310</v>
      </c>
      <c r="G222" s="242">
        <v>388</v>
      </c>
      <c r="H222" s="244">
        <v>1117</v>
      </c>
      <c r="I222" s="239">
        <f t="shared" si="7"/>
        <v>729</v>
      </c>
    </row>
    <row r="223" s="214" customFormat="1" ht="10.2" spans="1:9">
      <c r="A223" s="237"/>
      <c r="B223" s="237"/>
      <c r="C223" s="237"/>
      <c r="D223" s="232">
        <f t="shared" si="6"/>
        <v>0</v>
      </c>
      <c r="E223" s="240">
        <v>2013602</v>
      </c>
      <c r="F223" s="241" t="s">
        <v>313</v>
      </c>
      <c r="G223" s="242">
        <v>5</v>
      </c>
      <c r="H223" s="244"/>
      <c r="I223" s="239">
        <f t="shared" si="7"/>
        <v>-5</v>
      </c>
    </row>
    <row r="224" s="214" customFormat="1" ht="10.2" spans="1:9">
      <c r="A224" s="237"/>
      <c r="B224" s="237"/>
      <c r="C224" s="237"/>
      <c r="D224" s="232">
        <f t="shared" si="6"/>
        <v>0</v>
      </c>
      <c r="E224" s="240">
        <v>2013603</v>
      </c>
      <c r="F224" s="241" t="s">
        <v>316</v>
      </c>
      <c r="G224" s="242">
        <v>0</v>
      </c>
      <c r="H224" s="244"/>
      <c r="I224" s="239">
        <f t="shared" si="7"/>
        <v>0</v>
      </c>
    </row>
    <row r="225" s="214" customFormat="1" ht="10.2" spans="1:9">
      <c r="A225" s="237"/>
      <c r="B225" s="237"/>
      <c r="C225" s="237"/>
      <c r="D225" s="232">
        <f t="shared" si="6"/>
        <v>0</v>
      </c>
      <c r="E225" s="240">
        <v>2013650</v>
      </c>
      <c r="F225" s="241" t="s">
        <v>337</v>
      </c>
      <c r="G225" s="242">
        <v>0</v>
      </c>
      <c r="H225" s="244"/>
      <c r="I225" s="239">
        <f t="shared" si="7"/>
        <v>0</v>
      </c>
    </row>
    <row r="226" s="214" customFormat="1" ht="10.2" spans="1:9">
      <c r="A226" s="237"/>
      <c r="B226" s="237"/>
      <c r="C226" s="237"/>
      <c r="D226" s="232">
        <f t="shared" si="6"/>
        <v>0</v>
      </c>
      <c r="E226" s="240">
        <v>2013699</v>
      </c>
      <c r="F226" s="241" t="s">
        <v>601</v>
      </c>
      <c r="G226" s="242">
        <v>683</v>
      </c>
      <c r="H226" s="244">
        <v>159</v>
      </c>
      <c r="I226" s="239">
        <f t="shared" si="7"/>
        <v>-524</v>
      </c>
    </row>
    <row r="227" s="214" customFormat="1" ht="10.2" spans="1:9">
      <c r="A227" s="237"/>
      <c r="B227" s="237"/>
      <c r="C227" s="237"/>
      <c r="D227" s="232">
        <f t="shared" si="6"/>
        <v>0</v>
      </c>
      <c r="E227" s="240">
        <v>20138</v>
      </c>
      <c r="F227" s="241" t="s">
        <v>602</v>
      </c>
      <c r="G227" s="242">
        <f>SUM(G228:G245)</f>
        <v>989</v>
      </c>
      <c r="H227" s="242">
        <f>SUM(H228:H245)</f>
        <v>1605</v>
      </c>
      <c r="I227" s="239">
        <f t="shared" si="7"/>
        <v>616</v>
      </c>
    </row>
    <row r="228" s="214" customFormat="1" ht="10.2" spans="1:9">
      <c r="A228" s="237"/>
      <c r="B228" s="237"/>
      <c r="C228" s="237"/>
      <c r="D228" s="232">
        <f t="shared" si="6"/>
        <v>0</v>
      </c>
      <c r="E228" s="240">
        <v>2013801</v>
      </c>
      <c r="F228" s="241" t="s">
        <v>310</v>
      </c>
      <c r="G228" s="242">
        <v>975</v>
      </c>
      <c r="H228" s="244">
        <v>1268</v>
      </c>
      <c r="I228" s="239">
        <f t="shared" si="7"/>
        <v>293</v>
      </c>
    </row>
    <row r="229" s="214" customFormat="1" ht="10.2" spans="1:9">
      <c r="A229" s="237"/>
      <c r="B229" s="237"/>
      <c r="C229" s="237"/>
      <c r="D229" s="232">
        <f t="shared" si="6"/>
        <v>0</v>
      </c>
      <c r="E229" s="240">
        <v>2013802</v>
      </c>
      <c r="F229" s="241" t="s">
        <v>313</v>
      </c>
      <c r="G229" s="242">
        <v>0</v>
      </c>
      <c r="H229" s="244">
        <v>235</v>
      </c>
      <c r="I229" s="239">
        <f t="shared" si="7"/>
        <v>235</v>
      </c>
    </row>
    <row r="230" s="214" customFormat="1" ht="10.2" spans="1:9">
      <c r="A230" s="237"/>
      <c r="B230" s="237"/>
      <c r="C230" s="237"/>
      <c r="D230" s="232">
        <f t="shared" si="6"/>
        <v>0</v>
      </c>
      <c r="E230" s="240">
        <v>2013803</v>
      </c>
      <c r="F230" s="241" t="s">
        <v>316</v>
      </c>
      <c r="G230" s="242">
        <v>0</v>
      </c>
      <c r="H230" s="244"/>
      <c r="I230" s="239">
        <f t="shared" si="7"/>
        <v>0</v>
      </c>
    </row>
    <row r="231" s="214" customFormat="1" ht="10.2" spans="1:9">
      <c r="A231" s="237"/>
      <c r="B231" s="237"/>
      <c r="C231" s="237"/>
      <c r="D231" s="232">
        <f t="shared" si="6"/>
        <v>0</v>
      </c>
      <c r="E231" s="240">
        <v>2013804</v>
      </c>
      <c r="F231" s="241" t="s">
        <v>603</v>
      </c>
      <c r="G231" s="242">
        <v>5</v>
      </c>
      <c r="H231" s="244">
        <v>6</v>
      </c>
      <c r="I231" s="239">
        <f t="shared" si="7"/>
        <v>1</v>
      </c>
    </row>
    <row r="232" s="214" customFormat="1" ht="10.2" spans="1:9">
      <c r="A232" s="237"/>
      <c r="B232" s="237"/>
      <c r="C232" s="237"/>
      <c r="D232" s="232">
        <f t="shared" si="6"/>
        <v>0</v>
      </c>
      <c r="E232" s="240">
        <v>2013805</v>
      </c>
      <c r="F232" s="252" t="s">
        <v>604</v>
      </c>
      <c r="G232" s="242">
        <v>6</v>
      </c>
      <c r="H232" s="244">
        <v>84</v>
      </c>
      <c r="I232" s="239">
        <f t="shared" si="7"/>
        <v>78</v>
      </c>
    </row>
    <row r="233" s="214" customFormat="1" ht="10.2" spans="1:9">
      <c r="A233" s="237"/>
      <c r="B233" s="237"/>
      <c r="C233" s="237"/>
      <c r="D233" s="232">
        <f t="shared" si="6"/>
        <v>0</v>
      </c>
      <c r="E233" s="240">
        <v>2013806</v>
      </c>
      <c r="F233" s="241" t="s">
        <v>605</v>
      </c>
      <c r="G233" s="242">
        <v>0</v>
      </c>
      <c r="H233" s="244"/>
      <c r="I233" s="239">
        <f t="shared" si="7"/>
        <v>0</v>
      </c>
    </row>
    <row r="234" s="214" customFormat="1" ht="10.2" spans="1:9">
      <c r="A234" s="237"/>
      <c r="B234" s="237"/>
      <c r="C234" s="237"/>
      <c r="D234" s="232">
        <f t="shared" si="6"/>
        <v>0</v>
      </c>
      <c r="E234" s="240">
        <v>2013807</v>
      </c>
      <c r="F234" s="250" t="s">
        <v>606</v>
      </c>
      <c r="G234" s="242">
        <v>0</v>
      </c>
      <c r="H234" s="244"/>
      <c r="I234" s="239">
        <f t="shared" si="7"/>
        <v>0</v>
      </c>
    </row>
    <row r="235" s="214" customFormat="1" ht="10.2" spans="1:9">
      <c r="A235" s="237"/>
      <c r="B235" s="237"/>
      <c r="C235" s="237"/>
      <c r="D235" s="232">
        <f t="shared" si="6"/>
        <v>0</v>
      </c>
      <c r="E235" s="240">
        <v>2013808</v>
      </c>
      <c r="F235" s="241" t="s">
        <v>439</v>
      </c>
      <c r="G235" s="242"/>
      <c r="H235" s="244"/>
      <c r="I235" s="239">
        <f t="shared" si="7"/>
        <v>0</v>
      </c>
    </row>
    <row r="236" s="214" customFormat="1" ht="10.2" spans="1:9">
      <c r="A236" s="237"/>
      <c r="B236" s="237"/>
      <c r="C236" s="237"/>
      <c r="D236" s="232">
        <f t="shared" si="6"/>
        <v>0</v>
      </c>
      <c r="E236" s="240">
        <v>2013809</v>
      </c>
      <c r="F236" s="250" t="s">
        <v>607</v>
      </c>
      <c r="G236" s="242">
        <v>0</v>
      </c>
      <c r="H236" s="244"/>
      <c r="I236" s="239">
        <f t="shared" si="7"/>
        <v>0</v>
      </c>
    </row>
    <row r="237" s="214" customFormat="1" ht="10.2" spans="1:9">
      <c r="A237" s="237"/>
      <c r="B237" s="237"/>
      <c r="C237" s="237"/>
      <c r="D237" s="232">
        <f t="shared" si="6"/>
        <v>0</v>
      </c>
      <c r="E237" s="240">
        <v>2013810</v>
      </c>
      <c r="F237" s="250" t="s">
        <v>608</v>
      </c>
      <c r="G237" s="242">
        <v>0</v>
      </c>
      <c r="H237" s="244"/>
      <c r="I237" s="239">
        <f t="shared" si="7"/>
        <v>0</v>
      </c>
    </row>
    <row r="238" s="214" customFormat="1" ht="10.2" spans="1:9">
      <c r="A238" s="237"/>
      <c r="B238" s="237"/>
      <c r="C238" s="237"/>
      <c r="D238" s="232">
        <f t="shared" si="6"/>
        <v>0</v>
      </c>
      <c r="E238" s="240">
        <v>2013811</v>
      </c>
      <c r="F238" s="250" t="s">
        <v>609</v>
      </c>
      <c r="G238" s="242">
        <v>0</v>
      </c>
      <c r="H238" s="244"/>
      <c r="I238" s="239">
        <f t="shared" si="7"/>
        <v>0</v>
      </c>
    </row>
    <row r="239" s="214" customFormat="1" ht="10.2" spans="1:9">
      <c r="A239" s="237"/>
      <c r="B239" s="237"/>
      <c r="C239" s="237"/>
      <c r="D239" s="232">
        <f t="shared" si="6"/>
        <v>0</v>
      </c>
      <c r="E239" s="240">
        <v>2013812</v>
      </c>
      <c r="F239" s="250" t="s">
        <v>610</v>
      </c>
      <c r="G239" s="242">
        <v>3</v>
      </c>
      <c r="H239" s="244"/>
      <c r="I239" s="239">
        <f t="shared" si="7"/>
        <v>-3</v>
      </c>
    </row>
    <row r="240" s="214" customFormat="1" ht="10.2" spans="1:9">
      <c r="A240" s="237"/>
      <c r="B240" s="237"/>
      <c r="C240" s="237"/>
      <c r="D240" s="232">
        <f t="shared" si="6"/>
        <v>0</v>
      </c>
      <c r="E240" s="240">
        <v>2013813</v>
      </c>
      <c r="F240" s="250" t="s">
        <v>611</v>
      </c>
      <c r="G240" s="242">
        <v>0</v>
      </c>
      <c r="H240" s="244"/>
      <c r="I240" s="239">
        <f t="shared" si="7"/>
        <v>0</v>
      </c>
    </row>
    <row r="241" s="214" customFormat="1" ht="10.2" spans="1:9">
      <c r="A241" s="237"/>
      <c r="B241" s="237"/>
      <c r="C241" s="237"/>
      <c r="D241" s="232">
        <f t="shared" si="6"/>
        <v>0</v>
      </c>
      <c r="E241" s="240">
        <v>2013814</v>
      </c>
      <c r="F241" s="250" t="s">
        <v>612</v>
      </c>
      <c r="G241" s="242">
        <v>0</v>
      </c>
      <c r="H241" s="244"/>
      <c r="I241" s="239">
        <f t="shared" si="7"/>
        <v>0</v>
      </c>
    </row>
    <row r="242" s="214" customFormat="1" ht="10.2" spans="1:9">
      <c r="A242" s="237"/>
      <c r="B242" s="237"/>
      <c r="C242" s="237"/>
      <c r="D242" s="232">
        <f t="shared" si="6"/>
        <v>0</v>
      </c>
      <c r="E242" s="240">
        <v>2013815</v>
      </c>
      <c r="F242" s="250" t="s">
        <v>613</v>
      </c>
      <c r="G242" s="242"/>
      <c r="H242" s="244"/>
      <c r="I242" s="239">
        <f t="shared" si="7"/>
        <v>0</v>
      </c>
    </row>
    <row r="243" s="214" customFormat="1" ht="10.2" spans="1:9">
      <c r="A243" s="237"/>
      <c r="B243" s="237"/>
      <c r="C243" s="237"/>
      <c r="D243" s="232">
        <f t="shared" si="6"/>
        <v>0</v>
      </c>
      <c r="E243" s="240">
        <v>2013816</v>
      </c>
      <c r="F243" s="250" t="s">
        <v>614</v>
      </c>
      <c r="G243" s="242"/>
      <c r="H243" s="244">
        <v>7</v>
      </c>
      <c r="I243" s="239">
        <f t="shared" si="7"/>
        <v>7</v>
      </c>
    </row>
    <row r="244" s="214" customFormat="1" ht="10.2" spans="1:9">
      <c r="A244" s="237"/>
      <c r="B244" s="237"/>
      <c r="C244" s="237"/>
      <c r="D244" s="232">
        <f t="shared" si="6"/>
        <v>0</v>
      </c>
      <c r="E244" s="240">
        <v>2013850</v>
      </c>
      <c r="F244" s="241" t="s">
        <v>337</v>
      </c>
      <c r="G244" s="242"/>
      <c r="H244" s="244"/>
      <c r="I244" s="239">
        <f t="shared" si="7"/>
        <v>0</v>
      </c>
    </row>
    <row r="245" s="214" customFormat="1" ht="10.2" spans="1:9">
      <c r="A245" s="237"/>
      <c r="B245" s="237"/>
      <c r="C245" s="237"/>
      <c r="D245" s="232">
        <f t="shared" si="6"/>
        <v>0</v>
      </c>
      <c r="E245" s="240">
        <v>2013899</v>
      </c>
      <c r="F245" s="241" t="s">
        <v>615</v>
      </c>
      <c r="G245" s="242"/>
      <c r="H245" s="244">
        <v>5</v>
      </c>
      <c r="I245" s="239">
        <f t="shared" si="7"/>
        <v>5</v>
      </c>
    </row>
    <row r="246" s="214" customFormat="1" ht="10.2" spans="1:9">
      <c r="A246" s="237"/>
      <c r="B246" s="237"/>
      <c r="C246" s="237"/>
      <c r="D246" s="232">
        <f t="shared" si="6"/>
        <v>0</v>
      </c>
      <c r="E246" s="240">
        <v>20199</v>
      </c>
      <c r="F246" s="241" t="s">
        <v>616</v>
      </c>
      <c r="G246" s="242">
        <f>SUM(G247:G251)</f>
        <v>5000</v>
      </c>
      <c r="H246" s="242">
        <f>SUM(H247:H251)</f>
        <v>191</v>
      </c>
      <c r="I246" s="239">
        <f t="shared" si="7"/>
        <v>-4809</v>
      </c>
    </row>
    <row r="247" s="214" customFormat="1" ht="10.2" spans="1:9">
      <c r="A247" s="237"/>
      <c r="B247" s="237"/>
      <c r="C247" s="237"/>
      <c r="D247" s="232">
        <f t="shared" si="6"/>
        <v>0</v>
      </c>
      <c r="E247" s="240">
        <v>2019901</v>
      </c>
      <c r="F247" s="241" t="s">
        <v>617</v>
      </c>
      <c r="G247" s="242"/>
      <c r="H247" s="244"/>
      <c r="I247" s="239">
        <f t="shared" si="7"/>
        <v>0</v>
      </c>
    </row>
    <row r="248" s="214" customFormat="1" ht="10.2" spans="1:9">
      <c r="A248" s="237"/>
      <c r="B248" s="237"/>
      <c r="C248" s="237"/>
      <c r="D248" s="232">
        <f t="shared" si="6"/>
        <v>0</v>
      </c>
      <c r="E248" s="253">
        <v>2019999</v>
      </c>
      <c r="F248" s="241" t="s">
        <v>618</v>
      </c>
      <c r="G248" s="254">
        <v>5000</v>
      </c>
      <c r="H248" s="255">
        <v>191</v>
      </c>
      <c r="I248" s="239">
        <f t="shared" si="7"/>
        <v>-4809</v>
      </c>
    </row>
    <row r="249" s="214" customFormat="1" ht="10.2" spans="1:9">
      <c r="A249" s="237"/>
      <c r="B249" s="237"/>
      <c r="C249" s="237"/>
      <c r="D249" s="232">
        <f t="shared" si="6"/>
        <v>0</v>
      </c>
      <c r="E249" s="233">
        <v>202</v>
      </c>
      <c r="F249" s="234" t="s">
        <v>619</v>
      </c>
      <c r="G249" s="242"/>
      <c r="H249" s="244"/>
      <c r="I249" s="239">
        <f t="shared" si="7"/>
        <v>0</v>
      </c>
    </row>
    <row r="250" s="214" customFormat="1" ht="10.2" spans="1:9">
      <c r="A250" s="237"/>
      <c r="B250" s="237"/>
      <c r="C250" s="237"/>
      <c r="D250" s="232">
        <f t="shared" si="6"/>
        <v>0</v>
      </c>
      <c r="E250" s="240">
        <v>20201</v>
      </c>
      <c r="F250" s="241" t="s">
        <v>620</v>
      </c>
      <c r="G250" s="242"/>
      <c r="H250" s="244"/>
      <c r="I250" s="239">
        <f t="shared" si="7"/>
        <v>0</v>
      </c>
    </row>
    <row r="251" s="214" customFormat="1" ht="10.2" spans="1:9">
      <c r="A251" s="237"/>
      <c r="B251" s="237"/>
      <c r="C251" s="237"/>
      <c r="D251" s="232">
        <f t="shared" si="6"/>
        <v>0</v>
      </c>
      <c r="E251" s="240">
        <v>20299</v>
      </c>
      <c r="F251" s="241" t="s">
        <v>621</v>
      </c>
      <c r="G251" s="242"/>
      <c r="H251" s="244"/>
      <c r="I251" s="239">
        <f t="shared" si="7"/>
        <v>0</v>
      </c>
    </row>
    <row r="252" s="214" customFormat="1" ht="10.2" spans="1:9">
      <c r="A252" s="237"/>
      <c r="B252" s="237"/>
      <c r="C252" s="237"/>
      <c r="D252" s="232">
        <f t="shared" si="6"/>
        <v>0</v>
      </c>
      <c r="E252" s="233">
        <v>203</v>
      </c>
      <c r="F252" s="234" t="s">
        <v>622</v>
      </c>
      <c r="G252" s="235">
        <f>SUM(G253,G263)</f>
        <v>25</v>
      </c>
      <c r="H252" s="235">
        <f>SUM(H253,H263)</f>
        <v>609</v>
      </c>
      <c r="I252" s="232">
        <f t="shared" si="7"/>
        <v>584</v>
      </c>
    </row>
    <row r="253" s="214" customFormat="1" ht="10.2" spans="1:9">
      <c r="A253" s="237"/>
      <c r="B253" s="237"/>
      <c r="C253" s="237"/>
      <c r="D253" s="232">
        <f t="shared" si="6"/>
        <v>0</v>
      </c>
      <c r="E253" s="240">
        <v>20306</v>
      </c>
      <c r="F253" s="241" t="s">
        <v>623</v>
      </c>
      <c r="G253" s="242">
        <f>SUM(G254:G262)</f>
        <v>25</v>
      </c>
      <c r="H253" s="242">
        <f>SUM(H254:H262)</f>
        <v>609</v>
      </c>
      <c r="I253" s="239">
        <f t="shared" si="7"/>
        <v>584</v>
      </c>
    </row>
    <row r="254" s="214" customFormat="1" ht="10.2" spans="1:9">
      <c r="A254" s="237"/>
      <c r="B254" s="237"/>
      <c r="C254" s="237"/>
      <c r="D254" s="232">
        <f t="shared" si="6"/>
        <v>0</v>
      </c>
      <c r="E254" s="240">
        <v>2030601</v>
      </c>
      <c r="F254" s="241" t="s">
        <v>624</v>
      </c>
      <c r="G254" s="242">
        <v>10</v>
      </c>
      <c r="H254" s="244">
        <v>10</v>
      </c>
      <c r="I254" s="239">
        <f t="shared" si="7"/>
        <v>0</v>
      </c>
    </row>
    <row r="255" s="214" customFormat="1" ht="10.2" spans="1:9">
      <c r="A255" s="237"/>
      <c r="B255" s="237"/>
      <c r="C255" s="237"/>
      <c r="D255" s="232">
        <f t="shared" si="6"/>
        <v>0</v>
      </c>
      <c r="E255" s="240">
        <v>2030602</v>
      </c>
      <c r="F255" s="241" t="s">
        <v>625</v>
      </c>
      <c r="G255" s="235"/>
      <c r="H255" s="256"/>
      <c r="I255" s="239">
        <f t="shared" si="7"/>
        <v>0</v>
      </c>
    </row>
    <row r="256" s="214" customFormat="1" ht="10.2" spans="1:9">
      <c r="A256" s="237"/>
      <c r="B256" s="237"/>
      <c r="C256" s="237"/>
      <c r="D256" s="232">
        <f t="shared" si="6"/>
        <v>0</v>
      </c>
      <c r="E256" s="240">
        <v>2030603</v>
      </c>
      <c r="F256" s="241" t="s">
        <v>626</v>
      </c>
      <c r="G256" s="242"/>
      <c r="H256" s="244">
        <v>48</v>
      </c>
      <c r="I256" s="239">
        <f t="shared" si="7"/>
        <v>48</v>
      </c>
    </row>
    <row r="257" s="214" customFormat="1" ht="10.2" spans="1:9">
      <c r="A257" s="237"/>
      <c r="B257" s="237"/>
      <c r="C257" s="237"/>
      <c r="D257" s="232">
        <f t="shared" si="6"/>
        <v>0</v>
      </c>
      <c r="E257" s="240">
        <v>2030604</v>
      </c>
      <c r="F257" s="241" t="s">
        <v>627</v>
      </c>
      <c r="G257" s="242"/>
      <c r="H257" s="244"/>
      <c r="I257" s="239">
        <f t="shared" si="7"/>
        <v>0</v>
      </c>
    </row>
    <row r="258" s="214" customFormat="1" ht="10.2" spans="1:9">
      <c r="A258" s="237"/>
      <c r="B258" s="237"/>
      <c r="C258" s="237"/>
      <c r="D258" s="232">
        <f t="shared" si="6"/>
        <v>0</v>
      </c>
      <c r="E258" s="240">
        <v>2030605</v>
      </c>
      <c r="F258" s="241" t="s">
        <v>628</v>
      </c>
      <c r="G258" s="242">
        <v>2</v>
      </c>
      <c r="H258" s="244"/>
      <c r="I258" s="239">
        <f t="shared" si="7"/>
        <v>-2</v>
      </c>
    </row>
    <row r="259" s="214" customFormat="1" ht="10.2" spans="1:9">
      <c r="A259" s="237"/>
      <c r="B259" s="237"/>
      <c r="C259" s="237"/>
      <c r="D259" s="232">
        <f t="shared" si="6"/>
        <v>0</v>
      </c>
      <c r="E259" s="240">
        <v>2030606</v>
      </c>
      <c r="F259" s="241" t="s">
        <v>629</v>
      </c>
      <c r="G259" s="242"/>
      <c r="H259" s="244"/>
      <c r="I259" s="239">
        <f t="shared" si="7"/>
        <v>0</v>
      </c>
    </row>
    <row r="260" s="214" customFormat="1" ht="10.2" spans="1:9">
      <c r="A260" s="237"/>
      <c r="B260" s="237"/>
      <c r="C260" s="237"/>
      <c r="D260" s="232">
        <f t="shared" si="6"/>
        <v>0</v>
      </c>
      <c r="E260" s="240">
        <v>2030607</v>
      </c>
      <c r="F260" s="241" t="s">
        <v>630</v>
      </c>
      <c r="G260" s="242">
        <v>11</v>
      </c>
      <c r="H260" s="244">
        <v>178</v>
      </c>
      <c r="I260" s="239">
        <f t="shared" si="7"/>
        <v>167</v>
      </c>
    </row>
    <row r="261" s="214" customFormat="1" ht="10.2" spans="1:9">
      <c r="A261" s="237"/>
      <c r="B261" s="237"/>
      <c r="C261" s="237"/>
      <c r="D261" s="232">
        <f t="shared" si="6"/>
        <v>0</v>
      </c>
      <c r="E261" s="240">
        <v>2030608</v>
      </c>
      <c r="F261" s="241" t="s">
        <v>631</v>
      </c>
      <c r="G261" s="242"/>
      <c r="H261" s="244">
        <v>373</v>
      </c>
      <c r="I261" s="239">
        <f t="shared" si="7"/>
        <v>373</v>
      </c>
    </row>
    <row r="262" s="214" customFormat="1" ht="10.2" spans="1:9">
      <c r="A262" s="237"/>
      <c r="B262" s="237"/>
      <c r="C262" s="237"/>
      <c r="D262" s="232">
        <f t="shared" si="6"/>
        <v>0</v>
      </c>
      <c r="E262" s="240">
        <v>2030699</v>
      </c>
      <c r="F262" s="241" t="s">
        <v>632</v>
      </c>
      <c r="G262" s="242">
        <v>2</v>
      </c>
      <c r="H262" s="244"/>
      <c r="I262" s="239">
        <f t="shared" si="7"/>
        <v>-2</v>
      </c>
    </row>
    <row r="263" s="214" customFormat="1" ht="10.2" spans="1:9">
      <c r="A263" s="237"/>
      <c r="B263" s="237"/>
      <c r="C263" s="237"/>
      <c r="D263" s="232">
        <f t="shared" ref="D263:D326" si="8">C263-B263</f>
        <v>0</v>
      </c>
      <c r="E263" s="240">
        <v>20399</v>
      </c>
      <c r="F263" s="241" t="s">
        <v>633</v>
      </c>
      <c r="G263" s="242">
        <f>SUM(G264)</f>
        <v>0</v>
      </c>
      <c r="H263" s="244"/>
      <c r="I263" s="239">
        <f t="shared" ref="I263:I326" si="9">H263-G263</f>
        <v>0</v>
      </c>
    </row>
    <row r="264" s="214" customFormat="1" ht="10.2" spans="1:9">
      <c r="A264" s="237"/>
      <c r="B264" s="237"/>
      <c r="C264" s="237"/>
      <c r="D264" s="232">
        <f t="shared" si="8"/>
        <v>0</v>
      </c>
      <c r="E264" s="240">
        <v>2039901</v>
      </c>
      <c r="F264" s="241" t="s">
        <v>634</v>
      </c>
      <c r="G264" s="242"/>
      <c r="H264" s="244"/>
      <c r="I264" s="239">
        <f t="shared" si="9"/>
        <v>0</v>
      </c>
    </row>
    <row r="265" s="214" customFormat="1" ht="10.2" spans="1:9">
      <c r="A265" s="237"/>
      <c r="B265" s="237"/>
      <c r="C265" s="237"/>
      <c r="D265" s="232">
        <f t="shared" si="8"/>
        <v>0</v>
      </c>
      <c r="E265" s="233">
        <v>204</v>
      </c>
      <c r="F265" s="234" t="s">
        <v>635</v>
      </c>
      <c r="G265" s="235">
        <f>SUM(G266,G269,G280,G288,G297,G323)</f>
        <v>10257</v>
      </c>
      <c r="H265" s="235">
        <f>SUM(H266,H269,H280,H288,H297,H323)</f>
        <v>22513</v>
      </c>
      <c r="I265" s="232">
        <f t="shared" si="9"/>
        <v>12256</v>
      </c>
    </row>
    <row r="266" s="214" customFormat="1" ht="10.2" spans="1:9">
      <c r="A266" s="237"/>
      <c r="B266" s="237"/>
      <c r="C266" s="237"/>
      <c r="D266" s="232">
        <f t="shared" si="8"/>
        <v>0</v>
      </c>
      <c r="E266" s="240">
        <v>20401</v>
      </c>
      <c r="F266" s="241" t="s">
        <v>636</v>
      </c>
      <c r="G266" s="242">
        <f>SUM(G267:G268)</f>
        <v>0</v>
      </c>
      <c r="H266" s="242">
        <f>SUM(H267:H268)</f>
        <v>20</v>
      </c>
      <c r="I266" s="239">
        <f t="shared" si="9"/>
        <v>20</v>
      </c>
    </row>
    <row r="267" s="214" customFormat="1" ht="10.2" spans="1:9">
      <c r="A267" s="237"/>
      <c r="B267" s="237"/>
      <c r="C267" s="237"/>
      <c r="D267" s="232">
        <f t="shared" si="8"/>
        <v>0</v>
      </c>
      <c r="E267" s="240">
        <v>2040101</v>
      </c>
      <c r="F267" s="241" t="s">
        <v>637</v>
      </c>
      <c r="G267" s="242"/>
      <c r="H267" s="244"/>
      <c r="I267" s="239">
        <f t="shared" si="9"/>
        <v>0</v>
      </c>
    </row>
    <row r="268" s="214" customFormat="1" ht="10.2" spans="1:9">
      <c r="A268" s="237"/>
      <c r="B268" s="237"/>
      <c r="C268" s="237"/>
      <c r="D268" s="232">
        <f t="shared" si="8"/>
        <v>0</v>
      </c>
      <c r="E268" s="240">
        <v>2040199</v>
      </c>
      <c r="F268" s="241" t="s">
        <v>638</v>
      </c>
      <c r="G268" s="254"/>
      <c r="H268" s="255">
        <v>20</v>
      </c>
      <c r="I268" s="239">
        <f t="shared" si="9"/>
        <v>20</v>
      </c>
    </row>
    <row r="269" s="214" customFormat="1" ht="10.2" spans="1:9">
      <c r="A269" s="237"/>
      <c r="B269" s="237"/>
      <c r="C269" s="237"/>
      <c r="D269" s="232">
        <f t="shared" si="8"/>
        <v>0</v>
      </c>
      <c r="E269" s="240">
        <v>20402</v>
      </c>
      <c r="F269" s="241" t="s">
        <v>639</v>
      </c>
      <c r="G269" s="242">
        <v>8984</v>
      </c>
      <c r="H269" s="244">
        <f>SUM(H270:H279)</f>
        <v>20908</v>
      </c>
      <c r="I269" s="239">
        <f t="shared" si="9"/>
        <v>11924</v>
      </c>
    </row>
    <row r="270" s="214" customFormat="1" ht="10.2" spans="1:9">
      <c r="A270" s="237"/>
      <c r="B270" s="237"/>
      <c r="C270" s="237"/>
      <c r="D270" s="232">
        <f t="shared" si="8"/>
        <v>0</v>
      </c>
      <c r="E270" s="240">
        <v>2040101</v>
      </c>
      <c r="F270" s="241" t="s">
        <v>310</v>
      </c>
      <c r="G270" s="242">
        <v>8006</v>
      </c>
      <c r="H270" s="244">
        <v>9170</v>
      </c>
      <c r="I270" s="239">
        <f t="shared" si="9"/>
        <v>1164</v>
      </c>
    </row>
    <row r="271" s="214" customFormat="1" ht="10.2" spans="1:9">
      <c r="A271" s="237"/>
      <c r="B271" s="237"/>
      <c r="C271" s="237"/>
      <c r="D271" s="232">
        <f t="shared" si="8"/>
        <v>0</v>
      </c>
      <c r="E271" s="240">
        <v>2040202</v>
      </c>
      <c r="F271" s="241" t="s">
        <v>313</v>
      </c>
      <c r="G271" s="235">
        <v>0</v>
      </c>
      <c r="H271" s="244">
        <v>50</v>
      </c>
      <c r="I271" s="239">
        <f t="shared" si="9"/>
        <v>50</v>
      </c>
    </row>
    <row r="272" s="214" customFormat="1" ht="10.2" spans="1:9">
      <c r="A272" s="237"/>
      <c r="B272" s="237"/>
      <c r="C272" s="237"/>
      <c r="D272" s="232">
        <f t="shared" si="8"/>
        <v>0</v>
      </c>
      <c r="E272" s="240">
        <v>2040203</v>
      </c>
      <c r="F272" s="241" t="s">
        <v>316</v>
      </c>
      <c r="G272" s="242">
        <v>0</v>
      </c>
      <c r="H272" s="244"/>
      <c r="I272" s="239">
        <f t="shared" si="9"/>
        <v>0</v>
      </c>
    </row>
    <row r="273" s="214" customFormat="1" ht="10.2" spans="1:9">
      <c r="A273" s="237"/>
      <c r="B273" s="237"/>
      <c r="C273" s="237"/>
      <c r="D273" s="232">
        <f t="shared" si="8"/>
        <v>0</v>
      </c>
      <c r="E273" s="240">
        <v>2040219</v>
      </c>
      <c r="F273" s="241" t="s">
        <v>439</v>
      </c>
      <c r="G273" s="242">
        <v>0</v>
      </c>
      <c r="H273" s="244"/>
      <c r="I273" s="239">
        <f t="shared" si="9"/>
        <v>0</v>
      </c>
    </row>
    <row r="274" s="214" customFormat="1" ht="10.2" spans="1:9">
      <c r="A274" s="237"/>
      <c r="B274" s="237"/>
      <c r="C274" s="237"/>
      <c r="D274" s="232">
        <f t="shared" si="8"/>
        <v>0</v>
      </c>
      <c r="E274" s="240">
        <v>2040220</v>
      </c>
      <c r="F274" s="241" t="s">
        <v>640</v>
      </c>
      <c r="G274" s="242">
        <v>270</v>
      </c>
      <c r="H274" s="244">
        <v>1734</v>
      </c>
      <c r="I274" s="239">
        <f t="shared" si="9"/>
        <v>1464</v>
      </c>
    </row>
    <row r="275" s="214" customFormat="1" ht="10.2" spans="1:9">
      <c r="A275" s="237"/>
      <c r="B275" s="237"/>
      <c r="C275" s="237"/>
      <c r="D275" s="232">
        <f t="shared" si="8"/>
        <v>0</v>
      </c>
      <c r="E275" s="240">
        <v>2040221</v>
      </c>
      <c r="F275" s="252" t="s">
        <v>641</v>
      </c>
      <c r="G275" s="242">
        <v>0</v>
      </c>
      <c r="H275" s="244">
        <v>887</v>
      </c>
      <c r="I275" s="239">
        <f t="shared" si="9"/>
        <v>887</v>
      </c>
    </row>
    <row r="276" s="214" customFormat="1" ht="10.2" spans="1:9">
      <c r="A276" s="237"/>
      <c r="B276" s="237"/>
      <c r="C276" s="237"/>
      <c r="D276" s="232">
        <f t="shared" si="8"/>
        <v>0</v>
      </c>
      <c r="E276" s="240">
        <v>2040222</v>
      </c>
      <c r="F276" s="250" t="s">
        <v>642</v>
      </c>
      <c r="G276" s="242">
        <v>0</v>
      </c>
      <c r="H276" s="244"/>
      <c r="I276" s="239">
        <f t="shared" si="9"/>
        <v>0</v>
      </c>
    </row>
    <row r="277" s="214" customFormat="1" ht="10.2" spans="1:9">
      <c r="A277" s="237"/>
      <c r="B277" s="237"/>
      <c r="C277" s="237"/>
      <c r="D277" s="232">
        <f t="shared" si="8"/>
        <v>0</v>
      </c>
      <c r="E277" s="240">
        <v>2040223</v>
      </c>
      <c r="F277" s="250" t="s">
        <v>643</v>
      </c>
      <c r="G277" s="242">
        <v>638</v>
      </c>
      <c r="H277" s="244">
        <v>3897</v>
      </c>
      <c r="I277" s="239">
        <f t="shared" si="9"/>
        <v>3259</v>
      </c>
    </row>
    <row r="278" s="214" customFormat="1" ht="10.2" spans="1:9">
      <c r="A278" s="237"/>
      <c r="B278" s="237"/>
      <c r="C278" s="237"/>
      <c r="D278" s="232">
        <f t="shared" si="8"/>
        <v>0</v>
      </c>
      <c r="E278" s="240">
        <v>2040250</v>
      </c>
      <c r="F278" s="241" t="s">
        <v>337</v>
      </c>
      <c r="G278" s="242">
        <v>0</v>
      </c>
      <c r="H278" s="244"/>
      <c r="I278" s="239">
        <f t="shared" si="9"/>
        <v>0</v>
      </c>
    </row>
    <row r="279" s="214" customFormat="1" ht="10.2" spans="1:9">
      <c r="A279" s="237"/>
      <c r="B279" s="237"/>
      <c r="C279" s="237"/>
      <c r="D279" s="232">
        <f t="shared" si="8"/>
        <v>0</v>
      </c>
      <c r="E279" s="240">
        <v>2040299</v>
      </c>
      <c r="F279" s="241" t="s">
        <v>644</v>
      </c>
      <c r="G279" s="242">
        <v>70</v>
      </c>
      <c r="H279" s="244">
        <v>5170</v>
      </c>
      <c r="I279" s="239">
        <f t="shared" si="9"/>
        <v>5100</v>
      </c>
    </row>
    <row r="280" s="214" customFormat="1" ht="10.2" spans="1:9">
      <c r="A280" s="237"/>
      <c r="B280" s="237"/>
      <c r="C280" s="237"/>
      <c r="D280" s="232">
        <f t="shared" si="8"/>
        <v>0</v>
      </c>
      <c r="E280" s="240">
        <v>20404</v>
      </c>
      <c r="F280" s="241" t="s">
        <v>645</v>
      </c>
      <c r="G280" s="242">
        <f>SUM(G281)</f>
        <v>4</v>
      </c>
      <c r="H280" s="242">
        <f>SUM(H281:H287)</f>
        <v>6</v>
      </c>
      <c r="I280" s="239">
        <f t="shared" si="9"/>
        <v>2</v>
      </c>
    </row>
    <row r="281" s="214" customFormat="1" ht="10.2" spans="1:9">
      <c r="A281" s="237"/>
      <c r="B281" s="237"/>
      <c r="C281" s="237"/>
      <c r="D281" s="232">
        <f t="shared" si="8"/>
        <v>0</v>
      </c>
      <c r="E281" s="240">
        <v>2040401</v>
      </c>
      <c r="F281" s="241" t="s">
        <v>310</v>
      </c>
      <c r="G281" s="242">
        <v>4</v>
      </c>
      <c r="H281" s="244">
        <v>4</v>
      </c>
      <c r="I281" s="239">
        <f t="shared" si="9"/>
        <v>0</v>
      </c>
    </row>
    <row r="282" s="214" customFormat="1" ht="10.2" spans="1:9">
      <c r="A282" s="237"/>
      <c r="B282" s="237"/>
      <c r="C282" s="237"/>
      <c r="D282" s="232">
        <f t="shared" si="8"/>
        <v>0</v>
      </c>
      <c r="E282" s="240">
        <v>2040402</v>
      </c>
      <c r="F282" s="241" t="s">
        <v>313</v>
      </c>
      <c r="G282" s="242">
        <v>0</v>
      </c>
      <c r="H282" s="244"/>
      <c r="I282" s="239">
        <f t="shared" si="9"/>
        <v>0</v>
      </c>
    </row>
    <row r="283" s="214" customFormat="1" ht="10.2" spans="1:9">
      <c r="A283" s="237"/>
      <c r="B283" s="237"/>
      <c r="C283" s="237"/>
      <c r="D283" s="232">
        <f t="shared" si="8"/>
        <v>0</v>
      </c>
      <c r="E283" s="240">
        <v>2040203</v>
      </c>
      <c r="F283" s="241" t="s">
        <v>316</v>
      </c>
      <c r="G283" s="242"/>
      <c r="H283" s="244"/>
      <c r="I283" s="239">
        <f t="shared" si="9"/>
        <v>0</v>
      </c>
    </row>
    <row r="284" s="214" customFormat="1" ht="10.2" spans="1:9">
      <c r="A284" s="237"/>
      <c r="B284" s="237"/>
      <c r="C284" s="237"/>
      <c r="D284" s="232">
        <f t="shared" si="8"/>
        <v>0</v>
      </c>
      <c r="E284" s="240">
        <v>2040409</v>
      </c>
      <c r="F284" s="241" t="s">
        <v>646</v>
      </c>
      <c r="G284" s="242"/>
      <c r="H284" s="244"/>
      <c r="I284" s="239">
        <f t="shared" si="9"/>
        <v>0</v>
      </c>
    </row>
    <row r="285" s="214" customFormat="1" ht="10.2" spans="1:9">
      <c r="A285" s="237"/>
      <c r="B285" s="237"/>
      <c r="C285" s="237"/>
      <c r="D285" s="232">
        <f t="shared" si="8"/>
        <v>0</v>
      </c>
      <c r="E285" s="240">
        <v>2040410</v>
      </c>
      <c r="F285" s="241" t="s">
        <v>647</v>
      </c>
      <c r="G285" s="242"/>
      <c r="H285" s="244"/>
      <c r="I285" s="239">
        <f t="shared" si="9"/>
        <v>0</v>
      </c>
    </row>
    <row r="286" s="214" customFormat="1" ht="10.2" spans="1:9">
      <c r="A286" s="237"/>
      <c r="B286" s="237"/>
      <c r="C286" s="237"/>
      <c r="D286" s="232">
        <f t="shared" si="8"/>
        <v>0</v>
      </c>
      <c r="E286" s="240">
        <v>2040450</v>
      </c>
      <c r="F286" s="241" t="s">
        <v>337</v>
      </c>
      <c r="G286" s="242">
        <v>0</v>
      </c>
      <c r="H286" s="244"/>
      <c r="I286" s="239">
        <f t="shared" si="9"/>
        <v>0</v>
      </c>
    </row>
    <row r="287" s="214" customFormat="1" ht="10.2" spans="1:9">
      <c r="A287" s="237"/>
      <c r="B287" s="237"/>
      <c r="C287" s="237"/>
      <c r="D287" s="232">
        <f t="shared" si="8"/>
        <v>0</v>
      </c>
      <c r="E287" s="240">
        <v>2040499</v>
      </c>
      <c r="F287" s="241" t="s">
        <v>648</v>
      </c>
      <c r="G287" s="242">
        <v>0</v>
      </c>
      <c r="H287" s="244">
        <v>2</v>
      </c>
      <c r="I287" s="239">
        <f t="shared" si="9"/>
        <v>2</v>
      </c>
    </row>
    <row r="288" s="214" customFormat="1" ht="10.2" spans="1:9">
      <c r="A288" s="237"/>
      <c r="B288" s="237"/>
      <c r="C288" s="237"/>
      <c r="D288" s="232">
        <f t="shared" si="8"/>
        <v>0</v>
      </c>
      <c r="E288" s="240">
        <v>2040505</v>
      </c>
      <c r="F288" s="241" t="s">
        <v>649</v>
      </c>
      <c r="G288" s="242">
        <v>0</v>
      </c>
      <c r="H288" s="244">
        <f>SUM(H289:H296)</f>
        <v>17</v>
      </c>
      <c r="I288" s="239">
        <f t="shared" si="9"/>
        <v>17</v>
      </c>
    </row>
    <row r="289" s="214" customFormat="1" ht="10.2" spans="1:9">
      <c r="A289" s="237"/>
      <c r="B289" s="237"/>
      <c r="C289" s="237"/>
      <c r="D289" s="232">
        <f t="shared" si="8"/>
        <v>0</v>
      </c>
      <c r="E289" s="240">
        <v>2040501</v>
      </c>
      <c r="F289" s="241" t="s">
        <v>310</v>
      </c>
      <c r="G289" s="242"/>
      <c r="H289" s="244">
        <v>17</v>
      </c>
      <c r="I289" s="239">
        <f t="shared" si="9"/>
        <v>17</v>
      </c>
    </row>
    <row r="290" s="214" customFormat="1" ht="10.2" spans="1:9">
      <c r="A290" s="237"/>
      <c r="B290" s="237"/>
      <c r="C290" s="237"/>
      <c r="D290" s="232">
        <f t="shared" si="8"/>
        <v>0</v>
      </c>
      <c r="E290" s="240">
        <v>2040502</v>
      </c>
      <c r="F290" s="241" t="s">
        <v>313</v>
      </c>
      <c r="G290" s="242">
        <f>SUM(G291:G296)</f>
        <v>0</v>
      </c>
      <c r="H290" s="244"/>
      <c r="I290" s="239">
        <f t="shared" si="9"/>
        <v>0</v>
      </c>
    </row>
    <row r="291" s="214" customFormat="1" ht="10.2" spans="1:9">
      <c r="A291" s="237"/>
      <c r="B291" s="237"/>
      <c r="C291" s="237"/>
      <c r="D291" s="232">
        <f t="shared" si="8"/>
        <v>0</v>
      </c>
      <c r="E291" s="240">
        <v>2040503</v>
      </c>
      <c r="F291" s="241" t="s">
        <v>316</v>
      </c>
      <c r="G291" s="242">
        <v>0</v>
      </c>
      <c r="H291" s="244"/>
      <c r="I291" s="239">
        <f t="shared" si="9"/>
        <v>0</v>
      </c>
    </row>
    <row r="292" s="214" customFormat="1" ht="10.2" spans="1:9">
      <c r="A292" s="237"/>
      <c r="B292" s="237"/>
      <c r="C292" s="237"/>
      <c r="D292" s="232">
        <f t="shared" si="8"/>
        <v>0</v>
      </c>
      <c r="E292" s="240">
        <v>2040504</v>
      </c>
      <c r="F292" s="241" t="s">
        <v>650</v>
      </c>
      <c r="G292" s="242">
        <v>0</v>
      </c>
      <c r="H292" s="244"/>
      <c r="I292" s="239">
        <f t="shared" si="9"/>
        <v>0</v>
      </c>
    </row>
    <row r="293" s="214" customFormat="1" ht="10.2" spans="1:9">
      <c r="A293" s="237"/>
      <c r="B293" s="237"/>
      <c r="C293" s="237"/>
      <c r="D293" s="232">
        <f t="shared" si="8"/>
        <v>0</v>
      </c>
      <c r="E293" s="240">
        <v>2040505</v>
      </c>
      <c r="F293" s="241" t="s">
        <v>651</v>
      </c>
      <c r="G293" s="242">
        <v>0</v>
      </c>
      <c r="H293" s="244"/>
      <c r="I293" s="239">
        <f t="shared" si="9"/>
        <v>0</v>
      </c>
    </row>
    <row r="294" s="214" customFormat="1" ht="10.2" spans="1:9">
      <c r="A294" s="237"/>
      <c r="B294" s="237"/>
      <c r="C294" s="237"/>
      <c r="D294" s="232">
        <f t="shared" si="8"/>
        <v>0</v>
      </c>
      <c r="E294" s="240">
        <v>2040506</v>
      </c>
      <c r="F294" s="241" t="s">
        <v>652</v>
      </c>
      <c r="G294" s="242">
        <v>0</v>
      </c>
      <c r="H294" s="244"/>
      <c r="I294" s="239">
        <f t="shared" si="9"/>
        <v>0</v>
      </c>
    </row>
    <row r="295" s="214" customFormat="1" ht="10.2" spans="1:9">
      <c r="A295" s="237"/>
      <c r="B295" s="237"/>
      <c r="C295" s="237"/>
      <c r="D295" s="232">
        <f t="shared" si="8"/>
        <v>0</v>
      </c>
      <c r="E295" s="240">
        <v>2040550</v>
      </c>
      <c r="F295" s="241" t="s">
        <v>337</v>
      </c>
      <c r="G295" s="242">
        <v>0</v>
      </c>
      <c r="H295" s="244"/>
      <c r="I295" s="239">
        <f t="shared" si="9"/>
        <v>0</v>
      </c>
    </row>
    <row r="296" s="214" customFormat="1" ht="10.2" spans="1:9">
      <c r="A296" s="237"/>
      <c r="B296" s="237"/>
      <c r="C296" s="237"/>
      <c r="D296" s="232">
        <f t="shared" si="8"/>
        <v>0</v>
      </c>
      <c r="E296" s="240">
        <v>2040599</v>
      </c>
      <c r="F296" s="241" t="s">
        <v>653</v>
      </c>
      <c r="G296" s="242">
        <v>0</v>
      </c>
      <c r="H296" s="244"/>
      <c r="I296" s="239">
        <f t="shared" si="9"/>
        <v>0</v>
      </c>
    </row>
    <row r="297" s="214" customFormat="1" ht="10.2" spans="1:9">
      <c r="A297" s="237"/>
      <c r="B297" s="237"/>
      <c r="C297" s="237"/>
      <c r="D297" s="232">
        <f t="shared" si="8"/>
        <v>0</v>
      </c>
      <c r="E297" s="240">
        <v>20406</v>
      </c>
      <c r="F297" s="241" t="s">
        <v>654</v>
      </c>
      <c r="G297" s="242">
        <f>SUM(G298:G312)</f>
        <v>1269</v>
      </c>
      <c r="H297" s="242">
        <f>SUM(H298:H312)</f>
        <v>1562</v>
      </c>
      <c r="I297" s="239">
        <f t="shared" si="9"/>
        <v>293</v>
      </c>
    </row>
    <row r="298" s="214" customFormat="1" ht="10.2" spans="1:9">
      <c r="A298" s="237"/>
      <c r="B298" s="237"/>
      <c r="C298" s="237"/>
      <c r="D298" s="232">
        <f t="shared" si="8"/>
        <v>0</v>
      </c>
      <c r="E298" s="240">
        <v>2040601</v>
      </c>
      <c r="F298" s="241" t="s">
        <v>310</v>
      </c>
      <c r="G298" s="242">
        <v>1245</v>
      </c>
      <c r="H298" s="244">
        <v>1413</v>
      </c>
      <c r="I298" s="239">
        <f t="shared" si="9"/>
        <v>168</v>
      </c>
    </row>
    <row r="299" s="214" customFormat="1" ht="10.2" spans="1:9">
      <c r="A299" s="237"/>
      <c r="B299" s="237"/>
      <c r="C299" s="237"/>
      <c r="D299" s="232">
        <f t="shared" si="8"/>
        <v>0</v>
      </c>
      <c r="E299" s="240">
        <v>2040602</v>
      </c>
      <c r="F299" s="241" t="s">
        <v>313</v>
      </c>
      <c r="G299" s="242">
        <v>0</v>
      </c>
      <c r="H299" s="244">
        <v>61</v>
      </c>
      <c r="I299" s="239">
        <f t="shared" si="9"/>
        <v>61</v>
      </c>
    </row>
    <row r="300" s="214" customFormat="1" ht="10.2" spans="1:9">
      <c r="A300" s="237"/>
      <c r="B300" s="237"/>
      <c r="C300" s="237"/>
      <c r="D300" s="232">
        <f t="shared" si="8"/>
        <v>0</v>
      </c>
      <c r="E300" s="240">
        <v>2040603</v>
      </c>
      <c r="F300" s="241" t="s">
        <v>316</v>
      </c>
      <c r="G300" s="242">
        <v>0</v>
      </c>
      <c r="H300" s="244"/>
      <c r="I300" s="239">
        <f t="shared" si="9"/>
        <v>0</v>
      </c>
    </row>
    <row r="301" s="214" customFormat="1" ht="10.2" spans="1:9">
      <c r="A301" s="237"/>
      <c r="B301" s="237"/>
      <c r="C301" s="237"/>
      <c r="D301" s="232">
        <f t="shared" si="8"/>
        <v>0</v>
      </c>
      <c r="E301" s="240">
        <v>2040604</v>
      </c>
      <c r="F301" s="241" t="s">
        <v>655</v>
      </c>
      <c r="G301" s="242">
        <v>0</v>
      </c>
      <c r="H301" s="244">
        <v>38</v>
      </c>
      <c r="I301" s="239">
        <f t="shared" si="9"/>
        <v>38</v>
      </c>
    </row>
    <row r="302" s="214" customFormat="1" ht="10.2" spans="1:9">
      <c r="A302" s="237"/>
      <c r="B302" s="237"/>
      <c r="C302" s="237"/>
      <c r="D302" s="232">
        <f t="shared" si="8"/>
        <v>0</v>
      </c>
      <c r="E302" s="240">
        <v>2040605</v>
      </c>
      <c r="F302" s="241" t="s">
        <v>656</v>
      </c>
      <c r="G302" s="242">
        <v>20</v>
      </c>
      <c r="H302" s="244">
        <v>16</v>
      </c>
      <c r="I302" s="239">
        <f t="shared" si="9"/>
        <v>-4</v>
      </c>
    </row>
    <row r="303" s="214" customFormat="1" ht="10.2" spans="1:9">
      <c r="A303" s="237"/>
      <c r="B303" s="237"/>
      <c r="C303" s="237"/>
      <c r="D303" s="232">
        <f t="shared" si="8"/>
        <v>0</v>
      </c>
      <c r="E303" s="240">
        <v>2040606</v>
      </c>
      <c r="F303" s="241" t="s">
        <v>657</v>
      </c>
      <c r="G303" s="242">
        <v>0</v>
      </c>
      <c r="H303" s="244"/>
      <c r="I303" s="239">
        <f t="shared" si="9"/>
        <v>0</v>
      </c>
    </row>
    <row r="304" s="214" customFormat="1" ht="10.2" spans="1:9">
      <c r="A304" s="237"/>
      <c r="B304" s="237"/>
      <c r="C304" s="237"/>
      <c r="D304" s="232">
        <f t="shared" si="8"/>
        <v>0</v>
      </c>
      <c r="E304" s="240">
        <v>2040607</v>
      </c>
      <c r="F304" s="241" t="s">
        <v>658</v>
      </c>
      <c r="G304" s="242">
        <v>4</v>
      </c>
      <c r="H304" s="244"/>
      <c r="I304" s="239">
        <f t="shared" si="9"/>
        <v>-4</v>
      </c>
    </row>
    <row r="305" s="214" customFormat="1" ht="10.2" spans="1:9">
      <c r="A305" s="237"/>
      <c r="B305" s="237"/>
      <c r="C305" s="237"/>
      <c r="D305" s="232">
        <f t="shared" si="8"/>
        <v>0</v>
      </c>
      <c r="E305" s="240">
        <v>2040608</v>
      </c>
      <c r="F305" s="241" t="s">
        <v>659</v>
      </c>
      <c r="G305" s="242">
        <v>0</v>
      </c>
      <c r="H305" s="244"/>
      <c r="I305" s="239">
        <f t="shared" si="9"/>
        <v>0</v>
      </c>
    </row>
    <row r="306" s="214" customFormat="1" ht="10.2" spans="1:9">
      <c r="A306" s="237"/>
      <c r="B306" s="237"/>
      <c r="C306" s="237"/>
      <c r="D306" s="232">
        <f t="shared" si="8"/>
        <v>0</v>
      </c>
      <c r="E306" s="240">
        <v>2040609</v>
      </c>
      <c r="F306" s="241" t="s">
        <v>660</v>
      </c>
      <c r="G306" s="242">
        <v>0</v>
      </c>
      <c r="H306" s="244"/>
      <c r="I306" s="239">
        <f t="shared" si="9"/>
        <v>0</v>
      </c>
    </row>
    <row r="307" s="214" customFormat="1" ht="10.2" spans="1:9">
      <c r="A307" s="237"/>
      <c r="B307" s="237"/>
      <c r="C307" s="237"/>
      <c r="D307" s="232">
        <f t="shared" si="8"/>
        <v>0</v>
      </c>
      <c r="E307" s="240">
        <v>2040610</v>
      </c>
      <c r="F307" s="241" t="s">
        <v>661</v>
      </c>
      <c r="G307" s="242">
        <v>0</v>
      </c>
      <c r="H307" s="244"/>
      <c r="I307" s="239">
        <f t="shared" si="9"/>
        <v>0</v>
      </c>
    </row>
    <row r="308" s="214" customFormat="1" ht="10.2" spans="1:9">
      <c r="A308" s="237"/>
      <c r="B308" s="237"/>
      <c r="C308" s="237"/>
      <c r="D308" s="232">
        <f t="shared" si="8"/>
        <v>0</v>
      </c>
      <c r="E308" s="240">
        <v>2040611</v>
      </c>
      <c r="F308" s="241" t="s">
        <v>662</v>
      </c>
      <c r="G308" s="242">
        <v>0</v>
      </c>
      <c r="H308" s="244"/>
      <c r="I308" s="239">
        <f t="shared" si="9"/>
        <v>0</v>
      </c>
    </row>
    <row r="309" s="214" customFormat="1" ht="10.2" spans="1:9">
      <c r="A309" s="237"/>
      <c r="B309" s="237"/>
      <c r="C309" s="237"/>
      <c r="D309" s="232">
        <f t="shared" si="8"/>
        <v>0</v>
      </c>
      <c r="E309" s="240">
        <v>2040612</v>
      </c>
      <c r="F309" s="250" t="s">
        <v>663</v>
      </c>
      <c r="G309" s="242"/>
      <c r="H309" s="244"/>
      <c r="I309" s="239">
        <f t="shared" si="9"/>
        <v>0</v>
      </c>
    </row>
    <row r="310" s="214" customFormat="1" ht="10.2" spans="1:9">
      <c r="A310" s="237"/>
      <c r="B310" s="237"/>
      <c r="C310" s="237"/>
      <c r="D310" s="232">
        <f t="shared" si="8"/>
        <v>0</v>
      </c>
      <c r="E310" s="240">
        <v>2040613</v>
      </c>
      <c r="F310" s="250" t="s">
        <v>664</v>
      </c>
      <c r="G310" s="242">
        <v>0</v>
      </c>
      <c r="H310" s="244"/>
      <c r="I310" s="239">
        <f t="shared" si="9"/>
        <v>0</v>
      </c>
    </row>
    <row r="311" s="214" customFormat="1" ht="10.2" spans="1:9">
      <c r="A311" s="237"/>
      <c r="B311" s="237"/>
      <c r="C311" s="237"/>
      <c r="D311" s="232">
        <f t="shared" si="8"/>
        <v>0</v>
      </c>
      <c r="E311" s="240">
        <v>2040650</v>
      </c>
      <c r="F311" s="241" t="s">
        <v>337</v>
      </c>
      <c r="G311" s="242">
        <v>0</v>
      </c>
      <c r="H311" s="244"/>
      <c r="I311" s="239">
        <f t="shared" si="9"/>
        <v>0</v>
      </c>
    </row>
    <row r="312" s="214" customFormat="1" ht="10.2" spans="1:9">
      <c r="A312" s="237"/>
      <c r="B312" s="237"/>
      <c r="C312" s="237"/>
      <c r="D312" s="232">
        <f t="shared" si="8"/>
        <v>0</v>
      </c>
      <c r="E312" s="240">
        <v>2040699</v>
      </c>
      <c r="F312" s="241" t="s">
        <v>665</v>
      </c>
      <c r="G312" s="242"/>
      <c r="H312" s="244">
        <v>34</v>
      </c>
      <c r="I312" s="239">
        <f t="shared" si="9"/>
        <v>34</v>
      </c>
    </row>
    <row r="313" s="214" customFormat="1" ht="10.2" spans="1:9">
      <c r="A313" s="237"/>
      <c r="B313" s="237"/>
      <c r="C313" s="237"/>
      <c r="D313" s="232">
        <f t="shared" si="8"/>
        <v>0</v>
      </c>
      <c r="E313" s="240">
        <v>20408</v>
      </c>
      <c r="F313" s="241" t="s">
        <v>666</v>
      </c>
      <c r="G313" s="242"/>
      <c r="H313" s="244"/>
      <c r="I313" s="239">
        <f t="shared" si="9"/>
        <v>0</v>
      </c>
    </row>
    <row r="314" s="214" customFormat="1" ht="10.2" spans="1:9">
      <c r="A314" s="237"/>
      <c r="B314" s="237"/>
      <c r="C314" s="237"/>
      <c r="D314" s="232">
        <f t="shared" si="8"/>
        <v>0</v>
      </c>
      <c r="E314" s="240">
        <v>2040801</v>
      </c>
      <c r="F314" s="241" t="s">
        <v>310</v>
      </c>
      <c r="G314" s="242"/>
      <c r="H314" s="244"/>
      <c r="I314" s="239">
        <f t="shared" si="9"/>
        <v>0</v>
      </c>
    </row>
    <row r="315" s="214" customFormat="1" ht="10.2" spans="1:9">
      <c r="A315" s="237"/>
      <c r="B315" s="237"/>
      <c r="C315" s="237"/>
      <c r="D315" s="232">
        <f t="shared" si="8"/>
        <v>0</v>
      </c>
      <c r="E315" s="240">
        <v>2040802</v>
      </c>
      <c r="F315" s="241" t="s">
        <v>313</v>
      </c>
      <c r="G315" s="242">
        <v>0</v>
      </c>
      <c r="H315" s="244"/>
      <c r="I315" s="239">
        <f t="shared" si="9"/>
        <v>0</v>
      </c>
    </row>
    <row r="316" s="214" customFormat="1" ht="10.2" spans="1:9">
      <c r="A316" s="237"/>
      <c r="B316" s="237"/>
      <c r="C316" s="237"/>
      <c r="D316" s="232">
        <f t="shared" si="8"/>
        <v>0</v>
      </c>
      <c r="E316" s="240">
        <v>2040803</v>
      </c>
      <c r="F316" s="241" t="s">
        <v>316</v>
      </c>
      <c r="G316" s="242"/>
      <c r="H316" s="244"/>
      <c r="I316" s="239">
        <f t="shared" si="9"/>
        <v>0</v>
      </c>
    </row>
    <row r="317" s="214" customFormat="1" ht="10.2" spans="1:9">
      <c r="A317" s="237"/>
      <c r="B317" s="237"/>
      <c r="C317" s="237"/>
      <c r="D317" s="232">
        <f t="shared" si="8"/>
        <v>0</v>
      </c>
      <c r="E317" s="240">
        <v>2040804</v>
      </c>
      <c r="F317" s="241" t="s">
        <v>667</v>
      </c>
      <c r="G317" s="242">
        <v>0</v>
      </c>
      <c r="H317" s="244"/>
      <c r="I317" s="239">
        <f t="shared" si="9"/>
        <v>0</v>
      </c>
    </row>
    <row r="318" s="214" customFormat="1" ht="10.2" spans="1:9">
      <c r="A318" s="237"/>
      <c r="B318" s="237"/>
      <c r="C318" s="237"/>
      <c r="D318" s="232">
        <f t="shared" si="8"/>
        <v>0</v>
      </c>
      <c r="E318" s="240">
        <v>2040805</v>
      </c>
      <c r="F318" s="241" t="s">
        <v>668</v>
      </c>
      <c r="G318" s="242">
        <v>0</v>
      </c>
      <c r="H318" s="244"/>
      <c r="I318" s="239">
        <f t="shared" si="9"/>
        <v>0</v>
      </c>
    </row>
    <row r="319" s="214" customFormat="1" ht="10.2" spans="1:9">
      <c r="A319" s="237"/>
      <c r="B319" s="237"/>
      <c r="C319" s="237"/>
      <c r="D319" s="232">
        <f t="shared" si="8"/>
        <v>0</v>
      </c>
      <c r="E319" s="240">
        <v>2040806</v>
      </c>
      <c r="F319" s="241" t="s">
        <v>669</v>
      </c>
      <c r="G319" s="242"/>
      <c r="H319" s="244"/>
      <c r="I319" s="239">
        <f t="shared" si="9"/>
        <v>0</v>
      </c>
    </row>
    <row r="320" s="214" customFormat="1" ht="10.2" spans="1:9">
      <c r="A320" s="237"/>
      <c r="B320" s="237"/>
      <c r="C320" s="237"/>
      <c r="D320" s="232">
        <f t="shared" si="8"/>
        <v>0</v>
      </c>
      <c r="E320" s="240">
        <v>2040807</v>
      </c>
      <c r="F320" s="241" t="s">
        <v>439</v>
      </c>
      <c r="G320" s="242"/>
      <c r="H320" s="244"/>
      <c r="I320" s="239">
        <f t="shared" si="9"/>
        <v>0</v>
      </c>
    </row>
    <row r="321" s="214" customFormat="1" ht="10.2" spans="1:9">
      <c r="A321" s="237"/>
      <c r="B321" s="237"/>
      <c r="C321" s="237"/>
      <c r="D321" s="232">
        <f t="shared" si="8"/>
        <v>0</v>
      </c>
      <c r="E321" s="240">
        <v>2040850</v>
      </c>
      <c r="F321" s="241" t="s">
        <v>337</v>
      </c>
      <c r="G321" s="242"/>
      <c r="H321" s="244"/>
      <c r="I321" s="239">
        <f t="shared" si="9"/>
        <v>0</v>
      </c>
    </row>
    <row r="322" s="214" customFormat="1" ht="10.2" spans="1:9">
      <c r="A322" s="237"/>
      <c r="B322" s="237"/>
      <c r="C322" s="237"/>
      <c r="D322" s="232">
        <f t="shared" si="8"/>
        <v>0</v>
      </c>
      <c r="E322" s="240">
        <v>2040899</v>
      </c>
      <c r="F322" s="241" t="s">
        <v>670</v>
      </c>
      <c r="G322" s="242"/>
      <c r="H322" s="244"/>
      <c r="I322" s="239">
        <f t="shared" si="9"/>
        <v>0</v>
      </c>
    </row>
    <row r="323" s="214" customFormat="1" ht="10.2" spans="1:9">
      <c r="A323" s="237"/>
      <c r="B323" s="237"/>
      <c r="C323" s="237"/>
      <c r="D323" s="232">
        <f t="shared" si="8"/>
        <v>0</v>
      </c>
      <c r="E323" s="240">
        <v>20499</v>
      </c>
      <c r="F323" s="241" t="s">
        <v>671</v>
      </c>
      <c r="G323" s="242"/>
      <c r="H323" s="244"/>
      <c r="I323" s="239">
        <f t="shared" si="9"/>
        <v>0</v>
      </c>
    </row>
    <row r="324" s="214" customFormat="1" ht="10.2" spans="1:9">
      <c r="A324" s="237"/>
      <c r="B324" s="237"/>
      <c r="C324" s="237"/>
      <c r="D324" s="232">
        <f t="shared" si="8"/>
        <v>0</v>
      </c>
      <c r="E324" s="240">
        <v>2049901</v>
      </c>
      <c r="F324" s="241" t="s">
        <v>672</v>
      </c>
      <c r="G324" s="242">
        <v>0</v>
      </c>
      <c r="H324" s="244"/>
      <c r="I324" s="239">
        <f t="shared" si="9"/>
        <v>0</v>
      </c>
    </row>
    <row r="325" s="214" customFormat="1" ht="10.2" spans="1:9">
      <c r="A325" s="237"/>
      <c r="B325" s="237"/>
      <c r="C325" s="237"/>
      <c r="D325" s="232">
        <f t="shared" si="8"/>
        <v>0</v>
      </c>
      <c r="E325" s="233">
        <v>205</v>
      </c>
      <c r="F325" s="234" t="s">
        <v>673</v>
      </c>
      <c r="G325" s="235">
        <f>SUM(G326,G331,G340,G347,G361,G365,G371,G378)</f>
        <v>38910</v>
      </c>
      <c r="H325" s="235">
        <f>SUM(H326,H331,H340,H347,H361,H365,H371,H378)</f>
        <v>63621</v>
      </c>
      <c r="I325" s="232">
        <f t="shared" si="9"/>
        <v>24711</v>
      </c>
    </row>
    <row r="326" s="214" customFormat="1" ht="10.2" spans="1:9">
      <c r="A326" s="237"/>
      <c r="B326" s="237"/>
      <c r="C326" s="237"/>
      <c r="D326" s="232">
        <f t="shared" si="8"/>
        <v>0</v>
      </c>
      <c r="E326" s="240">
        <v>20501</v>
      </c>
      <c r="F326" s="241" t="s">
        <v>674</v>
      </c>
      <c r="G326" s="242">
        <f>SUM(G327:G330)</f>
        <v>1736</v>
      </c>
      <c r="H326" s="242">
        <f>SUM(H327:H330)</f>
        <v>1870</v>
      </c>
      <c r="I326" s="239">
        <f t="shared" si="9"/>
        <v>134</v>
      </c>
    </row>
    <row r="327" s="214" customFormat="1" ht="10.2" spans="1:9">
      <c r="A327" s="237"/>
      <c r="B327" s="237"/>
      <c r="C327" s="237"/>
      <c r="D327" s="232">
        <f t="shared" ref="D327:D390" si="10">C327-B327</f>
        <v>0</v>
      </c>
      <c r="E327" s="240">
        <v>2050101</v>
      </c>
      <c r="F327" s="241" t="s">
        <v>310</v>
      </c>
      <c r="G327" s="242">
        <v>162</v>
      </c>
      <c r="H327" s="244">
        <v>254</v>
      </c>
      <c r="I327" s="239">
        <f t="shared" ref="I327:I390" si="11">H327-G327</f>
        <v>92</v>
      </c>
    </row>
    <row r="328" s="214" customFormat="1" ht="10.2" spans="1:9">
      <c r="A328" s="237"/>
      <c r="B328" s="237"/>
      <c r="C328" s="237"/>
      <c r="D328" s="232">
        <f t="shared" si="10"/>
        <v>0</v>
      </c>
      <c r="E328" s="240">
        <v>2050102</v>
      </c>
      <c r="F328" s="241" t="s">
        <v>313</v>
      </c>
      <c r="G328" s="242">
        <v>0</v>
      </c>
      <c r="H328" s="244"/>
      <c r="I328" s="239">
        <f t="shared" si="11"/>
        <v>0</v>
      </c>
    </row>
    <row r="329" s="214" customFormat="1" ht="10.2" spans="1:9">
      <c r="A329" s="237"/>
      <c r="B329" s="237"/>
      <c r="C329" s="237"/>
      <c r="D329" s="232">
        <f t="shared" si="10"/>
        <v>0</v>
      </c>
      <c r="E329" s="240">
        <v>2050103</v>
      </c>
      <c r="F329" s="241" t="s">
        <v>316</v>
      </c>
      <c r="G329" s="242">
        <v>0</v>
      </c>
      <c r="H329" s="244"/>
      <c r="I329" s="239">
        <f t="shared" si="11"/>
        <v>0</v>
      </c>
    </row>
    <row r="330" s="214" customFormat="1" ht="10.2" spans="1:9">
      <c r="A330" s="237"/>
      <c r="B330" s="237"/>
      <c r="C330" s="237"/>
      <c r="D330" s="232">
        <f t="shared" si="10"/>
        <v>0</v>
      </c>
      <c r="E330" s="240">
        <v>2050199</v>
      </c>
      <c r="F330" s="241" t="s">
        <v>675</v>
      </c>
      <c r="G330" s="242">
        <v>1574</v>
      </c>
      <c r="H330" s="244">
        <v>1616</v>
      </c>
      <c r="I330" s="239">
        <f t="shared" si="11"/>
        <v>42</v>
      </c>
    </row>
    <row r="331" s="214" customFormat="1" ht="10.2" spans="1:9">
      <c r="A331" s="237"/>
      <c r="B331" s="237"/>
      <c r="C331" s="237"/>
      <c r="D331" s="232">
        <f t="shared" si="10"/>
        <v>0</v>
      </c>
      <c r="E331" s="240">
        <v>20502</v>
      </c>
      <c r="F331" s="241" t="s">
        <v>676</v>
      </c>
      <c r="G331" s="242">
        <f>SUM(G332:G339)</f>
        <v>34153</v>
      </c>
      <c r="H331" s="242">
        <f>SUM(H332:H339)</f>
        <v>56493</v>
      </c>
      <c r="I331" s="239">
        <f t="shared" si="11"/>
        <v>22340</v>
      </c>
    </row>
    <row r="332" s="214" customFormat="1" ht="10.2" spans="1:9">
      <c r="A332" s="237"/>
      <c r="B332" s="237"/>
      <c r="C332" s="237"/>
      <c r="D332" s="232">
        <f t="shared" si="10"/>
        <v>0</v>
      </c>
      <c r="E332" s="240">
        <v>2050201</v>
      </c>
      <c r="F332" s="241" t="s">
        <v>677</v>
      </c>
      <c r="G332" s="242">
        <v>604</v>
      </c>
      <c r="H332" s="244">
        <v>1960</v>
      </c>
      <c r="I332" s="239">
        <f t="shared" si="11"/>
        <v>1356</v>
      </c>
    </row>
    <row r="333" s="214" customFormat="1" ht="10.2" spans="1:9">
      <c r="A333" s="237"/>
      <c r="B333" s="237"/>
      <c r="C333" s="237"/>
      <c r="D333" s="232">
        <f t="shared" si="10"/>
        <v>0</v>
      </c>
      <c r="E333" s="240">
        <v>2050202</v>
      </c>
      <c r="F333" s="241" t="s">
        <v>678</v>
      </c>
      <c r="G333" s="242">
        <v>19094</v>
      </c>
      <c r="H333" s="244">
        <v>27597</v>
      </c>
      <c r="I333" s="239">
        <f t="shared" si="11"/>
        <v>8503</v>
      </c>
    </row>
    <row r="334" s="214" customFormat="1" ht="10.2" spans="1:9">
      <c r="A334" s="237"/>
      <c r="B334" s="237"/>
      <c r="C334" s="237"/>
      <c r="D334" s="232">
        <f t="shared" si="10"/>
        <v>0</v>
      </c>
      <c r="E334" s="240">
        <v>2050203</v>
      </c>
      <c r="F334" s="241" t="s">
        <v>679</v>
      </c>
      <c r="G334" s="242">
        <v>10064</v>
      </c>
      <c r="H334" s="244">
        <v>16391</v>
      </c>
      <c r="I334" s="239">
        <f t="shared" si="11"/>
        <v>6327</v>
      </c>
    </row>
    <row r="335" s="214" customFormat="1" ht="10.2" spans="1:9">
      <c r="A335" s="237"/>
      <c r="B335" s="237"/>
      <c r="C335" s="237"/>
      <c r="D335" s="232">
        <f t="shared" si="10"/>
        <v>0</v>
      </c>
      <c r="E335" s="240">
        <v>2050204</v>
      </c>
      <c r="F335" s="241" t="s">
        <v>680</v>
      </c>
      <c r="G335" s="242">
        <v>4384</v>
      </c>
      <c r="H335" s="244">
        <v>4844</v>
      </c>
      <c r="I335" s="239">
        <f t="shared" si="11"/>
        <v>460</v>
      </c>
    </row>
    <row r="336" s="214" customFormat="1" ht="10.2" spans="1:9">
      <c r="A336" s="237"/>
      <c r="B336" s="237"/>
      <c r="C336" s="237"/>
      <c r="D336" s="232">
        <f t="shared" si="10"/>
        <v>0</v>
      </c>
      <c r="E336" s="240">
        <v>2050205</v>
      </c>
      <c r="F336" s="241" t="s">
        <v>681</v>
      </c>
      <c r="G336" s="242">
        <v>0</v>
      </c>
      <c r="H336" s="244">
        <v>32</v>
      </c>
      <c r="I336" s="239">
        <f t="shared" si="11"/>
        <v>32</v>
      </c>
    </row>
    <row r="337" s="214" customFormat="1" ht="10.2" spans="1:9">
      <c r="A337" s="237"/>
      <c r="B337" s="237"/>
      <c r="C337" s="237"/>
      <c r="D337" s="232">
        <f t="shared" si="10"/>
        <v>0</v>
      </c>
      <c r="E337" s="240">
        <v>2050206</v>
      </c>
      <c r="F337" s="241" t="s">
        <v>682</v>
      </c>
      <c r="G337" s="242">
        <v>7</v>
      </c>
      <c r="H337" s="244"/>
      <c r="I337" s="239">
        <f t="shared" si="11"/>
        <v>-7</v>
      </c>
    </row>
    <row r="338" s="214" customFormat="1" ht="10.2" spans="1:9">
      <c r="A338" s="237"/>
      <c r="B338" s="237"/>
      <c r="C338" s="237"/>
      <c r="D338" s="232">
        <f t="shared" si="10"/>
        <v>0</v>
      </c>
      <c r="E338" s="240">
        <v>2050207</v>
      </c>
      <c r="F338" s="241" t="s">
        <v>683</v>
      </c>
      <c r="G338" s="242"/>
      <c r="H338" s="244"/>
      <c r="I338" s="239">
        <f t="shared" si="11"/>
        <v>0</v>
      </c>
    </row>
    <row r="339" s="214" customFormat="1" ht="10.2" spans="1:9">
      <c r="A339" s="237"/>
      <c r="B339" s="237"/>
      <c r="C339" s="237"/>
      <c r="D339" s="232">
        <f t="shared" si="10"/>
        <v>0</v>
      </c>
      <c r="E339" s="240">
        <v>2050299</v>
      </c>
      <c r="F339" s="241" t="s">
        <v>684</v>
      </c>
      <c r="G339" s="242"/>
      <c r="H339" s="244">
        <v>5669</v>
      </c>
      <c r="I339" s="239">
        <f t="shared" si="11"/>
        <v>5669</v>
      </c>
    </row>
    <row r="340" s="214" customFormat="1" ht="10.2" spans="1:9">
      <c r="A340" s="237"/>
      <c r="B340" s="237"/>
      <c r="C340" s="237"/>
      <c r="D340" s="232">
        <f t="shared" si="10"/>
        <v>0</v>
      </c>
      <c r="E340" s="240">
        <v>20503</v>
      </c>
      <c r="F340" s="241" t="s">
        <v>685</v>
      </c>
      <c r="G340" s="242">
        <f>SUM(G341:G346)</f>
        <v>785</v>
      </c>
      <c r="H340" s="242">
        <f>SUM(H341:H346)</f>
        <v>2121</v>
      </c>
      <c r="I340" s="239">
        <f t="shared" si="11"/>
        <v>1336</v>
      </c>
    </row>
    <row r="341" s="214" customFormat="1" ht="10.2" spans="1:9">
      <c r="A341" s="237"/>
      <c r="B341" s="237"/>
      <c r="C341" s="237"/>
      <c r="D341" s="232">
        <f t="shared" si="10"/>
        <v>0</v>
      </c>
      <c r="E341" s="240">
        <v>2050301</v>
      </c>
      <c r="F341" s="241" t="s">
        <v>686</v>
      </c>
      <c r="G341" s="242">
        <v>0</v>
      </c>
      <c r="H341" s="244"/>
      <c r="I341" s="239">
        <f t="shared" si="11"/>
        <v>0</v>
      </c>
    </row>
    <row r="342" s="214" customFormat="1" ht="10.2" spans="1:9">
      <c r="A342" s="237"/>
      <c r="B342" s="237"/>
      <c r="C342" s="237"/>
      <c r="D342" s="232">
        <f t="shared" si="10"/>
        <v>0</v>
      </c>
      <c r="E342" s="240">
        <v>2050302</v>
      </c>
      <c r="F342" s="241" t="s">
        <v>687</v>
      </c>
      <c r="G342" s="242">
        <v>785</v>
      </c>
      <c r="H342" s="244">
        <v>2121</v>
      </c>
      <c r="I342" s="239">
        <f t="shared" si="11"/>
        <v>1336</v>
      </c>
    </row>
    <row r="343" s="214" customFormat="1" ht="10.2" spans="1:9">
      <c r="A343" s="237"/>
      <c r="B343" s="237"/>
      <c r="C343" s="237"/>
      <c r="D343" s="232">
        <f t="shared" si="10"/>
        <v>0</v>
      </c>
      <c r="E343" s="240">
        <v>2050303</v>
      </c>
      <c r="F343" s="241" t="s">
        <v>688</v>
      </c>
      <c r="G343" s="242">
        <v>0</v>
      </c>
      <c r="H343" s="244"/>
      <c r="I343" s="239">
        <f t="shared" si="11"/>
        <v>0</v>
      </c>
    </row>
    <row r="344" s="214" customFormat="1" ht="10.2" spans="1:9">
      <c r="A344" s="237"/>
      <c r="B344" s="237"/>
      <c r="C344" s="237"/>
      <c r="D344" s="232">
        <f t="shared" si="10"/>
        <v>0</v>
      </c>
      <c r="E344" s="240">
        <v>2050304</v>
      </c>
      <c r="F344" s="241" t="s">
        <v>689</v>
      </c>
      <c r="G344" s="242">
        <v>0</v>
      </c>
      <c r="H344" s="244"/>
      <c r="I344" s="239">
        <f t="shared" si="11"/>
        <v>0</v>
      </c>
    </row>
    <row r="345" s="214" customFormat="1" ht="10.2" spans="1:9">
      <c r="A345" s="237"/>
      <c r="B345" s="237"/>
      <c r="C345" s="237"/>
      <c r="D345" s="232">
        <f t="shared" si="10"/>
        <v>0</v>
      </c>
      <c r="E345" s="240">
        <v>2050305</v>
      </c>
      <c r="F345" s="241" t="s">
        <v>690</v>
      </c>
      <c r="G345" s="242">
        <v>0</v>
      </c>
      <c r="H345" s="244"/>
      <c r="I345" s="239">
        <f t="shared" si="11"/>
        <v>0</v>
      </c>
    </row>
    <row r="346" s="214" customFormat="1" ht="10.2" spans="1:9">
      <c r="A346" s="237"/>
      <c r="B346" s="237"/>
      <c r="C346" s="237"/>
      <c r="D346" s="232">
        <f t="shared" si="10"/>
        <v>0</v>
      </c>
      <c r="E346" s="240">
        <v>2050399</v>
      </c>
      <c r="F346" s="241" t="s">
        <v>691</v>
      </c>
      <c r="G346" s="242">
        <v>0</v>
      </c>
      <c r="H346" s="244"/>
      <c r="I346" s="239">
        <f t="shared" si="11"/>
        <v>0</v>
      </c>
    </row>
    <row r="347" s="214" customFormat="1" ht="10.2" spans="1:9">
      <c r="A347" s="237"/>
      <c r="B347" s="237"/>
      <c r="C347" s="237"/>
      <c r="D347" s="232">
        <f t="shared" si="10"/>
        <v>0</v>
      </c>
      <c r="E347" s="240">
        <v>20504</v>
      </c>
      <c r="F347" s="241" t="s">
        <v>692</v>
      </c>
      <c r="G347" s="242">
        <f>SUM(G348:G352)</f>
        <v>0</v>
      </c>
      <c r="H347" s="242">
        <f>SUM(H348:H352)</f>
        <v>14</v>
      </c>
      <c r="I347" s="239">
        <f t="shared" si="11"/>
        <v>14</v>
      </c>
    </row>
    <row r="348" s="214" customFormat="1" ht="10.2" spans="1:9">
      <c r="A348" s="237"/>
      <c r="B348" s="237"/>
      <c r="C348" s="237"/>
      <c r="D348" s="232">
        <f t="shared" si="10"/>
        <v>0</v>
      </c>
      <c r="E348" s="240">
        <v>2050401</v>
      </c>
      <c r="F348" s="241" t="s">
        <v>693</v>
      </c>
      <c r="G348" s="242"/>
      <c r="H348" s="244"/>
      <c r="I348" s="239">
        <f t="shared" si="11"/>
        <v>0</v>
      </c>
    </row>
    <row r="349" s="214" customFormat="1" ht="10.2" spans="1:9">
      <c r="A349" s="237"/>
      <c r="B349" s="237"/>
      <c r="C349" s="237"/>
      <c r="D349" s="232">
        <f t="shared" si="10"/>
        <v>0</v>
      </c>
      <c r="E349" s="240">
        <v>2050402</v>
      </c>
      <c r="F349" s="241" t="s">
        <v>694</v>
      </c>
      <c r="G349" s="242">
        <v>0</v>
      </c>
      <c r="H349" s="244"/>
      <c r="I349" s="239">
        <f t="shared" si="11"/>
        <v>0</v>
      </c>
    </row>
    <row r="350" s="214" customFormat="1" ht="10.2" spans="1:9">
      <c r="A350" s="237"/>
      <c r="B350" s="237"/>
      <c r="C350" s="237"/>
      <c r="D350" s="232">
        <f t="shared" si="10"/>
        <v>0</v>
      </c>
      <c r="E350" s="240">
        <v>2050403</v>
      </c>
      <c r="F350" s="241" t="s">
        <v>695</v>
      </c>
      <c r="G350" s="242">
        <v>0</v>
      </c>
      <c r="H350" s="244"/>
      <c r="I350" s="239">
        <f t="shared" si="11"/>
        <v>0</v>
      </c>
    </row>
    <row r="351" s="214" customFormat="1" ht="10.2" spans="1:9">
      <c r="A351" s="237"/>
      <c r="B351" s="237"/>
      <c r="C351" s="237"/>
      <c r="D351" s="232">
        <f t="shared" si="10"/>
        <v>0</v>
      </c>
      <c r="E351" s="240">
        <v>2050404</v>
      </c>
      <c r="F351" s="241" t="s">
        <v>696</v>
      </c>
      <c r="G351" s="242">
        <v>0</v>
      </c>
      <c r="H351" s="244"/>
      <c r="I351" s="239">
        <f t="shared" si="11"/>
        <v>0</v>
      </c>
    </row>
    <row r="352" s="214" customFormat="1" ht="10.2" spans="1:9">
      <c r="A352" s="237"/>
      <c r="B352" s="237"/>
      <c r="C352" s="237"/>
      <c r="D352" s="232">
        <f t="shared" si="10"/>
        <v>0</v>
      </c>
      <c r="E352" s="240">
        <v>2050499</v>
      </c>
      <c r="F352" s="241" t="s">
        <v>697</v>
      </c>
      <c r="G352" s="242"/>
      <c r="H352" s="244">
        <v>14</v>
      </c>
      <c r="I352" s="239">
        <f t="shared" si="11"/>
        <v>14</v>
      </c>
    </row>
    <row r="353" s="214" customFormat="1" ht="10.2" spans="1:9">
      <c r="A353" s="237"/>
      <c r="B353" s="237"/>
      <c r="C353" s="237"/>
      <c r="D353" s="232">
        <f t="shared" si="10"/>
        <v>0</v>
      </c>
      <c r="E353" s="240">
        <v>20505</v>
      </c>
      <c r="F353" s="241" t="s">
        <v>698</v>
      </c>
      <c r="G353" s="235"/>
      <c r="H353" s="256"/>
      <c r="I353" s="239">
        <f t="shared" si="11"/>
        <v>0</v>
      </c>
    </row>
    <row r="354" s="214" customFormat="1" ht="10.2" spans="1:9">
      <c r="A354" s="237"/>
      <c r="B354" s="237"/>
      <c r="C354" s="237"/>
      <c r="D354" s="232">
        <f t="shared" si="10"/>
        <v>0</v>
      </c>
      <c r="E354" s="240">
        <v>2050101</v>
      </c>
      <c r="F354" s="241" t="s">
        <v>699</v>
      </c>
      <c r="G354" s="242">
        <f>SUM(G355:G358)</f>
        <v>0</v>
      </c>
      <c r="H354" s="244"/>
      <c r="I354" s="239">
        <f t="shared" si="11"/>
        <v>0</v>
      </c>
    </row>
    <row r="355" s="214" customFormat="1" ht="10.2" spans="1:9">
      <c r="A355" s="237"/>
      <c r="B355" s="237"/>
      <c r="C355" s="237"/>
      <c r="D355" s="232">
        <f t="shared" si="10"/>
        <v>0</v>
      </c>
      <c r="E355" s="240">
        <v>2050102</v>
      </c>
      <c r="F355" s="241" t="s">
        <v>700</v>
      </c>
      <c r="G355" s="242"/>
      <c r="H355" s="244"/>
      <c r="I355" s="239">
        <f t="shared" si="11"/>
        <v>0</v>
      </c>
    </row>
    <row r="356" s="214" customFormat="1" ht="10.2" spans="1:9">
      <c r="A356" s="237"/>
      <c r="B356" s="237"/>
      <c r="C356" s="237"/>
      <c r="D356" s="232">
        <f t="shared" si="10"/>
        <v>0</v>
      </c>
      <c r="E356" s="240">
        <v>2050199</v>
      </c>
      <c r="F356" s="241" t="s">
        <v>701</v>
      </c>
      <c r="G356" s="242"/>
      <c r="H356" s="244"/>
      <c r="I356" s="239">
        <f t="shared" si="11"/>
        <v>0</v>
      </c>
    </row>
    <row r="357" s="214" customFormat="1" ht="10.2" spans="1:9">
      <c r="A357" s="237"/>
      <c r="B357" s="237"/>
      <c r="C357" s="237"/>
      <c r="D357" s="232">
        <f t="shared" si="10"/>
        <v>0</v>
      </c>
      <c r="E357" s="240">
        <v>20506</v>
      </c>
      <c r="F357" s="241" t="s">
        <v>702</v>
      </c>
      <c r="G357" s="242"/>
      <c r="H357" s="244"/>
      <c r="I357" s="239">
        <f t="shared" si="11"/>
        <v>0</v>
      </c>
    </row>
    <row r="358" s="214" customFormat="1" ht="10.2" spans="1:9">
      <c r="A358" s="237"/>
      <c r="B358" s="237"/>
      <c r="C358" s="237"/>
      <c r="D358" s="232">
        <f t="shared" si="10"/>
        <v>0</v>
      </c>
      <c r="E358" s="240">
        <v>2050601</v>
      </c>
      <c r="F358" s="241" t="s">
        <v>703</v>
      </c>
      <c r="G358" s="242"/>
      <c r="H358" s="244"/>
      <c r="I358" s="239">
        <f t="shared" si="11"/>
        <v>0</v>
      </c>
    </row>
    <row r="359" s="214" customFormat="1" ht="10.2" spans="1:9">
      <c r="A359" s="237"/>
      <c r="B359" s="237"/>
      <c r="C359" s="237"/>
      <c r="D359" s="232">
        <f t="shared" si="10"/>
        <v>0</v>
      </c>
      <c r="E359" s="240">
        <v>2050602</v>
      </c>
      <c r="F359" s="241" t="s">
        <v>704</v>
      </c>
      <c r="G359" s="242"/>
      <c r="H359" s="244"/>
      <c r="I359" s="239">
        <f t="shared" si="11"/>
        <v>0</v>
      </c>
    </row>
    <row r="360" s="214" customFormat="1" ht="10.2" spans="1:9">
      <c r="A360" s="237"/>
      <c r="B360" s="237"/>
      <c r="C360" s="237"/>
      <c r="D360" s="232">
        <f t="shared" si="10"/>
        <v>0</v>
      </c>
      <c r="E360" s="240">
        <v>2050699</v>
      </c>
      <c r="F360" s="241" t="s">
        <v>705</v>
      </c>
      <c r="G360" s="242"/>
      <c r="H360" s="244"/>
      <c r="I360" s="239">
        <f t="shared" si="11"/>
        <v>0</v>
      </c>
    </row>
    <row r="361" s="214" customFormat="1" ht="10.2" spans="1:9">
      <c r="A361" s="237"/>
      <c r="B361" s="237"/>
      <c r="C361" s="237"/>
      <c r="D361" s="232">
        <f t="shared" si="10"/>
        <v>0</v>
      </c>
      <c r="E361" s="240">
        <v>20507</v>
      </c>
      <c r="F361" s="241" t="s">
        <v>706</v>
      </c>
      <c r="G361" s="242">
        <f>SUM(G362:G364)</f>
        <v>226</v>
      </c>
      <c r="H361" s="242">
        <f>SUM(H362:H364)</f>
        <v>392</v>
      </c>
      <c r="I361" s="239">
        <f t="shared" si="11"/>
        <v>166</v>
      </c>
    </row>
    <row r="362" s="214" customFormat="1" ht="10.2" spans="1:9">
      <c r="A362" s="237"/>
      <c r="B362" s="237"/>
      <c r="C362" s="237"/>
      <c r="D362" s="232">
        <f t="shared" si="10"/>
        <v>0</v>
      </c>
      <c r="E362" s="240">
        <v>2050701</v>
      </c>
      <c r="F362" s="241" t="s">
        <v>707</v>
      </c>
      <c r="G362" s="242">
        <v>226</v>
      </c>
      <c r="H362" s="244">
        <v>392</v>
      </c>
      <c r="I362" s="239">
        <f t="shared" si="11"/>
        <v>166</v>
      </c>
    </row>
    <row r="363" s="214" customFormat="1" ht="10.2" spans="1:9">
      <c r="A363" s="237"/>
      <c r="B363" s="237"/>
      <c r="C363" s="237"/>
      <c r="D363" s="232">
        <f t="shared" si="10"/>
        <v>0</v>
      </c>
      <c r="E363" s="240">
        <v>2050702</v>
      </c>
      <c r="F363" s="241" t="s">
        <v>708</v>
      </c>
      <c r="G363" s="242"/>
      <c r="H363" s="244"/>
      <c r="I363" s="239">
        <f t="shared" si="11"/>
        <v>0</v>
      </c>
    </row>
    <row r="364" s="214" customFormat="1" ht="10.2" spans="1:9">
      <c r="A364" s="237"/>
      <c r="B364" s="237"/>
      <c r="C364" s="237"/>
      <c r="D364" s="232">
        <f t="shared" si="10"/>
        <v>0</v>
      </c>
      <c r="E364" s="240">
        <v>2050799</v>
      </c>
      <c r="F364" s="241" t="s">
        <v>709</v>
      </c>
      <c r="G364" s="242"/>
      <c r="H364" s="244"/>
      <c r="I364" s="239">
        <f t="shared" si="11"/>
        <v>0</v>
      </c>
    </row>
    <row r="365" s="214" customFormat="1" ht="10.2" spans="1:9">
      <c r="A365" s="237"/>
      <c r="B365" s="237"/>
      <c r="C365" s="237"/>
      <c r="D365" s="232">
        <f t="shared" si="10"/>
        <v>0</v>
      </c>
      <c r="E365" s="240">
        <v>20508</v>
      </c>
      <c r="F365" s="241" t="s">
        <v>710</v>
      </c>
      <c r="G365" s="242">
        <f>SUM(G366:G367)</f>
        <v>701</v>
      </c>
      <c r="H365" s="242">
        <f>SUM(H366:H370)</f>
        <v>894</v>
      </c>
      <c r="I365" s="239">
        <f t="shared" si="11"/>
        <v>193</v>
      </c>
    </row>
    <row r="366" s="214" customFormat="1" ht="10.2" spans="1:9">
      <c r="A366" s="237"/>
      <c r="B366" s="237"/>
      <c r="C366" s="237"/>
      <c r="D366" s="232">
        <f t="shared" si="10"/>
        <v>0</v>
      </c>
      <c r="E366" s="240">
        <v>2050801</v>
      </c>
      <c r="F366" s="241" t="s">
        <v>711</v>
      </c>
      <c r="G366" s="242">
        <v>475</v>
      </c>
      <c r="H366" s="244">
        <v>567</v>
      </c>
      <c r="I366" s="239">
        <f t="shared" si="11"/>
        <v>92</v>
      </c>
    </row>
    <row r="367" s="214" customFormat="1" ht="10.2" spans="1:9">
      <c r="A367" s="237"/>
      <c r="B367" s="237"/>
      <c r="C367" s="237"/>
      <c r="D367" s="232">
        <f t="shared" si="10"/>
        <v>0</v>
      </c>
      <c r="E367" s="240">
        <v>2050802</v>
      </c>
      <c r="F367" s="241" t="s">
        <v>712</v>
      </c>
      <c r="G367" s="242">
        <v>226</v>
      </c>
      <c r="H367" s="244">
        <v>309</v>
      </c>
      <c r="I367" s="239">
        <f t="shared" si="11"/>
        <v>83</v>
      </c>
    </row>
    <row r="368" s="214" customFormat="1" ht="10.2" spans="1:9">
      <c r="A368" s="237"/>
      <c r="B368" s="237"/>
      <c r="C368" s="237"/>
      <c r="D368" s="232">
        <f t="shared" si="10"/>
        <v>0</v>
      </c>
      <c r="E368" s="240">
        <v>2050803</v>
      </c>
      <c r="F368" s="241" t="s">
        <v>713</v>
      </c>
      <c r="G368" s="242"/>
      <c r="H368" s="244">
        <v>18</v>
      </c>
      <c r="I368" s="239">
        <f t="shared" si="11"/>
        <v>18</v>
      </c>
    </row>
    <row r="369" s="214" customFormat="1" ht="10.2" spans="1:9">
      <c r="A369" s="237"/>
      <c r="B369" s="237"/>
      <c r="C369" s="237"/>
      <c r="D369" s="232">
        <f t="shared" si="10"/>
        <v>0</v>
      </c>
      <c r="E369" s="240">
        <v>2050804</v>
      </c>
      <c r="F369" s="241" t="s">
        <v>714</v>
      </c>
      <c r="G369" s="242">
        <v>0</v>
      </c>
      <c r="H369" s="244"/>
      <c r="I369" s="239">
        <f t="shared" si="11"/>
        <v>0</v>
      </c>
    </row>
    <row r="370" s="214" customFormat="1" ht="10.2" spans="1:9">
      <c r="A370" s="237"/>
      <c r="B370" s="237"/>
      <c r="C370" s="237"/>
      <c r="D370" s="232">
        <f t="shared" si="10"/>
        <v>0</v>
      </c>
      <c r="E370" s="240">
        <v>2050899</v>
      </c>
      <c r="F370" s="241" t="s">
        <v>715</v>
      </c>
      <c r="G370" s="242"/>
      <c r="H370" s="244"/>
      <c r="I370" s="239">
        <f t="shared" si="11"/>
        <v>0</v>
      </c>
    </row>
    <row r="371" s="214" customFormat="1" ht="10.2" spans="1:9">
      <c r="A371" s="237"/>
      <c r="B371" s="237"/>
      <c r="C371" s="237"/>
      <c r="D371" s="232">
        <f t="shared" si="10"/>
        <v>0</v>
      </c>
      <c r="E371" s="240">
        <v>20509</v>
      </c>
      <c r="F371" s="241" t="s">
        <v>716</v>
      </c>
      <c r="G371" s="242">
        <f>SUM(G372:G377)</f>
        <v>1280</v>
      </c>
      <c r="H371" s="242">
        <f>SUM(H372:H377)</f>
        <v>1280</v>
      </c>
      <c r="I371" s="239">
        <f t="shared" si="11"/>
        <v>0</v>
      </c>
    </row>
    <row r="372" s="214" customFormat="1" ht="10.2" spans="1:9">
      <c r="A372" s="237"/>
      <c r="B372" s="237"/>
      <c r="C372" s="237"/>
      <c r="D372" s="232">
        <f t="shared" si="10"/>
        <v>0</v>
      </c>
      <c r="E372" s="240">
        <v>2050901</v>
      </c>
      <c r="F372" s="241" t="s">
        <v>717</v>
      </c>
      <c r="G372" s="242">
        <v>185</v>
      </c>
      <c r="H372" s="244">
        <v>71</v>
      </c>
      <c r="I372" s="239">
        <f t="shared" si="11"/>
        <v>-114</v>
      </c>
    </row>
    <row r="373" s="214" customFormat="1" ht="10.2" spans="1:9">
      <c r="A373" s="237"/>
      <c r="B373" s="237"/>
      <c r="C373" s="237"/>
      <c r="D373" s="232">
        <f t="shared" si="10"/>
        <v>0</v>
      </c>
      <c r="E373" s="240">
        <v>2050902</v>
      </c>
      <c r="F373" s="241" t="s">
        <v>718</v>
      </c>
      <c r="G373" s="242">
        <v>0</v>
      </c>
      <c r="H373" s="244"/>
      <c r="I373" s="239">
        <f t="shared" si="11"/>
        <v>0</v>
      </c>
    </row>
    <row r="374" s="214" customFormat="1" ht="10.2" spans="1:9">
      <c r="A374" s="237"/>
      <c r="B374" s="237"/>
      <c r="C374" s="237"/>
      <c r="D374" s="232">
        <f t="shared" si="10"/>
        <v>0</v>
      </c>
      <c r="E374" s="240">
        <v>2050903</v>
      </c>
      <c r="F374" s="241" t="s">
        <v>719</v>
      </c>
      <c r="G374" s="242">
        <v>0</v>
      </c>
      <c r="H374" s="244"/>
      <c r="I374" s="239">
        <f t="shared" si="11"/>
        <v>0</v>
      </c>
    </row>
    <row r="375" s="214" customFormat="1" ht="10.2" spans="1:9">
      <c r="A375" s="237"/>
      <c r="B375" s="237"/>
      <c r="C375" s="237"/>
      <c r="D375" s="232">
        <f t="shared" si="10"/>
        <v>0</v>
      </c>
      <c r="E375" s="240">
        <v>2050904</v>
      </c>
      <c r="F375" s="241" t="s">
        <v>720</v>
      </c>
      <c r="G375" s="242">
        <v>0</v>
      </c>
      <c r="H375" s="244"/>
      <c r="I375" s="239">
        <f t="shared" si="11"/>
        <v>0</v>
      </c>
    </row>
    <row r="376" s="214" customFormat="1" ht="10.2" spans="1:9">
      <c r="A376" s="237"/>
      <c r="B376" s="237"/>
      <c r="C376" s="237"/>
      <c r="D376" s="232">
        <f t="shared" si="10"/>
        <v>0</v>
      </c>
      <c r="E376" s="240">
        <v>2050905</v>
      </c>
      <c r="F376" s="241" t="s">
        <v>721</v>
      </c>
      <c r="G376" s="242">
        <v>0</v>
      </c>
      <c r="H376" s="244"/>
      <c r="I376" s="239">
        <f t="shared" si="11"/>
        <v>0</v>
      </c>
    </row>
    <row r="377" s="214" customFormat="1" ht="10.2" spans="1:9">
      <c r="A377" s="237"/>
      <c r="B377" s="237"/>
      <c r="C377" s="237"/>
      <c r="D377" s="232">
        <f t="shared" si="10"/>
        <v>0</v>
      </c>
      <c r="E377" s="240">
        <v>2050999</v>
      </c>
      <c r="F377" s="241" t="s">
        <v>722</v>
      </c>
      <c r="G377" s="242">
        <v>1095</v>
      </c>
      <c r="H377" s="244">
        <v>1209</v>
      </c>
      <c r="I377" s="239">
        <f t="shared" si="11"/>
        <v>114</v>
      </c>
    </row>
    <row r="378" s="214" customFormat="1" ht="10.2" spans="1:9">
      <c r="A378" s="237"/>
      <c r="B378" s="237"/>
      <c r="C378" s="237"/>
      <c r="D378" s="232">
        <f t="shared" si="10"/>
        <v>0</v>
      </c>
      <c r="E378" s="240">
        <v>20599</v>
      </c>
      <c r="F378" s="241" t="s">
        <v>723</v>
      </c>
      <c r="G378" s="242">
        <v>29</v>
      </c>
      <c r="H378" s="242">
        <f>H379</f>
        <v>557</v>
      </c>
      <c r="I378" s="239">
        <f t="shared" si="11"/>
        <v>528</v>
      </c>
    </row>
    <row r="379" s="214" customFormat="1" ht="10.2" spans="1:9">
      <c r="A379" s="237"/>
      <c r="B379" s="237"/>
      <c r="C379" s="237"/>
      <c r="D379" s="232">
        <f t="shared" si="10"/>
        <v>0</v>
      </c>
      <c r="E379" s="240">
        <v>2059999</v>
      </c>
      <c r="F379" s="241" t="s">
        <v>724</v>
      </c>
      <c r="G379" s="242">
        <v>29</v>
      </c>
      <c r="H379" s="244">
        <v>557</v>
      </c>
      <c r="I379" s="239">
        <f t="shared" si="11"/>
        <v>528</v>
      </c>
    </row>
    <row r="380" s="214" customFormat="1" ht="10.2" spans="1:9">
      <c r="A380" s="237"/>
      <c r="B380" s="237"/>
      <c r="C380" s="237"/>
      <c r="D380" s="232">
        <f t="shared" si="10"/>
        <v>0</v>
      </c>
      <c r="E380" s="233">
        <v>206</v>
      </c>
      <c r="F380" s="234" t="s">
        <v>725</v>
      </c>
      <c r="G380" s="235">
        <f>G381+G417+G431</f>
        <v>91</v>
      </c>
      <c r="H380" s="235">
        <f>H381+H417+H431+H401</f>
        <v>189</v>
      </c>
      <c r="I380" s="232">
        <f t="shared" si="11"/>
        <v>98</v>
      </c>
    </row>
    <row r="381" s="214" customFormat="1" ht="10.2" spans="1:9">
      <c r="A381" s="237"/>
      <c r="B381" s="237"/>
      <c r="C381" s="237"/>
      <c r="D381" s="232">
        <f t="shared" si="10"/>
        <v>0</v>
      </c>
      <c r="E381" s="240">
        <v>20601</v>
      </c>
      <c r="F381" s="241" t="s">
        <v>726</v>
      </c>
      <c r="G381" s="242">
        <f>SUM(G382:G385)</f>
        <v>78</v>
      </c>
      <c r="H381" s="242">
        <f>SUM(H382:H385)</f>
        <v>114</v>
      </c>
      <c r="I381" s="239">
        <f t="shared" si="11"/>
        <v>36</v>
      </c>
    </row>
    <row r="382" s="214" customFormat="1" ht="10.2" spans="1:9">
      <c r="A382" s="237"/>
      <c r="B382" s="237"/>
      <c r="C382" s="237"/>
      <c r="D382" s="232">
        <f t="shared" si="10"/>
        <v>0</v>
      </c>
      <c r="E382" s="240">
        <v>2060101</v>
      </c>
      <c r="F382" s="241" t="s">
        <v>310</v>
      </c>
      <c r="G382" s="242">
        <v>78</v>
      </c>
      <c r="H382" s="244">
        <v>92</v>
      </c>
      <c r="I382" s="239">
        <f t="shared" si="11"/>
        <v>14</v>
      </c>
    </row>
    <row r="383" s="214" customFormat="1" ht="10.2" spans="1:9">
      <c r="A383" s="237"/>
      <c r="B383" s="237"/>
      <c r="C383" s="237"/>
      <c r="D383" s="232">
        <f t="shared" si="10"/>
        <v>0</v>
      </c>
      <c r="E383" s="240">
        <v>2060102</v>
      </c>
      <c r="F383" s="241" t="s">
        <v>313</v>
      </c>
      <c r="G383" s="242">
        <v>0</v>
      </c>
      <c r="H383" s="244"/>
      <c r="I383" s="239">
        <f t="shared" si="11"/>
        <v>0</v>
      </c>
    </row>
    <row r="384" s="214" customFormat="1" ht="10.2" spans="1:9">
      <c r="A384" s="237"/>
      <c r="B384" s="237"/>
      <c r="C384" s="237"/>
      <c r="D384" s="232">
        <f t="shared" si="10"/>
        <v>0</v>
      </c>
      <c r="E384" s="240">
        <v>2060103</v>
      </c>
      <c r="F384" s="241" t="s">
        <v>316</v>
      </c>
      <c r="G384" s="242">
        <v>0</v>
      </c>
      <c r="H384" s="244"/>
      <c r="I384" s="239">
        <f t="shared" si="11"/>
        <v>0</v>
      </c>
    </row>
    <row r="385" s="214" customFormat="1" ht="10.2" spans="1:9">
      <c r="A385" s="237"/>
      <c r="B385" s="237"/>
      <c r="C385" s="237"/>
      <c r="D385" s="232">
        <f t="shared" si="10"/>
        <v>0</v>
      </c>
      <c r="E385" s="240">
        <v>2060199</v>
      </c>
      <c r="F385" s="241" t="s">
        <v>727</v>
      </c>
      <c r="G385" s="242">
        <v>0</v>
      </c>
      <c r="H385" s="244">
        <v>22</v>
      </c>
      <c r="I385" s="239">
        <f t="shared" si="11"/>
        <v>22</v>
      </c>
    </row>
    <row r="386" s="214" customFormat="1" ht="10.2" spans="1:9">
      <c r="A386" s="237"/>
      <c r="B386" s="237"/>
      <c r="C386" s="237"/>
      <c r="D386" s="232">
        <f t="shared" si="10"/>
        <v>0</v>
      </c>
      <c r="E386" s="240">
        <v>20602</v>
      </c>
      <c r="F386" s="241" t="s">
        <v>728</v>
      </c>
      <c r="G386" s="242">
        <f>SUM(G387:G389)</f>
        <v>0</v>
      </c>
      <c r="H386" s="244"/>
      <c r="I386" s="239">
        <f t="shared" si="11"/>
        <v>0</v>
      </c>
    </row>
    <row r="387" s="214" customFormat="1" ht="10.2" spans="1:9">
      <c r="A387" s="237"/>
      <c r="B387" s="237"/>
      <c r="C387" s="237"/>
      <c r="D387" s="232">
        <f t="shared" si="10"/>
        <v>0</v>
      </c>
      <c r="E387" s="240">
        <v>2060201</v>
      </c>
      <c r="F387" s="241" t="s">
        <v>729</v>
      </c>
      <c r="G387" s="242">
        <v>0</v>
      </c>
      <c r="H387" s="244"/>
      <c r="I387" s="239">
        <f t="shared" si="11"/>
        <v>0</v>
      </c>
    </row>
    <row r="388" s="214" customFormat="1" ht="10.2" spans="1:9">
      <c r="A388" s="237"/>
      <c r="B388" s="237"/>
      <c r="C388" s="237"/>
      <c r="D388" s="232">
        <f t="shared" si="10"/>
        <v>0</v>
      </c>
      <c r="E388" s="240">
        <v>2060202</v>
      </c>
      <c r="F388" s="241" t="s">
        <v>730</v>
      </c>
      <c r="G388" s="242">
        <v>0</v>
      </c>
      <c r="H388" s="244"/>
      <c r="I388" s="239">
        <f t="shared" si="11"/>
        <v>0</v>
      </c>
    </row>
    <row r="389" s="214" customFormat="1" ht="10.2" spans="1:9">
      <c r="A389" s="237"/>
      <c r="B389" s="237"/>
      <c r="C389" s="237"/>
      <c r="D389" s="232">
        <f t="shared" si="10"/>
        <v>0</v>
      </c>
      <c r="E389" s="240">
        <v>2060203</v>
      </c>
      <c r="F389" s="241" t="s">
        <v>731</v>
      </c>
      <c r="G389" s="242">
        <v>0</v>
      </c>
      <c r="H389" s="244"/>
      <c r="I389" s="239">
        <f t="shared" si="11"/>
        <v>0</v>
      </c>
    </row>
    <row r="390" s="214" customFormat="1" ht="10.2" spans="1:9">
      <c r="A390" s="237"/>
      <c r="B390" s="237"/>
      <c r="C390" s="237"/>
      <c r="D390" s="232">
        <f t="shared" si="10"/>
        <v>0</v>
      </c>
      <c r="E390" s="240">
        <v>2060204</v>
      </c>
      <c r="F390" s="241" t="s">
        <v>732</v>
      </c>
      <c r="G390" s="242">
        <f>SUM(G391:G393)</f>
        <v>0</v>
      </c>
      <c r="H390" s="244"/>
      <c r="I390" s="239">
        <f t="shared" si="11"/>
        <v>0</v>
      </c>
    </row>
    <row r="391" s="214" customFormat="1" ht="10.2" spans="1:9">
      <c r="A391" s="237"/>
      <c r="B391" s="237"/>
      <c r="C391" s="237"/>
      <c r="D391" s="232">
        <f t="shared" ref="D391:D454" si="12">C391-B391</f>
        <v>0</v>
      </c>
      <c r="E391" s="240">
        <v>2060205</v>
      </c>
      <c r="F391" s="241" t="s">
        <v>733</v>
      </c>
      <c r="G391" s="242"/>
      <c r="H391" s="244"/>
      <c r="I391" s="239">
        <f t="shared" ref="I391:I454" si="13">H391-G391</f>
        <v>0</v>
      </c>
    </row>
    <row r="392" s="214" customFormat="1" ht="10.2" spans="1:9">
      <c r="A392" s="237"/>
      <c r="B392" s="237"/>
      <c r="C392" s="237"/>
      <c r="D392" s="232">
        <f t="shared" si="12"/>
        <v>0</v>
      </c>
      <c r="E392" s="240">
        <v>2060206</v>
      </c>
      <c r="F392" s="241" t="s">
        <v>734</v>
      </c>
      <c r="G392" s="242">
        <v>0</v>
      </c>
      <c r="H392" s="244"/>
      <c r="I392" s="239">
        <f t="shared" si="13"/>
        <v>0</v>
      </c>
    </row>
    <row r="393" s="214" customFormat="1" ht="10.2" spans="1:9">
      <c r="A393" s="237"/>
      <c r="B393" s="237"/>
      <c r="C393" s="237"/>
      <c r="D393" s="232">
        <f t="shared" si="12"/>
        <v>0</v>
      </c>
      <c r="E393" s="240">
        <v>2060207</v>
      </c>
      <c r="F393" s="241" t="s">
        <v>735</v>
      </c>
      <c r="G393" s="242">
        <v>0</v>
      </c>
      <c r="H393" s="244"/>
      <c r="I393" s="239">
        <f t="shared" si="13"/>
        <v>0</v>
      </c>
    </row>
    <row r="394" s="214" customFormat="1" ht="10.2" spans="1:9">
      <c r="A394" s="237"/>
      <c r="B394" s="237"/>
      <c r="C394" s="237"/>
      <c r="D394" s="232">
        <f t="shared" si="12"/>
        <v>0</v>
      </c>
      <c r="E394" s="240">
        <v>2060299</v>
      </c>
      <c r="F394" s="241" t="s">
        <v>736</v>
      </c>
      <c r="G394" s="242">
        <f>SUM(G395:G399)</f>
        <v>0</v>
      </c>
      <c r="H394" s="244"/>
      <c r="I394" s="239">
        <f t="shared" si="13"/>
        <v>0</v>
      </c>
    </row>
    <row r="395" s="214" customFormat="1" ht="10.2" spans="1:9">
      <c r="A395" s="237"/>
      <c r="B395" s="237"/>
      <c r="C395" s="237"/>
      <c r="D395" s="232">
        <f t="shared" si="12"/>
        <v>0</v>
      </c>
      <c r="E395" s="240">
        <v>20603</v>
      </c>
      <c r="F395" s="241" t="s">
        <v>737</v>
      </c>
      <c r="G395" s="242"/>
      <c r="H395" s="244"/>
      <c r="I395" s="239">
        <f t="shared" si="13"/>
        <v>0</v>
      </c>
    </row>
    <row r="396" s="214" customFormat="1" ht="10.2" spans="1:9">
      <c r="A396" s="237"/>
      <c r="B396" s="237"/>
      <c r="C396" s="237"/>
      <c r="D396" s="232">
        <f t="shared" si="12"/>
        <v>0</v>
      </c>
      <c r="E396" s="240">
        <v>2060301</v>
      </c>
      <c r="F396" s="241" t="s">
        <v>729</v>
      </c>
      <c r="G396" s="242"/>
      <c r="H396" s="244"/>
      <c r="I396" s="239">
        <f t="shared" si="13"/>
        <v>0</v>
      </c>
    </row>
    <row r="397" s="214" customFormat="1" ht="10.2" spans="1:9">
      <c r="A397" s="237"/>
      <c r="B397" s="237"/>
      <c r="C397" s="237"/>
      <c r="D397" s="232">
        <f t="shared" si="12"/>
        <v>0</v>
      </c>
      <c r="E397" s="240">
        <v>2060302</v>
      </c>
      <c r="F397" s="241" t="s">
        <v>738</v>
      </c>
      <c r="G397" s="242">
        <v>0</v>
      </c>
      <c r="H397" s="244"/>
      <c r="I397" s="239">
        <f t="shared" si="13"/>
        <v>0</v>
      </c>
    </row>
    <row r="398" s="214" customFormat="1" ht="10.2" spans="1:9">
      <c r="A398" s="237"/>
      <c r="B398" s="237"/>
      <c r="C398" s="237"/>
      <c r="D398" s="232">
        <f t="shared" si="12"/>
        <v>0</v>
      </c>
      <c r="E398" s="240">
        <v>2060303</v>
      </c>
      <c r="F398" s="241" t="s">
        <v>739</v>
      </c>
      <c r="G398" s="242">
        <v>0</v>
      </c>
      <c r="H398" s="244"/>
      <c r="I398" s="239">
        <f t="shared" si="13"/>
        <v>0</v>
      </c>
    </row>
    <row r="399" s="214" customFormat="1" ht="10.2" spans="1:9">
      <c r="A399" s="237"/>
      <c r="B399" s="237"/>
      <c r="C399" s="237"/>
      <c r="D399" s="232">
        <f t="shared" si="12"/>
        <v>0</v>
      </c>
      <c r="E399" s="240">
        <v>2060304</v>
      </c>
      <c r="F399" s="241" t="s">
        <v>740</v>
      </c>
      <c r="G399" s="242">
        <v>0</v>
      </c>
      <c r="H399" s="244"/>
      <c r="I399" s="239">
        <f t="shared" si="13"/>
        <v>0</v>
      </c>
    </row>
    <row r="400" s="214" customFormat="1" ht="10.2" spans="1:9">
      <c r="A400" s="237"/>
      <c r="B400" s="237"/>
      <c r="C400" s="237"/>
      <c r="D400" s="232">
        <f t="shared" si="12"/>
        <v>0</v>
      </c>
      <c r="E400" s="240">
        <v>2060399</v>
      </c>
      <c r="F400" s="241" t="s">
        <v>741</v>
      </c>
      <c r="G400" s="242">
        <f>SUM(G401:G406)</f>
        <v>0</v>
      </c>
      <c r="H400" s="244"/>
      <c r="I400" s="239">
        <f t="shared" si="13"/>
        <v>0</v>
      </c>
    </row>
    <row r="401" s="214" customFormat="1" ht="10.2" spans="1:9">
      <c r="A401" s="237"/>
      <c r="B401" s="237"/>
      <c r="C401" s="237"/>
      <c r="D401" s="232">
        <f t="shared" si="12"/>
        <v>0</v>
      </c>
      <c r="E401" s="240">
        <v>20604</v>
      </c>
      <c r="F401" s="241" t="s">
        <v>742</v>
      </c>
      <c r="G401" s="242"/>
      <c r="H401" s="244">
        <f>SUM(H402:H406)</f>
        <v>40</v>
      </c>
      <c r="I401" s="239">
        <f t="shared" si="13"/>
        <v>40</v>
      </c>
    </row>
    <row r="402" s="214" customFormat="1" ht="10.2" spans="1:9">
      <c r="A402" s="237"/>
      <c r="B402" s="237"/>
      <c r="C402" s="237"/>
      <c r="D402" s="232">
        <f t="shared" si="12"/>
        <v>0</v>
      </c>
      <c r="E402" s="240">
        <v>2060401</v>
      </c>
      <c r="F402" s="241" t="s">
        <v>729</v>
      </c>
      <c r="G402" s="242"/>
      <c r="H402" s="244"/>
      <c r="I402" s="239">
        <f t="shared" si="13"/>
        <v>0</v>
      </c>
    </row>
    <row r="403" s="214" customFormat="1" ht="10.2" spans="1:9">
      <c r="A403" s="237"/>
      <c r="B403" s="237"/>
      <c r="C403" s="237"/>
      <c r="D403" s="232">
        <f t="shared" si="12"/>
        <v>0</v>
      </c>
      <c r="E403" s="240">
        <v>2060402</v>
      </c>
      <c r="F403" s="241" t="s">
        <v>743</v>
      </c>
      <c r="G403" s="242">
        <v>0</v>
      </c>
      <c r="H403" s="244"/>
      <c r="I403" s="239">
        <f t="shared" si="13"/>
        <v>0</v>
      </c>
    </row>
    <row r="404" s="214" customFormat="1" ht="10.2" spans="1:9">
      <c r="A404" s="237"/>
      <c r="B404" s="237"/>
      <c r="C404" s="237"/>
      <c r="D404" s="232">
        <f t="shared" si="12"/>
        <v>0</v>
      </c>
      <c r="E404" s="240">
        <v>2060403</v>
      </c>
      <c r="F404" s="241" t="s">
        <v>744</v>
      </c>
      <c r="G404" s="242">
        <v>0</v>
      </c>
      <c r="H404" s="244"/>
      <c r="I404" s="239">
        <f t="shared" si="13"/>
        <v>0</v>
      </c>
    </row>
    <row r="405" s="214" customFormat="1" ht="10.2" spans="1:9">
      <c r="A405" s="237"/>
      <c r="B405" s="237"/>
      <c r="C405" s="237"/>
      <c r="D405" s="232">
        <f t="shared" si="12"/>
        <v>0</v>
      </c>
      <c r="E405" s="240">
        <v>2060404</v>
      </c>
      <c r="F405" s="241" t="s">
        <v>745</v>
      </c>
      <c r="G405" s="242">
        <v>0</v>
      </c>
      <c r="H405" s="244"/>
      <c r="I405" s="239">
        <f t="shared" si="13"/>
        <v>0</v>
      </c>
    </row>
    <row r="406" s="214" customFormat="1" ht="10.2" spans="1:9">
      <c r="A406" s="237"/>
      <c r="B406" s="237"/>
      <c r="C406" s="237"/>
      <c r="D406" s="232">
        <f t="shared" si="12"/>
        <v>0</v>
      </c>
      <c r="E406" s="240">
        <v>2060499</v>
      </c>
      <c r="F406" s="241" t="s">
        <v>746</v>
      </c>
      <c r="G406" s="242"/>
      <c r="H406" s="244">
        <v>40</v>
      </c>
      <c r="I406" s="239">
        <f t="shared" si="13"/>
        <v>40</v>
      </c>
    </row>
    <row r="407" s="214" customFormat="1" ht="10.2" spans="1:9">
      <c r="A407" s="237"/>
      <c r="B407" s="237"/>
      <c r="C407" s="237"/>
      <c r="D407" s="232">
        <f t="shared" si="12"/>
        <v>0</v>
      </c>
      <c r="E407" s="240">
        <v>20605</v>
      </c>
      <c r="F407" s="241" t="s">
        <v>747</v>
      </c>
      <c r="G407" s="242">
        <f>SUM(G408:G411)</f>
        <v>0</v>
      </c>
      <c r="H407" s="244"/>
      <c r="I407" s="239">
        <f t="shared" si="13"/>
        <v>0</v>
      </c>
    </row>
    <row r="408" s="214" customFormat="1" ht="10.2" spans="1:9">
      <c r="A408" s="237"/>
      <c r="B408" s="237"/>
      <c r="C408" s="237"/>
      <c r="D408" s="232">
        <f t="shared" si="12"/>
        <v>0</v>
      </c>
      <c r="E408" s="240">
        <v>2060501</v>
      </c>
      <c r="F408" s="241" t="s">
        <v>729</v>
      </c>
      <c r="G408" s="235"/>
      <c r="H408" s="256"/>
      <c r="I408" s="239">
        <f t="shared" si="13"/>
        <v>0</v>
      </c>
    </row>
    <row r="409" s="214" customFormat="1" ht="10.2" spans="1:9">
      <c r="A409" s="237"/>
      <c r="B409" s="237"/>
      <c r="C409" s="237"/>
      <c r="D409" s="232">
        <f t="shared" si="12"/>
        <v>0</v>
      </c>
      <c r="E409" s="240">
        <v>2060502</v>
      </c>
      <c r="F409" s="241" t="s">
        <v>748</v>
      </c>
      <c r="G409" s="242"/>
      <c r="H409" s="244"/>
      <c r="I409" s="239">
        <f t="shared" si="13"/>
        <v>0</v>
      </c>
    </row>
    <row r="410" s="214" customFormat="1" ht="10.2" spans="1:9">
      <c r="A410" s="237"/>
      <c r="B410" s="237"/>
      <c r="C410" s="237"/>
      <c r="D410" s="232">
        <f t="shared" si="12"/>
        <v>0</v>
      </c>
      <c r="E410" s="240">
        <v>2060503</v>
      </c>
      <c r="F410" s="241" t="s">
        <v>749</v>
      </c>
      <c r="G410" s="242"/>
      <c r="H410" s="244"/>
      <c r="I410" s="239">
        <f t="shared" si="13"/>
        <v>0</v>
      </c>
    </row>
    <row r="411" s="214" customFormat="1" ht="10.2" spans="1:9">
      <c r="A411" s="237"/>
      <c r="B411" s="237"/>
      <c r="C411" s="237"/>
      <c r="D411" s="232">
        <f t="shared" si="12"/>
        <v>0</v>
      </c>
      <c r="E411" s="240">
        <v>2060599</v>
      </c>
      <c r="F411" s="241" t="s">
        <v>750</v>
      </c>
      <c r="G411" s="242"/>
      <c r="H411" s="244"/>
      <c r="I411" s="239">
        <f t="shared" si="13"/>
        <v>0</v>
      </c>
    </row>
    <row r="412" s="214" customFormat="1" ht="10.2" spans="1:9">
      <c r="A412" s="237"/>
      <c r="B412" s="237"/>
      <c r="C412" s="237"/>
      <c r="D412" s="232">
        <f t="shared" si="12"/>
        <v>0</v>
      </c>
      <c r="E412" s="240">
        <v>20606</v>
      </c>
      <c r="F412" s="241" t="s">
        <v>751</v>
      </c>
      <c r="G412" s="242">
        <v>0</v>
      </c>
      <c r="H412" s="244"/>
      <c r="I412" s="239">
        <f t="shared" si="13"/>
        <v>0</v>
      </c>
    </row>
    <row r="413" s="214" customFormat="1" ht="10.2" spans="1:9">
      <c r="A413" s="237"/>
      <c r="B413" s="237"/>
      <c r="C413" s="237"/>
      <c r="D413" s="232">
        <f t="shared" si="12"/>
        <v>0</v>
      </c>
      <c r="E413" s="240">
        <v>2060101</v>
      </c>
      <c r="F413" s="241" t="s">
        <v>752</v>
      </c>
      <c r="G413" s="242">
        <v>0</v>
      </c>
      <c r="H413" s="244"/>
      <c r="I413" s="239">
        <f t="shared" si="13"/>
        <v>0</v>
      </c>
    </row>
    <row r="414" s="214" customFormat="1" ht="10.2" spans="1:9">
      <c r="A414" s="237"/>
      <c r="B414" s="237"/>
      <c r="C414" s="237"/>
      <c r="D414" s="232">
        <f t="shared" si="12"/>
        <v>0</v>
      </c>
      <c r="E414" s="240">
        <v>2060102</v>
      </c>
      <c r="F414" s="241" t="s">
        <v>753</v>
      </c>
      <c r="G414" s="242"/>
      <c r="H414" s="244"/>
      <c r="I414" s="239">
        <f t="shared" si="13"/>
        <v>0</v>
      </c>
    </row>
    <row r="415" s="214" customFormat="1" ht="10.2" spans="1:9">
      <c r="A415" s="237"/>
      <c r="B415" s="237"/>
      <c r="C415" s="237"/>
      <c r="D415" s="232">
        <f t="shared" si="12"/>
        <v>0</v>
      </c>
      <c r="E415" s="240">
        <v>2060103</v>
      </c>
      <c r="F415" s="241" t="s">
        <v>754</v>
      </c>
      <c r="G415" s="242">
        <v>0</v>
      </c>
      <c r="H415" s="244"/>
      <c r="I415" s="239">
        <f t="shared" si="13"/>
        <v>0</v>
      </c>
    </row>
    <row r="416" s="214" customFormat="1" ht="10.2" spans="1:9">
      <c r="A416" s="237"/>
      <c r="B416" s="237"/>
      <c r="C416" s="237"/>
      <c r="D416" s="232">
        <f t="shared" si="12"/>
        <v>0</v>
      </c>
      <c r="E416" s="240">
        <v>2060199</v>
      </c>
      <c r="F416" s="241" t="s">
        <v>755</v>
      </c>
      <c r="G416" s="242">
        <v>0</v>
      </c>
      <c r="H416" s="244"/>
      <c r="I416" s="239">
        <f t="shared" si="13"/>
        <v>0</v>
      </c>
    </row>
    <row r="417" s="214" customFormat="1" ht="10.2" spans="1:9">
      <c r="A417" s="237"/>
      <c r="B417" s="237"/>
      <c r="C417" s="237"/>
      <c r="D417" s="232">
        <f t="shared" si="12"/>
        <v>0</v>
      </c>
      <c r="E417" s="240">
        <v>20607</v>
      </c>
      <c r="F417" s="241" t="s">
        <v>756</v>
      </c>
      <c r="G417" s="242">
        <f>SUM(G418:G423)</f>
        <v>13</v>
      </c>
      <c r="H417" s="242">
        <f>SUM(H418:H423)</f>
        <v>35</v>
      </c>
      <c r="I417" s="239">
        <f t="shared" si="13"/>
        <v>22</v>
      </c>
    </row>
    <row r="418" s="214" customFormat="1" ht="10.2" spans="1:9">
      <c r="A418" s="237"/>
      <c r="B418" s="237"/>
      <c r="C418" s="237"/>
      <c r="D418" s="232">
        <f t="shared" si="12"/>
        <v>0</v>
      </c>
      <c r="E418" s="240">
        <v>2060701</v>
      </c>
      <c r="F418" s="241" t="s">
        <v>729</v>
      </c>
      <c r="G418" s="242">
        <v>0</v>
      </c>
      <c r="H418" s="244"/>
      <c r="I418" s="239">
        <f t="shared" si="13"/>
        <v>0</v>
      </c>
    </row>
    <row r="419" s="214" customFormat="1" ht="10.2" spans="1:9">
      <c r="A419" s="237"/>
      <c r="B419" s="237"/>
      <c r="C419" s="237"/>
      <c r="D419" s="232">
        <f t="shared" si="12"/>
        <v>0</v>
      </c>
      <c r="E419" s="240">
        <v>2060702</v>
      </c>
      <c r="F419" s="241" t="s">
        <v>757</v>
      </c>
      <c r="G419" s="242"/>
      <c r="H419" s="244">
        <v>13</v>
      </c>
      <c r="I419" s="239">
        <f t="shared" si="13"/>
        <v>13</v>
      </c>
    </row>
    <row r="420" s="214" customFormat="1" ht="10.2" spans="1:9">
      <c r="A420" s="237"/>
      <c r="B420" s="237"/>
      <c r="C420" s="237"/>
      <c r="D420" s="232">
        <f t="shared" si="12"/>
        <v>0</v>
      </c>
      <c r="E420" s="240">
        <v>2060703</v>
      </c>
      <c r="F420" s="241" t="s">
        <v>758</v>
      </c>
      <c r="G420" s="242">
        <v>0</v>
      </c>
      <c r="H420" s="244"/>
      <c r="I420" s="239">
        <f t="shared" si="13"/>
        <v>0</v>
      </c>
    </row>
    <row r="421" s="214" customFormat="1" ht="10.2" spans="1:9">
      <c r="A421" s="237"/>
      <c r="B421" s="237"/>
      <c r="C421" s="237"/>
      <c r="D421" s="232">
        <f t="shared" si="12"/>
        <v>0</v>
      </c>
      <c r="E421" s="240">
        <v>2060704</v>
      </c>
      <c r="F421" s="241" t="s">
        <v>759</v>
      </c>
      <c r="G421" s="242">
        <v>0</v>
      </c>
      <c r="H421" s="244"/>
      <c r="I421" s="239">
        <f t="shared" si="13"/>
        <v>0</v>
      </c>
    </row>
    <row r="422" s="214" customFormat="1" ht="10.2" spans="1:9">
      <c r="A422" s="237"/>
      <c r="B422" s="237"/>
      <c r="C422" s="237"/>
      <c r="D422" s="232">
        <f t="shared" si="12"/>
        <v>0</v>
      </c>
      <c r="E422" s="240">
        <v>2060705</v>
      </c>
      <c r="F422" s="241" t="s">
        <v>760</v>
      </c>
      <c r="G422" s="242">
        <v>0</v>
      </c>
      <c r="H422" s="244"/>
      <c r="I422" s="239">
        <f t="shared" si="13"/>
        <v>0</v>
      </c>
    </row>
    <row r="423" s="214" customFormat="1" ht="10.2" spans="1:9">
      <c r="A423" s="237"/>
      <c r="B423" s="237"/>
      <c r="C423" s="237"/>
      <c r="D423" s="232">
        <f t="shared" si="12"/>
        <v>0</v>
      </c>
      <c r="E423" s="240">
        <v>2060799</v>
      </c>
      <c r="F423" s="241" t="s">
        <v>761</v>
      </c>
      <c r="G423" s="242">
        <v>13</v>
      </c>
      <c r="H423" s="244">
        <v>22</v>
      </c>
      <c r="I423" s="239">
        <f t="shared" si="13"/>
        <v>9</v>
      </c>
    </row>
    <row r="424" s="214" customFormat="1" ht="10.2" spans="1:9">
      <c r="A424" s="237"/>
      <c r="B424" s="237"/>
      <c r="C424" s="237"/>
      <c r="D424" s="232">
        <f t="shared" si="12"/>
        <v>0</v>
      </c>
      <c r="E424" s="240">
        <v>20608</v>
      </c>
      <c r="F424" s="241" t="s">
        <v>762</v>
      </c>
      <c r="G424" s="242">
        <v>0</v>
      </c>
      <c r="H424" s="244"/>
      <c r="I424" s="239">
        <f t="shared" si="13"/>
        <v>0</v>
      </c>
    </row>
    <row r="425" s="214" customFormat="1" ht="10.2" spans="1:9">
      <c r="A425" s="237"/>
      <c r="B425" s="237"/>
      <c r="C425" s="237"/>
      <c r="D425" s="232">
        <f t="shared" si="12"/>
        <v>0</v>
      </c>
      <c r="E425" s="240">
        <v>2060801</v>
      </c>
      <c r="F425" s="241" t="s">
        <v>763</v>
      </c>
      <c r="G425" s="242">
        <v>0</v>
      </c>
      <c r="H425" s="244"/>
      <c r="I425" s="239">
        <f t="shared" si="13"/>
        <v>0</v>
      </c>
    </row>
    <row r="426" s="214" customFormat="1" ht="10.2" spans="1:9">
      <c r="A426" s="237"/>
      <c r="B426" s="237"/>
      <c r="C426" s="237"/>
      <c r="D426" s="232">
        <f t="shared" si="12"/>
        <v>0</v>
      </c>
      <c r="E426" s="240">
        <v>2060802</v>
      </c>
      <c r="F426" s="241" t="s">
        <v>764</v>
      </c>
      <c r="G426" s="242">
        <v>0</v>
      </c>
      <c r="H426" s="244"/>
      <c r="I426" s="239">
        <f t="shared" si="13"/>
        <v>0</v>
      </c>
    </row>
    <row r="427" s="214" customFormat="1" ht="10.2" spans="1:9">
      <c r="A427" s="237"/>
      <c r="B427" s="237"/>
      <c r="C427" s="237"/>
      <c r="D427" s="232">
        <f t="shared" si="12"/>
        <v>0</v>
      </c>
      <c r="E427" s="240">
        <v>2060899</v>
      </c>
      <c r="F427" s="241" t="s">
        <v>765</v>
      </c>
      <c r="G427" s="242">
        <v>0</v>
      </c>
      <c r="H427" s="244"/>
      <c r="I427" s="239">
        <f t="shared" si="13"/>
        <v>0</v>
      </c>
    </row>
    <row r="428" s="214" customFormat="1" ht="10.2" spans="1:9">
      <c r="A428" s="237"/>
      <c r="B428" s="237"/>
      <c r="C428" s="237"/>
      <c r="D428" s="232">
        <f t="shared" si="12"/>
        <v>0</v>
      </c>
      <c r="E428" s="240">
        <v>2060901</v>
      </c>
      <c r="F428" s="241" t="s">
        <v>766</v>
      </c>
      <c r="G428" s="242">
        <v>0</v>
      </c>
      <c r="H428" s="244"/>
      <c r="I428" s="239">
        <f t="shared" si="13"/>
        <v>0</v>
      </c>
    </row>
    <row r="429" s="214" customFormat="1" ht="10.2" spans="1:9">
      <c r="A429" s="237"/>
      <c r="B429" s="237"/>
      <c r="C429" s="237"/>
      <c r="D429" s="232">
        <f t="shared" si="12"/>
        <v>0</v>
      </c>
      <c r="E429" s="240">
        <v>2060901</v>
      </c>
      <c r="F429" s="241" t="s">
        <v>767</v>
      </c>
      <c r="G429" s="242"/>
      <c r="H429" s="244"/>
      <c r="I429" s="239">
        <f t="shared" si="13"/>
        <v>0</v>
      </c>
    </row>
    <row r="430" s="214" customFormat="1" ht="10.2" spans="1:9">
      <c r="A430" s="237"/>
      <c r="B430" s="237"/>
      <c r="C430" s="237"/>
      <c r="D430" s="232">
        <f t="shared" si="12"/>
        <v>0</v>
      </c>
      <c r="E430" s="240">
        <v>2060902</v>
      </c>
      <c r="F430" s="241" t="s">
        <v>768</v>
      </c>
      <c r="G430" s="242">
        <v>0</v>
      </c>
      <c r="H430" s="244"/>
      <c r="I430" s="239">
        <f t="shared" si="13"/>
        <v>0</v>
      </c>
    </row>
    <row r="431" s="214" customFormat="1" ht="10.2" spans="1:9">
      <c r="A431" s="237"/>
      <c r="B431" s="237"/>
      <c r="C431" s="237"/>
      <c r="D431" s="232">
        <f t="shared" si="12"/>
        <v>0</v>
      </c>
      <c r="E431" s="240">
        <v>20699</v>
      </c>
      <c r="F431" s="241" t="s">
        <v>769</v>
      </c>
      <c r="G431" s="242">
        <f>SUM(G435)</f>
        <v>0</v>
      </c>
      <c r="H431" s="244"/>
      <c r="I431" s="239">
        <f t="shared" si="13"/>
        <v>0</v>
      </c>
    </row>
    <row r="432" s="214" customFormat="1" ht="10.2" spans="1:9">
      <c r="A432" s="237"/>
      <c r="B432" s="237"/>
      <c r="C432" s="237"/>
      <c r="D432" s="232">
        <f t="shared" si="12"/>
        <v>0</v>
      </c>
      <c r="E432" s="240">
        <v>2069901</v>
      </c>
      <c r="F432" s="241" t="s">
        <v>770</v>
      </c>
      <c r="G432" s="242">
        <v>0</v>
      </c>
      <c r="H432" s="244"/>
      <c r="I432" s="239">
        <f t="shared" si="13"/>
        <v>0</v>
      </c>
    </row>
    <row r="433" s="214" customFormat="1" ht="10.2" spans="1:9">
      <c r="A433" s="237"/>
      <c r="B433" s="237"/>
      <c r="C433" s="237"/>
      <c r="D433" s="232">
        <f t="shared" si="12"/>
        <v>0</v>
      </c>
      <c r="E433" s="240">
        <v>2069902</v>
      </c>
      <c r="F433" s="241" t="s">
        <v>771</v>
      </c>
      <c r="G433" s="242">
        <v>0</v>
      </c>
      <c r="H433" s="244"/>
      <c r="I433" s="239">
        <f t="shared" si="13"/>
        <v>0</v>
      </c>
    </row>
    <row r="434" s="214" customFormat="1" ht="10.2" spans="1:9">
      <c r="A434" s="237"/>
      <c r="B434" s="237"/>
      <c r="C434" s="237"/>
      <c r="D434" s="232">
        <f t="shared" si="12"/>
        <v>0</v>
      </c>
      <c r="E434" s="240">
        <v>2069903</v>
      </c>
      <c r="F434" s="241" t="s">
        <v>772</v>
      </c>
      <c r="G434" s="242">
        <v>0</v>
      </c>
      <c r="H434" s="244"/>
      <c r="I434" s="239">
        <f t="shared" si="13"/>
        <v>0</v>
      </c>
    </row>
    <row r="435" s="214" customFormat="1" ht="10.2" spans="1:9">
      <c r="A435" s="237"/>
      <c r="B435" s="237"/>
      <c r="C435" s="237"/>
      <c r="D435" s="232">
        <f t="shared" si="12"/>
        <v>0</v>
      </c>
      <c r="E435" s="240">
        <v>2069999</v>
      </c>
      <c r="F435" s="241" t="s">
        <v>773</v>
      </c>
      <c r="G435" s="242"/>
      <c r="H435" s="244"/>
      <c r="I435" s="239">
        <f t="shared" si="13"/>
        <v>0</v>
      </c>
    </row>
    <row r="436" s="214" customFormat="1" ht="10.2" spans="1:9">
      <c r="A436" s="237"/>
      <c r="B436" s="237"/>
      <c r="C436" s="237"/>
      <c r="D436" s="232">
        <f t="shared" si="12"/>
        <v>0</v>
      </c>
      <c r="E436" s="233">
        <v>207</v>
      </c>
      <c r="F436" s="234" t="s">
        <v>774</v>
      </c>
      <c r="G436" s="256">
        <f>SUM(G437,G453,G461,G472,G480,G489)</f>
        <v>1747</v>
      </c>
      <c r="H436" s="256">
        <f>SUM(H453,H461,H472,H480,H489+H437)</f>
        <v>2721</v>
      </c>
      <c r="I436" s="232">
        <f t="shared" si="13"/>
        <v>974</v>
      </c>
    </row>
    <row r="437" s="214" customFormat="1" ht="10.2" spans="1:9">
      <c r="A437" s="237"/>
      <c r="B437" s="237"/>
      <c r="C437" s="237"/>
      <c r="D437" s="232">
        <f t="shared" si="12"/>
        <v>0</v>
      </c>
      <c r="E437" s="240">
        <v>20701</v>
      </c>
      <c r="F437" s="241" t="s">
        <v>775</v>
      </c>
      <c r="G437" s="244">
        <f>SUM(G438:G452)</f>
        <v>1154</v>
      </c>
      <c r="H437" s="244">
        <f>SUM(H438:H452)</f>
        <v>2021</v>
      </c>
      <c r="I437" s="239">
        <f t="shared" si="13"/>
        <v>867</v>
      </c>
    </row>
    <row r="438" s="214" customFormat="1" ht="10.2" spans="1:9">
      <c r="A438" s="237"/>
      <c r="B438" s="237"/>
      <c r="C438" s="237"/>
      <c r="D438" s="232">
        <f t="shared" si="12"/>
        <v>0</v>
      </c>
      <c r="E438" s="240">
        <v>2070101</v>
      </c>
      <c r="F438" s="241" t="s">
        <v>310</v>
      </c>
      <c r="G438" s="242">
        <v>359</v>
      </c>
      <c r="H438" s="244">
        <v>432</v>
      </c>
      <c r="I438" s="239">
        <f t="shared" si="13"/>
        <v>73</v>
      </c>
    </row>
    <row r="439" s="214" customFormat="1" ht="10.2" spans="1:9">
      <c r="A439" s="237"/>
      <c r="B439" s="237"/>
      <c r="C439" s="237"/>
      <c r="D439" s="232">
        <f t="shared" si="12"/>
        <v>0</v>
      </c>
      <c r="E439" s="240">
        <v>2070102</v>
      </c>
      <c r="F439" s="241" t="s">
        <v>313</v>
      </c>
      <c r="G439" s="242">
        <v>0</v>
      </c>
      <c r="H439" s="244"/>
      <c r="I439" s="239">
        <f t="shared" si="13"/>
        <v>0</v>
      </c>
    </row>
    <row r="440" s="214" customFormat="1" ht="10.2" spans="1:9">
      <c r="A440" s="237"/>
      <c r="B440" s="237"/>
      <c r="C440" s="237"/>
      <c r="D440" s="232">
        <f t="shared" si="12"/>
        <v>0</v>
      </c>
      <c r="E440" s="240">
        <v>2070103</v>
      </c>
      <c r="F440" s="241" t="s">
        <v>316</v>
      </c>
      <c r="G440" s="242">
        <v>0</v>
      </c>
      <c r="H440" s="244"/>
      <c r="I440" s="239">
        <f t="shared" si="13"/>
        <v>0</v>
      </c>
    </row>
    <row r="441" s="214" customFormat="1" ht="10.2" spans="1:9">
      <c r="A441" s="237"/>
      <c r="B441" s="237"/>
      <c r="C441" s="237"/>
      <c r="D441" s="232">
        <f t="shared" si="12"/>
        <v>0</v>
      </c>
      <c r="E441" s="240">
        <v>2070104</v>
      </c>
      <c r="F441" s="241" t="s">
        <v>776</v>
      </c>
      <c r="G441" s="242">
        <v>65</v>
      </c>
      <c r="H441" s="244">
        <v>73</v>
      </c>
      <c r="I441" s="239">
        <f t="shared" si="13"/>
        <v>8</v>
      </c>
    </row>
    <row r="442" s="214" customFormat="1" ht="10.2" spans="1:9">
      <c r="A442" s="237"/>
      <c r="B442" s="237"/>
      <c r="C442" s="237"/>
      <c r="D442" s="232">
        <f t="shared" si="12"/>
        <v>0</v>
      </c>
      <c r="E442" s="240">
        <v>2070105</v>
      </c>
      <c r="F442" s="241" t="s">
        <v>777</v>
      </c>
      <c r="G442" s="242">
        <v>0</v>
      </c>
      <c r="H442" s="244"/>
      <c r="I442" s="239">
        <f t="shared" si="13"/>
        <v>0</v>
      </c>
    </row>
    <row r="443" s="214" customFormat="1" ht="10.2" spans="1:9">
      <c r="A443" s="237"/>
      <c r="B443" s="237"/>
      <c r="C443" s="237"/>
      <c r="D443" s="232">
        <f t="shared" si="12"/>
        <v>0</v>
      </c>
      <c r="E443" s="240">
        <v>2070106</v>
      </c>
      <c r="F443" s="241" t="s">
        <v>778</v>
      </c>
      <c r="G443" s="242">
        <v>0</v>
      </c>
      <c r="H443" s="244"/>
      <c r="I443" s="239">
        <f t="shared" si="13"/>
        <v>0</v>
      </c>
    </row>
    <row r="444" s="214" customFormat="1" ht="10.2" spans="1:9">
      <c r="A444" s="237"/>
      <c r="B444" s="237"/>
      <c r="C444" s="237"/>
      <c r="D444" s="232">
        <f t="shared" si="12"/>
        <v>0</v>
      </c>
      <c r="E444" s="240">
        <v>2070107</v>
      </c>
      <c r="F444" s="241" t="s">
        <v>779</v>
      </c>
      <c r="G444" s="242">
        <v>230</v>
      </c>
      <c r="H444" s="244">
        <v>256</v>
      </c>
      <c r="I444" s="239">
        <f t="shared" si="13"/>
        <v>26</v>
      </c>
    </row>
    <row r="445" s="214" customFormat="1" ht="10.2" spans="1:9">
      <c r="A445" s="237"/>
      <c r="B445" s="237"/>
      <c r="C445" s="237"/>
      <c r="D445" s="232">
        <f t="shared" si="12"/>
        <v>0</v>
      </c>
      <c r="E445" s="240">
        <v>2070108</v>
      </c>
      <c r="F445" s="241" t="s">
        <v>780</v>
      </c>
      <c r="G445" s="242">
        <v>0</v>
      </c>
      <c r="H445" s="244"/>
      <c r="I445" s="239">
        <f t="shared" si="13"/>
        <v>0</v>
      </c>
    </row>
    <row r="446" s="214" customFormat="1" ht="10.2" spans="1:9">
      <c r="A446" s="237"/>
      <c r="B446" s="237"/>
      <c r="C446" s="237"/>
      <c r="D446" s="232">
        <f t="shared" si="12"/>
        <v>0</v>
      </c>
      <c r="E446" s="240">
        <v>2070109</v>
      </c>
      <c r="F446" s="241" t="s">
        <v>781</v>
      </c>
      <c r="G446" s="242">
        <v>462</v>
      </c>
      <c r="H446" s="244">
        <v>1189</v>
      </c>
      <c r="I446" s="239">
        <f t="shared" si="13"/>
        <v>727</v>
      </c>
    </row>
    <row r="447" s="214" customFormat="1" ht="10.2" spans="1:9">
      <c r="A447" s="237"/>
      <c r="B447" s="237"/>
      <c r="C447" s="237"/>
      <c r="D447" s="232">
        <f t="shared" si="12"/>
        <v>0</v>
      </c>
      <c r="E447" s="240">
        <v>2070110</v>
      </c>
      <c r="F447" s="241" t="s">
        <v>782</v>
      </c>
      <c r="G447" s="242">
        <v>0</v>
      </c>
      <c r="H447" s="244"/>
      <c r="I447" s="239">
        <f t="shared" si="13"/>
        <v>0</v>
      </c>
    </row>
    <row r="448" s="214" customFormat="1" ht="10.2" spans="1:9">
      <c r="A448" s="237"/>
      <c r="B448" s="237"/>
      <c r="C448" s="237"/>
      <c r="D448" s="232">
        <f t="shared" si="12"/>
        <v>0</v>
      </c>
      <c r="E448" s="240">
        <v>2070111</v>
      </c>
      <c r="F448" s="241" t="s">
        <v>783</v>
      </c>
      <c r="G448" s="242">
        <v>0</v>
      </c>
      <c r="H448" s="244">
        <v>2</v>
      </c>
      <c r="I448" s="239">
        <f t="shared" si="13"/>
        <v>2</v>
      </c>
    </row>
    <row r="449" s="214" customFormat="1" ht="10.2" spans="1:9">
      <c r="A449" s="237"/>
      <c r="B449" s="237"/>
      <c r="C449" s="237"/>
      <c r="D449" s="232">
        <f t="shared" si="12"/>
        <v>0</v>
      </c>
      <c r="E449" s="240">
        <v>2070112</v>
      </c>
      <c r="F449" s="241" t="s">
        <v>784</v>
      </c>
      <c r="G449" s="242">
        <v>0</v>
      </c>
      <c r="H449" s="244"/>
      <c r="I449" s="239">
        <f t="shared" si="13"/>
        <v>0</v>
      </c>
    </row>
    <row r="450" s="214" customFormat="1" ht="10.2" spans="1:9">
      <c r="A450" s="237"/>
      <c r="B450" s="237"/>
      <c r="C450" s="237"/>
      <c r="D450" s="232">
        <f t="shared" si="12"/>
        <v>0</v>
      </c>
      <c r="E450" s="240">
        <v>2070113</v>
      </c>
      <c r="F450" s="250" t="s">
        <v>785</v>
      </c>
      <c r="G450" s="242">
        <v>38</v>
      </c>
      <c r="H450" s="244">
        <v>1</v>
      </c>
      <c r="I450" s="239">
        <f t="shared" si="13"/>
        <v>-37</v>
      </c>
    </row>
    <row r="451" s="214" customFormat="1" ht="10.2" spans="1:9">
      <c r="A451" s="237"/>
      <c r="B451" s="237"/>
      <c r="C451" s="237"/>
      <c r="D451" s="232">
        <f t="shared" si="12"/>
        <v>0</v>
      </c>
      <c r="E451" s="240">
        <v>2070114</v>
      </c>
      <c r="F451" s="250" t="s">
        <v>786</v>
      </c>
      <c r="G451" s="242"/>
      <c r="H451" s="244">
        <v>40</v>
      </c>
      <c r="I451" s="239">
        <f t="shared" si="13"/>
        <v>40</v>
      </c>
    </row>
    <row r="452" s="214" customFormat="1" ht="10.2" spans="1:9">
      <c r="A452" s="237"/>
      <c r="B452" s="237"/>
      <c r="C452" s="237"/>
      <c r="D452" s="232">
        <f t="shared" si="12"/>
        <v>0</v>
      </c>
      <c r="E452" s="240">
        <v>2070199</v>
      </c>
      <c r="F452" s="241" t="s">
        <v>787</v>
      </c>
      <c r="G452" s="242"/>
      <c r="H452" s="244">
        <v>28</v>
      </c>
      <c r="I452" s="239">
        <f t="shared" si="13"/>
        <v>28</v>
      </c>
    </row>
    <row r="453" s="214" customFormat="1" ht="10.2" spans="1:9">
      <c r="A453" s="237"/>
      <c r="B453" s="237"/>
      <c r="C453" s="237"/>
      <c r="D453" s="232">
        <f t="shared" si="12"/>
        <v>0</v>
      </c>
      <c r="E453" s="240">
        <v>20702</v>
      </c>
      <c r="F453" s="241" t="s">
        <v>788</v>
      </c>
      <c r="G453" s="242">
        <f>SUM(G454:G460)</f>
        <v>37</v>
      </c>
      <c r="H453" s="242">
        <f>SUM(H454:H460)</f>
        <v>135</v>
      </c>
      <c r="I453" s="239">
        <f t="shared" si="13"/>
        <v>98</v>
      </c>
    </row>
    <row r="454" s="214" customFormat="1" ht="10.2" spans="1:9">
      <c r="A454" s="237"/>
      <c r="B454" s="237"/>
      <c r="C454" s="237"/>
      <c r="D454" s="232">
        <f t="shared" si="12"/>
        <v>0</v>
      </c>
      <c r="E454" s="240">
        <v>2070201</v>
      </c>
      <c r="F454" s="241" t="s">
        <v>310</v>
      </c>
      <c r="G454" s="242">
        <v>0</v>
      </c>
      <c r="H454" s="244"/>
      <c r="I454" s="239">
        <f t="shared" si="13"/>
        <v>0</v>
      </c>
    </row>
    <row r="455" s="214" customFormat="1" ht="10.2" spans="1:9">
      <c r="A455" s="237"/>
      <c r="B455" s="237"/>
      <c r="C455" s="237"/>
      <c r="D455" s="232">
        <f t="shared" ref="D455:D518" si="14">C455-B455</f>
        <v>0</v>
      </c>
      <c r="E455" s="240">
        <v>2070202</v>
      </c>
      <c r="F455" s="241" t="s">
        <v>313</v>
      </c>
      <c r="G455" s="242">
        <v>0</v>
      </c>
      <c r="H455" s="244"/>
      <c r="I455" s="239">
        <f t="shared" ref="I455:I518" si="15">H455-G455</f>
        <v>0</v>
      </c>
    </row>
    <row r="456" s="214" customFormat="1" ht="10.2" spans="1:9">
      <c r="A456" s="237"/>
      <c r="B456" s="237"/>
      <c r="C456" s="237"/>
      <c r="D456" s="232">
        <f t="shared" si="14"/>
        <v>0</v>
      </c>
      <c r="E456" s="240">
        <v>2070203</v>
      </c>
      <c r="F456" s="241" t="s">
        <v>316</v>
      </c>
      <c r="G456" s="242"/>
      <c r="H456" s="244"/>
      <c r="I456" s="239">
        <f t="shared" si="15"/>
        <v>0</v>
      </c>
    </row>
    <row r="457" s="214" customFormat="1" ht="10.2" spans="1:9">
      <c r="A457" s="237"/>
      <c r="B457" s="237"/>
      <c r="C457" s="237"/>
      <c r="D457" s="232">
        <f t="shared" si="14"/>
        <v>0</v>
      </c>
      <c r="E457" s="240">
        <v>2070204</v>
      </c>
      <c r="F457" s="241" t="s">
        <v>789</v>
      </c>
      <c r="G457" s="242"/>
      <c r="H457" s="244">
        <v>24</v>
      </c>
      <c r="I457" s="239">
        <f t="shared" si="15"/>
        <v>24</v>
      </c>
    </row>
    <row r="458" s="214" customFormat="1" ht="10.2" spans="1:9">
      <c r="A458" s="237"/>
      <c r="B458" s="237"/>
      <c r="C458" s="237"/>
      <c r="D458" s="232">
        <f t="shared" si="14"/>
        <v>0</v>
      </c>
      <c r="E458" s="240">
        <v>2070205</v>
      </c>
      <c r="F458" s="241" t="s">
        <v>790</v>
      </c>
      <c r="G458" s="242"/>
      <c r="H458" s="244">
        <v>70</v>
      </c>
      <c r="I458" s="239">
        <f t="shared" si="15"/>
        <v>70</v>
      </c>
    </row>
    <row r="459" s="214" customFormat="1" ht="10.2" spans="1:9">
      <c r="A459" s="237"/>
      <c r="B459" s="237"/>
      <c r="C459" s="237"/>
      <c r="D459" s="232">
        <f t="shared" si="14"/>
        <v>0</v>
      </c>
      <c r="E459" s="240">
        <v>2070206</v>
      </c>
      <c r="F459" s="241" t="s">
        <v>791</v>
      </c>
      <c r="G459" s="242"/>
      <c r="H459" s="244"/>
      <c r="I459" s="239">
        <f t="shared" si="15"/>
        <v>0</v>
      </c>
    </row>
    <row r="460" s="214" customFormat="1" ht="10.2" spans="1:9">
      <c r="A460" s="237"/>
      <c r="B460" s="237"/>
      <c r="C460" s="237"/>
      <c r="D460" s="232">
        <f t="shared" si="14"/>
        <v>0</v>
      </c>
      <c r="E460" s="240">
        <v>2070299</v>
      </c>
      <c r="F460" s="241" t="s">
        <v>792</v>
      </c>
      <c r="G460" s="242">
        <v>37</v>
      </c>
      <c r="H460" s="244">
        <v>41</v>
      </c>
      <c r="I460" s="239">
        <f t="shared" si="15"/>
        <v>4</v>
      </c>
    </row>
    <row r="461" s="214" customFormat="1" ht="10.2" spans="1:9">
      <c r="A461" s="237"/>
      <c r="B461" s="237"/>
      <c r="C461" s="237"/>
      <c r="D461" s="232">
        <f t="shared" si="14"/>
        <v>0</v>
      </c>
      <c r="E461" s="240">
        <v>20703</v>
      </c>
      <c r="F461" s="241" t="s">
        <v>793</v>
      </c>
      <c r="G461" s="242">
        <f>SUM(G462:G471)</f>
        <v>120</v>
      </c>
      <c r="H461" s="242">
        <f>SUM(H462:H471)</f>
        <v>10</v>
      </c>
      <c r="I461" s="239">
        <f t="shared" si="15"/>
        <v>-110</v>
      </c>
    </row>
    <row r="462" s="214" customFormat="1" ht="10.2" spans="1:9">
      <c r="A462" s="237"/>
      <c r="B462" s="237"/>
      <c r="C462" s="237"/>
      <c r="D462" s="232">
        <f t="shared" si="14"/>
        <v>0</v>
      </c>
      <c r="E462" s="240">
        <v>2070301</v>
      </c>
      <c r="F462" s="241" t="s">
        <v>310</v>
      </c>
      <c r="G462" s="242"/>
      <c r="H462" s="244"/>
      <c r="I462" s="239">
        <f t="shared" si="15"/>
        <v>0</v>
      </c>
    </row>
    <row r="463" s="214" customFormat="1" ht="10.2" spans="1:9">
      <c r="A463" s="237"/>
      <c r="B463" s="237"/>
      <c r="C463" s="237"/>
      <c r="D463" s="232">
        <f t="shared" si="14"/>
        <v>0</v>
      </c>
      <c r="E463" s="240">
        <v>2070302</v>
      </c>
      <c r="F463" s="241" t="s">
        <v>313</v>
      </c>
      <c r="G463" s="242">
        <v>0</v>
      </c>
      <c r="H463" s="244"/>
      <c r="I463" s="239">
        <f t="shared" si="15"/>
        <v>0</v>
      </c>
    </row>
    <row r="464" s="214" customFormat="1" ht="10.2" spans="1:9">
      <c r="A464" s="237"/>
      <c r="B464" s="237"/>
      <c r="C464" s="237"/>
      <c r="D464" s="232">
        <f t="shared" si="14"/>
        <v>0</v>
      </c>
      <c r="E464" s="240">
        <v>2070303</v>
      </c>
      <c r="F464" s="241" t="s">
        <v>316</v>
      </c>
      <c r="G464" s="235"/>
      <c r="H464" s="256"/>
      <c r="I464" s="239">
        <f t="shared" si="15"/>
        <v>0</v>
      </c>
    </row>
    <row r="465" s="214" customFormat="1" ht="10.2" spans="1:9">
      <c r="A465" s="237"/>
      <c r="B465" s="237"/>
      <c r="C465" s="237"/>
      <c r="D465" s="232">
        <f t="shared" si="14"/>
        <v>0</v>
      </c>
      <c r="E465" s="240">
        <v>2070304</v>
      </c>
      <c r="F465" s="241" t="s">
        <v>794</v>
      </c>
      <c r="G465" s="242"/>
      <c r="H465" s="244"/>
      <c r="I465" s="239">
        <f t="shared" si="15"/>
        <v>0</v>
      </c>
    </row>
    <row r="466" s="214" customFormat="1" ht="10.2" spans="1:9">
      <c r="A466" s="237"/>
      <c r="B466" s="237"/>
      <c r="C466" s="237"/>
      <c r="D466" s="232">
        <f t="shared" si="14"/>
        <v>0</v>
      </c>
      <c r="E466" s="240">
        <v>2070305</v>
      </c>
      <c r="F466" s="241" t="s">
        <v>795</v>
      </c>
      <c r="G466" s="242"/>
      <c r="H466" s="244"/>
      <c r="I466" s="239">
        <f t="shared" si="15"/>
        <v>0</v>
      </c>
    </row>
    <row r="467" s="214" customFormat="1" ht="10.2" spans="1:9">
      <c r="A467" s="237"/>
      <c r="B467" s="237"/>
      <c r="C467" s="237"/>
      <c r="D467" s="232">
        <f t="shared" si="14"/>
        <v>0</v>
      </c>
      <c r="E467" s="240">
        <v>2070306</v>
      </c>
      <c r="F467" s="241" t="s">
        <v>796</v>
      </c>
      <c r="G467" s="242"/>
      <c r="H467" s="244"/>
      <c r="I467" s="239">
        <f t="shared" si="15"/>
        <v>0</v>
      </c>
    </row>
    <row r="468" s="214" customFormat="1" ht="10.2" spans="1:9">
      <c r="A468" s="237"/>
      <c r="B468" s="237"/>
      <c r="C468" s="237"/>
      <c r="D468" s="232">
        <f t="shared" si="14"/>
        <v>0</v>
      </c>
      <c r="E468" s="240">
        <v>2070307</v>
      </c>
      <c r="F468" s="241" t="s">
        <v>797</v>
      </c>
      <c r="G468" s="242">
        <v>120</v>
      </c>
      <c r="H468" s="244">
        <v>10</v>
      </c>
      <c r="I468" s="239">
        <f t="shared" si="15"/>
        <v>-110</v>
      </c>
    </row>
    <row r="469" s="214" customFormat="1" ht="10.2" spans="1:9">
      <c r="A469" s="237"/>
      <c r="B469" s="237"/>
      <c r="C469" s="237"/>
      <c r="D469" s="232">
        <f t="shared" si="14"/>
        <v>0</v>
      </c>
      <c r="E469" s="240">
        <v>2070308</v>
      </c>
      <c r="F469" s="241" t="s">
        <v>798</v>
      </c>
      <c r="G469" s="242"/>
      <c r="H469" s="244"/>
      <c r="I469" s="239">
        <f t="shared" si="15"/>
        <v>0</v>
      </c>
    </row>
    <row r="470" s="214" customFormat="1" ht="10.2" spans="1:9">
      <c r="A470" s="237"/>
      <c r="B470" s="237"/>
      <c r="C470" s="237"/>
      <c r="D470" s="232">
        <f t="shared" si="14"/>
        <v>0</v>
      </c>
      <c r="E470" s="240">
        <v>2070309</v>
      </c>
      <c r="F470" s="241" t="s">
        <v>799</v>
      </c>
      <c r="G470" s="242">
        <v>0</v>
      </c>
      <c r="H470" s="244"/>
      <c r="I470" s="239">
        <f t="shared" si="15"/>
        <v>0</v>
      </c>
    </row>
    <row r="471" s="214" customFormat="1" ht="10.2" spans="1:9">
      <c r="A471" s="237"/>
      <c r="B471" s="237"/>
      <c r="C471" s="237"/>
      <c r="D471" s="232">
        <f t="shared" si="14"/>
        <v>0</v>
      </c>
      <c r="E471" s="240">
        <v>2070399</v>
      </c>
      <c r="F471" s="241" t="s">
        <v>800</v>
      </c>
      <c r="G471" s="242">
        <v>0</v>
      </c>
      <c r="H471" s="244"/>
      <c r="I471" s="239">
        <f t="shared" si="15"/>
        <v>0</v>
      </c>
    </row>
    <row r="472" s="214" customFormat="1" ht="10.2" spans="1:9">
      <c r="A472" s="237"/>
      <c r="B472" s="237"/>
      <c r="C472" s="237"/>
      <c r="D472" s="232">
        <f t="shared" si="14"/>
        <v>0</v>
      </c>
      <c r="E472" s="240">
        <v>20708</v>
      </c>
      <c r="F472" s="241" t="s">
        <v>801</v>
      </c>
      <c r="G472" s="242">
        <f>SUM(G473:G479)</f>
        <v>417</v>
      </c>
      <c r="H472" s="242">
        <f>SUM(H473:H479)</f>
        <v>486</v>
      </c>
      <c r="I472" s="239">
        <f t="shared" si="15"/>
        <v>69</v>
      </c>
    </row>
    <row r="473" s="214" customFormat="1" ht="10.2" spans="1:9">
      <c r="A473" s="237"/>
      <c r="B473" s="237"/>
      <c r="C473" s="237"/>
      <c r="D473" s="232">
        <f t="shared" si="14"/>
        <v>0</v>
      </c>
      <c r="E473" s="240">
        <v>2070801</v>
      </c>
      <c r="F473" s="241" t="s">
        <v>310</v>
      </c>
      <c r="G473" s="242"/>
      <c r="H473" s="244"/>
      <c r="I473" s="239">
        <f t="shared" si="15"/>
        <v>0</v>
      </c>
    </row>
    <row r="474" s="214" customFormat="1" ht="10.2" spans="1:9">
      <c r="A474" s="237"/>
      <c r="B474" s="237"/>
      <c r="C474" s="237"/>
      <c r="D474" s="232">
        <f t="shared" si="14"/>
        <v>0</v>
      </c>
      <c r="E474" s="240">
        <v>2070802</v>
      </c>
      <c r="F474" s="241" t="s">
        <v>313</v>
      </c>
      <c r="G474" s="242"/>
      <c r="H474" s="244"/>
      <c r="I474" s="239">
        <f t="shared" si="15"/>
        <v>0</v>
      </c>
    </row>
    <row r="475" s="214" customFormat="1" ht="10.2" spans="1:9">
      <c r="A475" s="237"/>
      <c r="B475" s="237"/>
      <c r="C475" s="237"/>
      <c r="D475" s="232">
        <f t="shared" si="14"/>
        <v>0</v>
      </c>
      <c r="E475" s="240">
        <v>2070803</v>
      </c>
      <c r="F475" s="241" t="s">
        <v>316</v>
      </c>
      <c r="G475" s="242"/>
      <c r="H475" s="244"/>
      <c r="I475" s="239">
        <f t="shared" si="15"/>
        <v>0</v>
      </c>
    </row>
    <row r="476" s="214" customFormat="1" ht="10.2" spans="1:9">
      <c r="A476" s="237"/>
      <c r="B476" s="237"/>
      <c r="C476" s="237"/>
      <c r="D476" s="232">
        <f t="shared" si="14"/>
        <v>0</v>
      </c>
      <c r="E476" s="240">
        <v>2070804</v>
      </c>
      <c r="F476" s="241" t="s">
        <v>802</v>
      </c>
      <c r="G476" s="242"/>
      <c r="H476" s="244"/>
      <c r="I476" s="239">
        <f t="shared" si="15"/>
        <v>0</v>
      </c>
    </row>
    <row r="477" s="214" customFormat="1" ht="10.2" spans="1:9">
      <c r="A477" s="237"/>
      <c r="B477" s="237"/>
      <c r="C477" s="237"/>
      <c r="D477" s="232">
        <f t="shared" si="14"/>
        <v>0</v>
      </c>
      <c r="E477" s="240">
        <v>2070805</v>
      </c>
      <c r="F477" s="241" t="s">
        <v>803</v>
      </c>
      <c r="G477" s="242"/>
      <c r="H477" s="244"/>
      <c r="I477" s="239">
        <f t="shared" si="15"/>
        <v>0</v>
      </c>
    </row>
    <row r="478" s="214" customFormat="1" ht="10.2" spans="1:9">
      <c r="A478" s="237"/>
      <c r="B478" s="237"/>
      <c r="C478" s="237"/>
      <c r="D478" s="232">
        <f t="shared" si="14"/>
        <v>0</v>
      </c>
      <c r="E478" s="240">
        <v>2070808</v>
      </c>
      <c r="F478" s="250" t="s">
        <v>804</v>
      </c>
      <c r="G478" s="242">
        <v>417</v>
      </c>
      <c r="H478" s="244">
        <v>486</v>
      </c>
      <c r="I478" s="239">
        <f t="shared" si="15"/>
        <v>69</v>
      </c>
    </row>
    <row r="479" s="214" customFormat="1" ht="10.2" spans="1:9">
      <c r="A479" s="237"/>
      <c r="B479" s="237"/>
      <c r="C479" s="237"/>
      <c r="D479" s="232">
        <f t="shared" si="14"/>
        <v>0</v>
      </c>
      <c r="E479" s="240">
        <v>2070899</v>
      </c>
      <c r="F479" s="250" t="s">
        <v>805</v>
      </c>
      <c r="G479" s="242"/>
      <c r="H479" s="244"/>
      <c r="I479" s="239">
        <f t="shared" si="15"/>
        <v>0</v>
      </c>
    </row>
    <row r="480" s="214" customFormat="1" ht="10.2" spans="1:9">
      <c r="A480" s="237"/>
      <c r="B480" s="237"/>
      <c r="C480" s="237"/>
      <c r="D480" s="232">
        <f t="shared" si="14"/>
        <v>0</v>
      </c>
      <c r="E480" s="240">
        <v>20706</v>
      </c>
      <c r="F480" s="250" t="s">
        <v>806</v>
      </c>
      <c r="G480" s="237">
        <f>SUM(G481:G488)</f>
        <v>19</v>
      </c>
      <c r="H480" s="237">
        <f>SUM(H481:H488)</f>
        <v>12</v>
      </c>
      <c r="I480" s="239">
        <f t="shared" si="15"/>
        <v>-7</v>
      </c>
    </row>
    <row r="481" s="214" customFormat="1" ht="10.2" spans="1:9">
      <c r="A481" s="237"/>
      <c r="B481" s="237"/>
      <c r="C481" s="237"/>
      <c r="D481" s="232">
        <f t="shared" si="14"/>
        <v>0</v>
      </c>
      <c r="E481" s="240">
        <v>2070601</v>
      </c>
      <c r="F481" s="241" t="s">
        <v>310</v>
      </c>
      <c r="G481" s="242">
        <v>0</v>
      </c>
      <c r="H481" s="244"/>
      <c r="I481" s="239">
        <f t="shared" si="15"/>
        <v>0</v>
      </c>
    </row>
    <row r="482" s="214" customFormat="1" ht="10.2" spans="1:9">
      <c r="A482" s="237"/>
      <c r="B482" s="237"/>
      <c r="C482" s="237"/>
      <c r="D482" s="232">
        <f t="shared" si="14"/>
        <v>0</v>
      </c>
      <c r="E482" s="240">
        <v>2070602</v>
      </c>
      <c r="F482" s="241" t="s">
        <v>313</v>
      </c>
      <c r="G482" s="242">
        <v>0</v>
      </c>
      <c r="H482" s="244"/>
      <c r="I482" s="239">
        <f t="shared" si="15"/>
        <v>0</v>
      </c>
    </row>
    <row r="483" s="214" customFormat="1" ht="10.2" spans="1:9">
      <c r="A483" s="237"/>
      <c r="B483" s="237"/>
      <c r="C483" s="237"/>
      <c r="D483" s="232">
        <f t="shared" si="14"/>
        <v>0</v>
      </c>
      <c r="E483" s="240">
        <v>2070603</v>
      </c>
      <c r="F483" s="241" t="s">
        <v>316</v>
      </c>
      <c r="G483" s="242">
        <v>0</v>
      </c>
      <c r="H483" s="244"/>
      <c r="I483" s="239">
        <f t="shared" si="15"/>
        <v>0</v>
      </c>
    </row>
    <row r="484" s="214" customFormat="1" ht="10.2" spans="1:9">
      <c r="A484" s="237"/>
      <c r="B484" s="237"/>
      <c r="C484" s="237"/>
      <c r="D484" s="232">
        <f t="shared" si="14"/>
        <v>0</v>
      </c>
      <c r="E484" s="240">
        <v>2070604</v>
      </c>
      <c r="F484" s="241" t="s">
        <v>807</v>
      </c>
      <c r="G484" s="242">
        <v>0</v>
      </c>
      <c r="H484" s="244"/>
      <c r="I484" s="239">
        <f t="shared" si="15"/>
        <v>0</v>
      </c>
    </row>
    <row r="485" s="214" customFormat="1" ht="10.2" spans="1:9">
      <c r="A485" s="237"/>
      <c r="B485" s="237"/>
      <c r="C485" s="237"/>
      <c r="D485" s="232">
        <f t="shared" si="14"/>
        <v>0</v>
      </c>
      <c r="E485" s="240">
        <v>2070605</v>
      </c>
      <c r="F485" s="241" t="s">
        <v>808</v>
      </c>
      <c r="G485" s="242">
        <v>13</v>
      </c>
      <c r="H485" s="244">
        <v>2</v>
      </c>
      <c r="I485" s="239">
        <f t="shared" si="15"/>
        <v>-11</v>
      </c>
    </row>
    <row r="486" s="214" customFormat="1" ht="10.2" spans="1:9">
      <c r="A486" s="237"/>
      <c r="B486" s="237"/>
      <c r="C486" s="237"/>
      <c r="D486" s="232">
        <f t="shared" si="14"/>
        <v>0</v>
      </c>
      <c r="E486" s="240">
        <v>2070606</v>
      </c>
      <c r="F486" s="241" t="s">
        <v>809</v>
      </c>
      <c r="G486" s="242">
        <v>0</v>
      </c>
      <c r="H486" s="244"/>
      <c r="I486" s="239">
        <f t="shared" si="15"/>
        <v>0</v>
      </c>
    </row>
    <row r="487" s="214" customFormat="1" ht="10.2" spans="1:9">
      <c r="A487" s="237"/>
      <c r="B487" s="237"/>
      <c r="C487" s="237"/>
      <c r="D487" s="232">
        <f t="shared" si="14"/>
        <v>0</v>
      </c>
      <c r="E487" s="240">
        <v>2070607</v>
      </c>
      <c r="F487" s="250" t="s">
        <v>810</v>
      </c>
      <c r="G487" s="242">
        <v>6</v>
      </c>
      <c r="H487" s="244">
        <v>5</v>
      </c>
      <c r="I487" s="239">
        <f t="shared" si="15"/>
        <v>-1</v>
      </c>
    </row>
    <row r="488" s="214" customFormat="1" ht="10.2" spans="1:9">
      <c r="A488" s="237"/>
      <c r="B488" s="237"/>
      <c r="C488" s="237"/>
      <c r="D488" s="232">
        <f t="shared" si="14"/>
        <v>0</v>
      </c>
      <c r="E488" s="240">
        <v>2070699</v>
      </c>
      <c r="F488" s="241" t="s">
        <v>811</v>
      </c>
      <c r="G488" s="242"/>
      <c r="H488" s="244">
        <v>5</v>
      </c>
      <c r="I488" s="239">
        <f t="shared" si="15"/>
        <v>5</v>
      </c>
    </row>
    <row r="489" s="214" customFormat="1" ht="10.2" spans="1:9">
      <c r="A489" s="237"/>
      <c r="B489" s="237"/>
      <c r="C489" s="237"/>
      <c r="D489" s="232">
        <f t="shared" si="14"/>
        <v>0</v>
      </c>
      <c r="E489" s="240">
        <v>20799</v>
      </c>
      <c r="F489" s="241" t="s">
        <v>812</v>
      </c>
      <c r="G489" s="242">
        <f>SUM(G490:G492)</f>
        <v>0</v>
      </c>
      <c r="H489" s="242">
        <f>SUM(H490:H492)</f>
        <v>57</v>
      </c>
      <c r="I489" s="239">
        <f t="shared" si="15"/>
        <v>57</v>
      </c>
    </row>
    <row r="490" s="214" customFormat="1" ht="10.2" spans="1:9">
      <c r="A490" s="237"/>
      <c r="B490" s="237"/>
      <c r="C490" s="237"/>
      <c r="D490" s="232">
        <f t="shared" si="14"/>
        <v>0</v>
      </c>
      <c r="E490" s="240">
        <v>2079902</v>
      </c>
      <c r="F490" s="241" t="s">
        <v>813</v>
      </c>
      <c r="G490" s="242"/>
      <c r="H490" s="244"/>
      <c r="I490" s="239">
        <f t="shared" si="15"/>
        <v>0</v>
      </c>
    </row>
    <row r="491" s="214" customFormat="1" ht="10.2" spans="1:9">
      <c r="A491" s="237"/>
      <c r="B491" s="237"/>
      <c r="C491" s="237"/>
      <c r="D491" s="232">
        <f t="shared" si="14"/>
        <v>0</v>
      </c>
      <c r="E491" s="240">
        <v>2079903</v>
      </c>
      <c r="F491" s="241" t="s">
        <v>814</v>
      </c>
      <c r="G491" s="242"/>
      <c r="H491" s="244"/>
      <c r="I491" s="239">
        <f t="shared" si="15"/>
        <v>0</v>
      </c>
    </row>
    <row r="492" s="214" customFormat="1" ht="10.2" spans="1:9">
      <c r="A492" s="237"/>
      <c r="B492" s="237"/>
      <c r="C492" s="237"/>
      <c r="D492" s="232">
        <f t="shared" si="14"/>
        <v>0</v>
      </c>
      <c r="E492" s="240">
        <v>2079999</v>
      </c>
      <c r="F492" s="241" t="s">
        <v>815</v>
      </c>
      <c r="G492" s="242"/>
      <c r="H492" s="244">
        <v>57</v>
      </c>
      <c r="I492" s="239">
        <f t="shared" si="15"/>
        <v>57</v>
      </c>
    </row>
    <row r="493" s="214" customFormat="1" ht="10.2" spans="1:9">
      <c r="A493" s="237"/>
      <c r="B493" s="237"/>
      <c r="C493" s="237"/>
      <c r="D493" s="232">
        <f t="shared" si="14"/>
        <v>0</v>
      </c>
      <c r="E493" s="233">
        <v>208</v>
      </c>
      <c r="F493" s="234" t="s">
        <v>816</v>
      </c>
      <c r="G493" s="256">
        <f>SUM(G494,G508,G518,G531,G541,G549,G556,G564,G573,G578,G581,G584,G590,G593,G602,G613)</f>
        <v>38360</v>
      </c>
      <c r="H493" s="256">
        <f>SUM(H494,H508,H518,H531,H541,H549,H556,H564,H573,H578,H581,H584,H590,H593,H602,H613)</f>
        <v>52177</v>
      </c>
      <c r="I493" s="232">
        <f t="shared" si="15"/>
        <v>13817</v>
      </c>
    </row>
    <row r="494" s="214" customFormat="1" ht="10.2" spans="1:9">
      <c r="A494" s="237"/>
      <c r="B494" s="237"/>
      <c r="C494" s="237"/>
      <c r="D494" s="232">
        <f t="shared" si="14"/>
        <v>0</v>
      </c>
      <c r="E494" s="240">
        <v>20801</v>
      </c>
      <c r="F494" s="241" t="s">
        <v>817</v>
      </c>
      <c r="G494" s="242">
        <f>SUM(G495:G507)</f>
        <v>864</v>
      </c>
      <c r="H494" s="242">
        <f>SUM(H495:H507)</f>
        <v>804</v>
      </c>
      <c r="I494" s="239">
        <f t="shared" si="15"/>
        <v>-60</v>
      </c>
    </row>
    <row r="495" s="214" customFormat="1" ht="10.2" spans="1:9">
      <c r="A495" s="237"/>
      <c r="B495" s="237"/>
      <c r="C495" s="237"/>
      <c r="D495" s="232">
        <f t="shared" si="14"/>
        <v>0</v>
      </c>
      <c r="E495" s="240">
        <v>2080101</v>
      </c>
      <c r="F495" s="241" t="s">
        <v>310</v>
      </c>
      <c r="G495" s="242">
        <v>661</v>
      </c>
      <c r="H495" s="244">
        <v>803</v>
      </c>
      <c r="I495" s="239">
        <f t="shared" si="15"/>
        <v>142</v>
      </c>
    </row>
    <row r="496" s="214" customFormat="1" ht="10.2" spans="1:9">
      <c r="A496" s="237"/>
      <c r="B496" s="237"/>
      <c r="C496" s="237"/>
      <c r="D496" s="232">
        <f t="shared" si="14"/>
        <v>0</v>
      </c>
      <c r="E496" s="240">
        <v>2080102</v>
      </c>
      <c r="F496" s="241" t="s">
        <v>313</v>
      </c>
      <c r="G496" s="242">
        <v>0</v>
      </c>
      <c r="H496" s="244"/>
      <c r="I496" s="239">
        <f t="shared" si="15"/>
        <v>0</v>
      </c>
    </row>
    <row r="497" s="214" customFormat="1" ht="10.2" spans="1:9">
      <c r="A497" s="237"/>
      <c r="B497" s="237"/>
      <c r="C497" s="237"/>
      <c r="D497" s="232">
        <f t="shared" si="14"/>
        <v>0</v>
      </c>
      <c r="E497" s="240">
        <v>2080103</v>
      </c>
      <c r="F497" s="241" t="s">
        <v>316</v>
      </c>
      <c r="G497" s="242">
        <v>0</v>
      </c>
      <c r="H497" s="244"/>
      <c r="I497" s="239">
        <f t="shared" si="15"/>
        <v>0</v>
      </c>
    </row>
    <row r="498" s="214" customFormat="1" ht="10.2" spans="1:9">
      <c r="A498" s="237"/>
      <c r="B498" s="237"/>
      <c r="C498" s="237"/>
      <c r="D498" s="232">
        <f t="shared" si="14"/>
        <v>0</v>
      </c>
      <c r="E498" s="240">
        <v>2080104</v>
      </c>
      <c r="F498" s="241" t="s">
        <v>818</v>
      </c>
      <c r="G498" s="242">
        <v>0</v>
      </c>
      <c r="H498" s="244"/>
      <c r="I498" s="239">
        <f t="shared" si="15"/>
        <v>0</v>
      </c>
    </row>
    <row r="499" s="214" customFormat="1" ht="10.2" spans="1:9">
      <c r="A499" s="237"/>
      <c r="B499" s="237"/>
      <c r="C499" s="237"/>
      <c r="D499" s="232">
        <f t="shared" si="14"/>
        <v>0</v>
      </c>
      <c r="E499" s="240">
        <v>2080105</v>
      </c>
      <c r="F499" s="241" t="s">
        <v>819</v>
      </c>
      <c r="G499" s="242">
        <v>100</v>
      </c>
      <c r="H499" s="244"/>
      <c r="I499" s="239">
        <f t="shared" si="15"/>
        <v>-100</v>
      </c>
    </row>
    <row r="500" s="214" customFormat="1" ht="10.2" spans="1:9">
      <c r="A500" s="237"/>
      <c r="B500" s="237"/>
      <c r="C500" s="237"/>
      <c r="D500" s="232">
        <f t="shared" si="14"/>
        <v>0</v>
      </c>
      <c r="E500" s="240">
        <v>2080106</v>
      </c>
      <c r="F500" s="241" t="s">
        <v>820</v>
      </c>
      <c r="G500" s="242"/>
      <c r="H500" s="244"/>
      <c r="I500" s="239">
        <f t="shared" si="15"/>
        <v>0</v>
      </c>
    </row>
    <row r="501" s="214" customFormat="1" ht="10.2" spans="1:9">
      <c r="A501" s="237"/>
      <c r="B501" s="237"/>
      <c r="C501" s="237"/>
      <c r="D501" s="232">
        <f t="shared" si="14"/>
        <v>0</v>
      </c>
      <c r="E501" s="240">
        <v>2080107</v>
      </c>
      <c r="F501" s="241" t="s">
        <v>821</v>
      </c>
      <c r="G501" s="242"/>
      <c r="H501" s="244"/>
      <c r="I501" s="239">
        <f t="shared" si="15"/>
        <v>0</v>
      </c>
    </row>
    <row r="502" s="214" customFormat="1" ht="10.2" spans="1:9">
      <c r="A502" s="237"/>
      <c r="B502" s="237"/>
      <c r="C502" s="237"/>
      <c r="D502" s="232">
        <f t="shared" si="14"/>
        <v>0</v>
      </c>
      <c r="E502" s="240">
        <v>2080108</v>
      </c>
      <c r="F502" s="241" t="s">
        <v>439</v>
      </c>
      <c r="G502" s="242"/>
      <c r="H502" s="244"/>
      <c r="I502" s="239">
        <f t="shared" si="15"/>
        <v>0</v>
      </c>
    </row>
    <row r="503" s="214" customFormat="1" ht="10.2" spans="1:9">
      <c r="A503" s="237"/>
      <c r="B503" s="237"/>
      <c r="C503" s="237"/>
      <c r="D503" s="232">
        <f t="shared" si="14"/>
        <v>0</v>
      </c>
      <c r="E503" s="240">
        <v>2080109</v>
      </c>
      <c r="F503" s="241" t="s">
        <v>822</v>
      </c>
      <c r="G503" s="242"/>
      <c r="H503" s="244">
        <v>1</v>
      </c>
      <c r="I503" s="239">
        <f t="shared" si="15"/>
        <v>1</v>
      </c>
    </row>
    <row r="504" s="214" customFormat="1" ht="10.2" spans="1:9">
      <c r="A504" s="237"/>
      <c r="B504" s="237"/>
      <c r="C504" s="237"/>
      <c r="D504" s="232">
        <f t="shared" si="14"/>
        <v>0</v>
      </c>
      <c r="E504" s="240">
        <v>2080110</v>
      </c>
      <c r="F504" s="241" t="s">
        <v>823</v>
      </c>
      <c r="G504" s="242"/>
      <c r="H504" s="244"/>
      <c r="I504" s="239">
        <f t="shared" si="15"/>
        <v>0</v>
      </c>
    </row>
    <row r="505" s="214" customFormat="1" ht="10.2" spans="1:9">
      <c r="A505" s="237"/>
      <c r="B505" s="237"/>
      <c r="C505" s="237"/>
      <c r="D505" s="232">
        <f t="shared" si="14"/>
        <v>0</v>
      </c>
      <c r="E505" s="240">
        <v>2080111</v>
      </c>
      <c r="F505" s="241" t="s">
        <v>824</v>
      </c>
      <c r="G505" s="242"/>
      <c r="H505" s="244"/>
      <c r="I505" s="239">
        <f t="shared" si="15"/>
        <v>0</v>
      </c>
    </row>
    <row r="506" s="214" customFormat="1" ht="10.2" spans="1:9">
      <c r="A506" s="237"/>
      <c r="B506" s="237"/>
      <c r="C506" s="237"/>
      <c r="D506" s="232">
        <f t="shared" si="14"/>
        <v>0</v>
      </c>
      <c r="E506" s="240">
        <v>2080112</v>
      </c>
      <c r="F506" s="241" t="s">
        <v>825</v>
      </c>
      <c r="G506" s="242"/>
      <c r="H506" s="244"/>
      <c r="I506" s="239">
        <f t="shared" si="15"/>
        <v>0</v>
      </c>
    </row>
    <row r="507" s="214" customFormat="1" ht="10.2" spans="1:9">
      <c r="A507" s="237"/>
      <c r="B507" s="237"/>
      <c r="C507" s="237"/>
      <c r="D507" s="232">
        <f t="shared" si="14"/>
        <v>0</v>
      </c>
      <c r="E507" s="240">
        <v>2080199</v>
      </c>
      <c r="F507" s="251" t="s">
        <v>826</v>
      </c>
      <c r="G507" s="242">
        <v>103</v>
      </c>
      <c r="H507" s="244"/>
      <c r="I507" s="239">
        <f t="shared" si="15"/>
        <v>-103</v>
      </c>
    </row>
    <row r="508" s="214" customFormat="1" ht="10.2" spans="1:9">
      <c r="A508" s="237"/>
      <c r="B508" s="237"/>
      <c r="C508" s="237"/>
      <c r="D508" s="232">
        <f t="shared" si="14"/>
        <v>0</v>
      </c>
      <c r="E508" s="240">
        <v>20802</v>
      </c>
      <c r="F508" s="241" t="s">
        <v>827</v>
      </c>
      <c r="G508" s="242">
        <f>SUM(G509:G515)</f>
        <v>4744</v>
      </c>
      <c r="H508" s="242">
        <f>SUM(H509:H515)</f>
        <v>11273</v>
      </c>
      <c r="I508" s="239">
        <f t="shared" si="15"/>
        <v>6529</v>
      </c>
    </row>
    <row r="509" s="214" customFormat="1" ht="10.2" spans="1:9">
      <c r="A509" s="237"/>
      <c r="B509" s="237"/>
      <c r="C509" s="237"/>
      <c r="D509" s="232">
        <f t="shared" si="14"/>
        <v>0</v>
      </c>
      <c r="E509" s="240">
        <v>2080201</v>
      </c>
      <c r="F509" s="241" t="s">
        <v>310</v>
      </c>
      <c r="G509" s="242">
        <v>512</v>
      </c>
      <c r="H509" s="244">
        <v>571</v>
      </c>
      <c r="I509" s="239">
        <f t="shared" si="15"/>
        <v>59</v>
      </c>
    </row>
    <row r="510" s="214" customFormat="1" ht="10.2" spans="1:9">
      <c r="A510" s="237"/>
      <c r="B510" s="237"/>
      <c r="C510" s="237"/>
      <c r="D510" s="232">
        <f t="shared" si="14"/>
        <v>0</v>
      </c>
      <c r="E510" s="240">
        <v>2080202</v>
      </c>
      <c r="F510" s="241" t="s">
        <v>313</v>
      </c>
      <c r="G510" s="242">
        <v>0</v>
      </c>
      <c r="H510" s="244"/>
      <c r="I510" s="239">
        <f t="shared" si="15"/>
        <v>0</v>
      </c>
    </row>
    <row r="511" s="214" customFormat="1" ht="10.2" spans="1:9">
      <c r="A511" s="237"/>
      <c r="B511" s="237"/>
      <c r="C511" s="237"/>
      <c r="D511" s="232">
        <f t="shared" si="14"/>
        <v>0</v>
      </c>
      <c r="E511" s="240">
        <v>2080203</v>
      </c>
      <c r="F511" s="241" t="s">
        <v>316</v>
      </c>
      <c r="G511" s="242">
        <v>0</v>
      </c>
      <c r="H511" s="244"/>
      <c r="I511" s="239">
        <f t="shared" si="15"/>
        <v>0</v>
      </c>
    </row>
    <row r="512" s="214" customFormat="1" ht="10.2" spans="1:9">
      <c r="A512" s="237"/>
      <c r="B512" s="237"/>
      <c r="C512" s="237"/>
      <c r="D512" s="232">
        <f t="shared" si="14"/>
        <v>0</v>
      </c>
      <c r="E512" s="240">
        <v>2080206</v>
      </c>
      <c r="F512" s="241" t="s">
        <v>828</v>
      </c>
      <c r="G512" s="242">
        <v>0</v>
      </c>
      <c r="H512" s="244"/>
      <c r="I512" s="239">
        <f t="shared" si="15"/>
        <v>0</v>
      </c>
    </row>
    <row r="513" s="214" customFormat="1" ht="10.2" spans="1:9">
      <c r="A513" s="237"/>
      <c r="B513" s="237"/>
      <c r="C513" s="237"/>
      <c r="D513" s="232">
        <f t="shared" si="14"/>
        <v>0</v>
      </c>
      <c r="E513" s="240">
        <v>2080207</v>
      </c>
      <c r="F513" s="241" t="s">
        <v>829</v>
      </c>
      <c r="G513" s="235">
        <v>0</v>
      </c>
      <c r="H513" s="256"/>
      <c r="I513" s="239">
        <f t="shared" si="15"/>
        <v>0</v>
      </c>
    </row>
    <row r="514" s="214" customFormat="1" ht="10.2" spans="1:9">
      <c r="A514" s="237"/>
      <c r="B514" s="237"/>
      <c r="C514" s="237"/>
      <c r="D514" s="232">
        <f t="shared" si="14"/>
        <v>0</v>
      </c>
      <c r="E514" s="240">
        <v>2080208</v>
      </c>
      <c r="F514" s="241" t="s">
        <v>830</v>
      </c>
      <c r="G514" s="242">
        <v>3953</v>
      </c>
      <c r="H514" s="244">
        <v>4552</v>
      </c>
      <c r="I514" s="239">
        <f t="shared" si="15"/>
        <v>599</v>
      </c>
    </row>
    <row r="515" s="214" customFormat="1" ht="10.2" spans="1:9">
      <c r="A515" s="237"/>
      <c r="B515" s="237"/>
      <c r="C515" s="237"/>
      <c r="D515" s="232">
        <f t="shared" si="14"/>
        <v>0</v>
      </c>
      <c r="E515" s="240">
        <v>2080299</v>
      </c>
      <c r="F515" s="241" t="s">
        <v>831</v>
      </c>
      <c r="G515" s="242">
        <v>279</v>
      </c>
      <c r="H515" s="244">
        <v>6150</v>
      </c>
      <c r="I515" s="239">
        <f t="shared" si="15"/>
        <v>5871</v>
      </c>
    </row>
    <row r="516" s="214" customFormat="1" ht="10.2" spans="1:9">
      <c r="A516" s="237"/>
      <c r="B516" s="237"/>
      <c r="C516" s="237"/>
      <c r="D516" s="232">
        <f t="shared" si="14"/>
        <v>0</v>
      </c>
      <c r="E516" s="240">
        <v>20804</v>
      </c>
      <c r="F516" s="241" t="s">
        <v>832</v>
      </c>
      <c r="G516" s="242"/>
      <c r="H516" s="244"/>
      <c r="I516" s="239">
        <f t="shared" si="15"/>
        <v>0</v>
      </c>
    </row>
    <row r="517" s="214" customFormat="1" ht="10.2" spans="1:9">
      <c r="A517" s="237"/>
      <c r="B517" s="237"/>
      <c r="C517" s="237"/>
      <c r="D517" s="232">
        <f t="shared" si="14"/>
        <v>0</v>
      </c>
      <c r="E517" s="240">
        <v>2080402</v>
      </c>
      <c r="F517" s="241" t="s">
        <v>833</v>
      </c>
      <c r="G517" s="242"/>
      <c r="H517" s="244"/>
      <c r="I517" s="239">
        <f t="shared" si="15"/>
        <v>0</v>
      </c>
    </row>
    <row r="518" s="214" customFormat="1" ht="10.2" spans="1:9">
      <c r="A518" s="237"/>
      <c r="B518" s="237"/>
      <c r="C518" s="237"/>
      <c r="D518" s="232">
        <f t="shared" si="14"/>
        <v>0</v>
      </c>
      <c r="E518" s="240">
        <v>20805</v>
      </c>
      <c r="F518" s="241" t="s">
        <v>834</v>
      </c>
      <c r="G518" s="242">
        <f>SUM(G519:G526)</f>
        <v>20366</v>
      </c>
      <c r="H518" s="242">
        <f>SUM(H519:H526)</f>
        <v>22890</v>
      </c>
      <c r="I518" s="239">
        <f t="shared" si="15"/>
        <v>2524</v>
      </c>
    </row>
    <row r="519" s="214" customFormat="1" ht="10.2" spans="1:9">
      <c r="A519" s="237"/>
      <c r="B519" s="237"/>
      <c r="C519" s="237"/>
      <c r="D519" s="232">
        <f t="shared" ref="D519:D582" si="16">C519-B519</f>
        <v>0</v>
      </c>
      <c r="E519" s="240">
        <v>2080501</v>
      </c>
      <c r="F519" s="241" t="s">
        <v>835</v>
      </c>
      <c r="G519" s="242">
        <v>8941</v>
      </c>
      <c r="H519" s="244">
        <v>4308</v>
      </c>
      <c r="I519" s="239">
        <f t="shared" ref="I519:I582" si="17">H519-G519</f>
        <v>-4633</v>
      </c>
    </row>
    <row r="520" s="214" customFormat="1" ht="10.2" spans="1:9">
      <c r="A520" s="237"/>
      <c r="B520" s="237"/>
      <c r="C520" s="237"/>
      <c r="D520" s="232">
        <f t="shared" si="16"/>
        <v>0</v>
      </c>
      <c r="E520" s="240">
        <v>2080502</v>
      </c>
      <c r="F520" s="241" t="s">
        <v>836</v>
      </c>
      <c r="G520" s="242">
        <v>583</v>
      </c>
      <c r="H520" s="244">
        <v>6263</v>
      </c>
      <c r="I520" s="239">
        <f t="shared" si="17"/>
        <v>5680</v>
      </c>
    </row>
    <row r="521" s="214" customFormat="1" ht="10.2" spans="1:9">
      <c r="A521" s="237"/>
      <c r="B521" s="237"/>
      <c r="C521" s="237"/>
      <c r="D521" s="232">
        <f t="shared" si="16"/>
        <v>0</v>
      </c>
      <c r="E521" s="240">
        <v>2080503</v>
      </c>
      <c r="F521" s="241" t="s">
        <v>837</v>
      </c>
      <c r="G521" s="242">
        <v>0</v>
      </c>
      <c r="H521" s="244"/>
      <c r="I521" s="239">
        <f t="shared" si="17"/>
        <v>0</v>
      </c>
    </row>
    <row r="522" s="214" customFormat="1" ht="10.2" spans="1:9">
      <c r="A522" s="237"/>
      <c r="B522" s="237"/>
      <c r="C522" s="237"/>
      <c r="D522" s="232">
        <f t="shared" si="16"/>
        <v>0</v>
      </c>
      <c r="E522" s="240">
        <v>2080504</v>
      </c>
      <c r="F522" s="241" t="s">
        <v>838</v>
      </c>
      <c r="G522" s="242"/>
      <c r="H522" s="244"/>
      <c r="I522" s="239">
        <f t="shared" si="17"/>
        <v>0</v>
      </c>
    </row>
    <row r="523" s="214" customFormat="1" ht="10.2" spans="1:9">
      <c r="A523" s="237"/>
      <c r="B523" s="237"/>
      <c r="C523" s="237"/>
      <c r="D523" s="232">
        <f t="shared" si="16"/>
        <v>0</v>
      </c>
      <c r="E523" s="240">
        <v>2080505</v>
      </c>
      <c r="F523" s="241" t="s">
        <v>839</v>
      </c>
      <c r="G523" s="242">
        <v>10053</v>
      </c>
      <c r="H523" s="244">
        <v>9626</v>
      </c>
      <c r="I523" s="239">
        <f t="shared" si="17"/>
        <v>-427</v>
      </c>
    </row>
    <row r="524" s="214" customFormat="1" ht="10.2" spans="1:9">
      <c r="A524" s="237"/>
      <c r="B524" s="237"/>
      <c r="C524" s="237"/>
      <c r="D524" s="232">
        <f t="shared" si="16"/>
        <v>0</v>
      </c>
      <c r="E524" s="240">
        <v>2080506</v>
      </c>
      <c r="F524" s="241" t="s">
        <v>840</v>
      </c>
      <c r="G524" s="242">
        <v>586</v>
      </c>
      <c r="H524" s="244">
        <v>1008</v>
      </c>
      <c r="I524" s="239">
        <f t="shared" si="17"/>
        <v>422</v>
      </c>
    </row>
    <row r="525" s="214" customFormat="1" ht="10.2" spans="1:9">
      <c r="A525" s="237"/>
      <c r="B525" s="237"/>
      <c r="C525" s="237"/>
      <c r="D525" s="232">
        <f t="shared" si="16"/>
        <v>0</v>
      </c>
      <c r="E525" s="240">
        <v>2080507</v>
      </c>
      <c r="F525" s="251" t="s">
        <v>841</v>
      </c>
      <c r="G525" s="242">
        <v>0</v>
      </c>
      <c r="H525" s="244">
        <v>1480</v>
      </c>
      <c r="I525" s="239">
        <f t="shared" si="17"/>
        <v>1480</v>
      </c>
    </row>
    <row r="526" s="214" customFormat="1" ht="10.2" spans="1:9">
      <c r="A526" s="237"/>
      <c r="B526" s="237"/>
      <c r="C526" s="237"/>
      <c r="D526" s="232">
        <f t="shared" si="16"/>
        <v>0</v>
      </c>
      <c r="E526" s="240">
        <v>2080599</v>
      </c>
      <c r="F526" s="241" t="s">
        <v>842</v>
      </c>
      <c r="G526" s="242">
        <v>203</v>
      </c>
      <c r="H526" s="244">
        <v>205</v>
      </c>
      <c r="I526" s="239">
        <f t="shared" si="17"/>
        <v>2</v>
      </c>
    </row>
    <row r="527" s="214" customFormat="1" ht="10.2" spans="1:9">
      <c r="A527" s="237"/>
      <c r="B527" s="237"/>
      <c r="C527" s="237"/>
      <c r="D527" s="232">
        <f t="shared" si="16"/>
        <v>0</v>
      </c>
      <c r="E527" s="240">
        <v>20806</v>
      </c>
      <c r="F527" s="241" t="s">
        <v>843</v>
      </c>
      <c r="G527" s="242"/>
      <c r="H527" s="244"/>
      <c r="I527" s="239">
        <f t="shared" si="17"/>
        <v>0</v>
      </c>
    </row>
    <row r="528" s="214" customFormat="1" ht="10.2" spans="1:9">
      <c r="A528" s="237"/>
      <c r="B528" s="237"/>
      <c r="C528" s="237"/>
      <c r="D528" s="232">
        <f t="shared" si="16"/>
        <v>0</v>
      </c>
      <c r="E528" s="240">
        <v>2080601</v>
      </c>
      <c r="F528" s="241" t="s">
        <v>844</v>
      </c>
      <c r="G528" s="242"/>
      <c r="H528" s="244"/>
      <c r="I528" s="239">
        <f t="shared" si="17"/>
        <v>0</v>
      </c>
    </row>
    <row r="529" s="214" customFormat="1" ht="10.2" spans="1:9">
      <c r="A529" s="237"/>
      <c r="B529" s="237"/>
      <c r="C529" s="237"/>
      <c r="D529" s="232">
        <f t="shared" si="16"/>
        <v>0</v>
      </c>
      <c r="E529" s="240">
        <v>2080602</v>
      </c>
      <c r="F529" s="241" t="s">
        <v>845</v>
      </c>
      <c r="G529" s="242"/>
      <c r="H529" s="244"/>
      <c r="I529" s="239">
        <f t="shared" si="17"/>
        <v>0</v>
      </c>
    </row>
    <row r="530" s="214" customFormat="1" ht="10.2" spans="1:9">
      <c r="A530" s="237"/>
      <c r="B530" s="237"/>
      <c r="C530" s="237"/>
      <c r="D530" s="232">
        <f t="shared" si="16"/>
        <v>0</v>
      </c>
      <c r="E530" s="240">
        <v>2080699</v>
      </c>
      <c r="F530" s="241" t="s">
        <v>846</v>
      </c>
      <c r="G530" s="242"/>
      <c r="H530" s="244"/>
      <c r="I530" s="239">
        <f t="shared" si="17"/>
        <v>0</v>
      </c>
    </row>
    <row r="531" s="214" customFormat="1" ht="10.2" spans="1:9">
      <c r="A531" s="237"/>
      <c r="B531" s="237"/>
      <c r="C531" s="237"/>
      <c r="D531" s="232">
        <f t="shared" si="16"/>
        <v>0</v>
      </c>
      <c r="E531" s="240">
        <v>20807</v>
      </c>
      <c r="F531" s="241" t="s">
        <v>847</v>
      </c>
      <c r="G531" s="242">
        <f>SUM(G532:G540)</f>
        <v>4676</v>
      </c>
      <c r="H531" s="242">
        <f>SUM(H532:H540)</f>
        <v>3217</v>
      </c>
      <c r="I531" s="239">
        <f t="shared" si="17"/>
        <v>-1459</v>
      </c>
    </row>
    <row r="532" s="214" customFormat="1" ht="10.2" spans="1:9">
      <c r="A532" s="237"/>
      <c r="B532" s="237"/>
      <c r="C532" s="237"/>
      <c r="D532" s="232">
        <f t="shared" si="16"/>
        <v>0</v>
      </c>
      <c r="E532" s="240">
        <v>2080701</v>
      </c>
      <c r="F532" s="241" t="s">
        <v>848</v>
      </c>
      <c r="G532" s="242"/>
      <c r="H532" s="244"/>
      <c r="I532" s="239">
        <f t="shared" si="17"/>
        <v>0</v>
      </c>
    </row>
    <row r="533" s="214" customFormat="1" ht="10.2" spans="1:9">
      <c r="A533" s="237"/>
      <c r="B533" s="237"/>
      <c r="C533" s="237"/>
      <c r="D533" s="232">
        <f t="shared" si="16"/>
        <v>0</v>
      </c>
      <c r="E533" s="240">
        <v>2080702</v>
      </c>
      <c r="F533" s="241" t="s">
        <v>849</v>
      </c>
      <c r="G533" s="242"/>
      <c r="H533" s="244"/>
      <c r="I533" s="239">
        <f t="shared" si="17"/>
        <v>0</v>
      </c>
    </row>
    <row r="534" s="214" customFormat="1" ht="10.2" spans="1:9">
      <c r="A534" s="237"/>
      <c r="B534" s="237"/>
      <c r="C534" s="237"/>
      <c r="D534" s="232">
        <f t="shared" si="16"/>
        <v>0</v>
      </c>
      <c r="E534" s="240">
        <v>2080704</v>
      </c>
      <c r="F534" s="241" t="s">
        <v>850</v>
      </c>
      <c r="G534" s="242"/>
      <c r="H534" s="244"/>
      <c r="I534" s="239">
        <f t="shared" si="17"/>
        <v>0</v>
      </c>
    </row>
    <row r="535" s="214" customFormat="1" ht="10.2" spans="1:9">
      <c r="A535" s="237"/>
      <c r="B535" s="237"/>
      <c r="C535" s="237"/>
      <c r="D535" s="232">
        <f t="shared" si="16"/>
        <v>0</v>
      </c>
      <c r="E535" s="240">
        <v>2080705</v>
      </c>
      <c r="F535" s="241" t="s">
        <v>851</v>
      </c>
      <c r="G535" s="242"/>
      <c r="H535" s="244"/>
      <c r="I535" s="239">
        <f t="shared" si="17"/>
        <v>0</v>
      </c>
    </row>
    <row r="536" s="214" customFormat="1" ht="10.2" spans="1:9">
      <c r="A536" s="237"/>
      <c r="B536" s="237"/>
      <c r="C536" s="237"/>
      <c r="D536" s="232">
        <f t="shared" si="16"/>
        <v>0</v>
      </c>
      <c r="E536" s="240">
        <v>2080709</v>
      </c>
      <c r="F536" s="241" t="s">
        <v>852</v>
      </c>
      <c r="G536" s="242"/>
      <c r="H536" s="244"/>
      <c r="I536" s="239">
        <f t="shared" si="17"/>
        <v>0</v>
      </c>
    </row>
    <row r="537" s="214" customFormat="1" ht="10.2" spans="1:9">
      <c r="A537" s="237"/>
      <c r="B537" s="237"/>
      <c r="C537" s="237"/>
      <c r="D537" s="232">
        <f t="shared" si="16"/>
        <v>0</v>
      </c>
      <c r="E537" s="240">
        <v>2080711</v>
      </c>
      <c r="F537" s="241" t="s">
        <v>853</v>
      </c>
      <c r="G537" s="242">
        <v>0</v>
      </c>
      <c r="H537" s="244">
        <v>6</v>
      </c>
      <c r="I537" s="239">
        <f t="shared" si="17"/>
        <v>6</v>
      </c>
    </row>
    <row r="538" s="214" customFormat="1" ht="10.2" spans="1:9">
      <c r="A538" s="237"/>
      <c r="B538" s="237"/>
      <c r="C538" s="237"/>
      <c r="D538" s="232">
        <f t="shared" si="16"/>
        <v>0</v>
      </c>
      <c r="E538" s="240">
        <v>2080712</v>
      </c>
      <c r="F538" s="241" t="s">
        <v>854</v>
      </c>
      <c r="G538" s="242"/>
      <c r="H538" s="244"/>
      <c r="I538" s="239">
        <f t="shared" si="17"/>
        <v>0</v>
      </c>
    </row>
    <row r="539" s="214" customFormat="1" ht="10.2" spans="1:9">
      <c r="A539" s="237"/>
      <c r="B539" s="237"/>
      <c r="C539" s="237"/>
      <c r="D539" s="232">
        <f t="shared" si="16"/>
        <v>0</v>
      </c>
      <c r="E539" s="240">
        <v>2080713</v>
      </c>
      <c r="F539" s="241" t="s">
        <v>855</v>
      </c>
      <c r="G539" s="242"/>
      <c r="H539" s="244"/>
      <c r="I539" s="239">
        <f t="shared" si="17"/>
        <v>0</v>
      </c>
    </row>
    <row r="540" s="214" customFormat="1" ht="10.2" spans="1:9">
      <c r="A540" s="237"/>
      <c r="B540" s="237"/>
      <c r="C540" s="237"/>
      <c r="D540" s="232">
        <f t="shared" si="16"/>
        <v>0</v>
      </c>
      <c r="E540" s="240">
        <v>2080799</v>
      </c>
      <c r="F540" s="241" t="s">
        <v>856</v>
      </c>
      <c r="G540" s="242">
        <v>4676</v>
      </c>
      <c r="H540" s="244">
        <v>3211</v>
      </c>
      <c r="I540" s="239">
        <f t="shared" si="17"/>
        <v>-1465</v>
      </c>
    </row>
    <row r="541" s="214" customFormat="1" ht="10.2" spans="1:9">
      <c r="A541" s="237"/>
      <c r="B541" s="237"/>
      <c r="C541" s="237"/>
      <c r="D541" s="232">
        <f t="shared" si="16"/>
        <v>0</v>
      </c>
      <c r="E541" s="240">
        <v>20808</v>
      </c>
      <c r="F541" s="241" t="s">
        <v>857</v>
      </c>
      <c r="G541" s="242">
        <f>SUM(G542:G548)</f>
        <v>1066</v>
      </c>
      <c r="H541" s="242">
        <f>SUM(H542:H548)</f>
        <v>774</v>
      </c>
      <c r="I541" s="239">
        <f t="shared" si="17"/>
        <v>-292</v>
      </c>
    </row>
    <row r="542" s="214" customFormat="1" ht="10.2" spans="1:9">
      <c r="A542" s="237"/>
      <c r="B542" s="237"/>
      <c r="C542" s="237"/>
      <c r="D542" s="232">
        <f t="shared" si="16"/>
        <v>0</v>
      </c>
      <c r="E542" s="240">
        <v>2080801</v>
      </c>
      <c r="F542" s="241" t="s">
        <v>858</v>
      </c>
      <c r="G542" s="242">
        <v>5</v>
      </c>
      <c r="H542" s="244">
        <v>39</v>
      </c>
      <c r="I542" s="239">
        <f t="shared" si="17"/>
        <v>34</v>
      </c>
    </row>
    <row r="543" s="214" customFormat="1" ht="10.2" spans="1:9">
      <c r="A543" s="237"/>
      <c r="B543" s="237"/>
      <c r="C543" s="237"/>
      <c r="D543" s="232">
        <f t="shared" si="16"/>
        <v>0</v>
      </c>
      <c r="E543" s="240">
        <v>2080802</v>
      </c>
      <c r="F543" s="241" t="s">
        <v>859</v>
      </c>
      <c r="G543" s="242">
        <v>8</v>
      </c>
      <c r="H543" s="244">
        <v>49</v>
      </c>
      <c r="I543" s="239">
        <f t="shared" si="17"/>
        <v>41</v>
      </c>
    </row>
    <row r="544" s="214" customFormat="1" ht="10.2" spans="1:9">
      <c r="A544" s="237"/>
      <c r="B544" s="237"/>
      <c r="C544" s="237"/>
      <c r="D544" s="232">
        <f t="shared" si="16"/>
        <v>0</v>
      </c>
      <c r="E544" s="240">
        <v>2080803</v>
      </c>
      <c r="F544" s="241" t="s">
        <v>860</v>
      </c>
      <c r="G544" s="242">
        <v>4</v>
      </c>
      <c r="H544" s="244">
        <v>84</v>
      </c>
      <c r="I544" s="239">
        <f t="shared" si="17"/>
        <v>80</v>
      </c>
    </row>
    <row r="545" s="214" customFormat="1" ht="10.2" spans="1:9">
      <c r="A545" s="237"/>
      <c r="B545" s="237"/>
      <c r="C545" s="237"/>
      <c r="D545" s="232">
        <f t="shared" si="16"/>
        <v>0</v>
      </c>
      <c r="E545" s="240">
        <v>2080804</v>
      </c>
      <c r="F545" s="241" t="s">
        <v>861</v>
      </c>
      <c r="G545" s="242">
        <v>0</v>
      </c>
      <c r="H545" s="244"/>
      <c r="I545" s="239">
        <f t="shared" si="17"/>
        <v>0</v>
      </c>
    </row>
    <row r="546" s="214" customFormat="1" ht="10.2" spans="1:9">
      <c r="A546" s="237"/>
      <c r="B546" s="237"/>
      <c r="C546" s="237"/>
      <c r="D546" s="232">
        <f t="shared" si="16"/>
        <v>0</v>
      </c>
      <c r="E546" s="240">
        <v>2080805</v>
      </c>
      <c r="F546" s="241" t="s">
        <v>862</v>
      </c>
      <c r="G546" s="242">
        <v>168</v>
      </c>
      <c r="H546" s="244">
        <v>138</v>
      </c>
      <c r="I546" s="239">
        <f t="shared" si="17"/>
        <v>-30</v>
      </c>
    </row>
    <row r="547" s="214" customFormat="1" ht="10.2" spans="1:9">
      <c r="A547" s="237"/>
      <c r="B547" s="237"/>
      <c r="C547" s="237"/>
      <c r="D547" s="232">
        <f t="shared" si="16"/>
        <v>0</v>
      </c>
      <c r="E547" s="240">
        <v>2080806</v>
      </c>
      <c r="F547" s="241" t="s">
        <v>863</v>
      </c>
      <c r="G547" s="242">
        <v>12</v>
      </c>
      <c r="H547" s="244">
        <v>9</v>
      </c>
      <c r="I547" s="239">
        <f t="shared" si="17"/>
        <v>-3</v>
      </c>
    </row>
    <row r="548" s="214" customFormat="1" ht="10.2" spans="1:9">
      <c r="A548" s="237"/>
      <c r="B548" s="237"/>
      <c r="C548" s="237"/>
      <c r="D548" s="232">
        <f t="shared" si="16"/>
        <v>0</v>
      </c>
      <c r="E548" s="240">
        <v>2080899</v>
      </c>
      <c r="F548" s="241" t="s">
        <v>864</v>
      </c>
      <c r="G548" s="242">
        <v>869</v>
      </c>
      <c r="H548" s="244">
        <v>455</v>
      </c>
      <c r="I548" s="239">
        <f t="shared" si="17"/>
        <v>-414</v>
      </c>
    </row>
    <row r="549" s="214" customFormat="1" ht="10.2" spans="1:9">
      <c r="A549" s="237"/>
      <c r="B549" s="237"/>
      <c r="C549" s="237"/>
      <c r="D549" s="232">
        <f t="shared" si="16"/>
        <v>0</v>
      </c>
      <c r="E549" s="240">
        <v>20809</v>
      </c>
      <c r="F549" s="241" t="s">
        <v>865</v>
      </c>
      <c r="G549" s="242">
        <f>SUM(G550:G555)</f>
        <v>55</v>
      </c>
      <c r="H549" s="242">
        <f>SUM(H550:H555)</f>
        <v>90</v>
      </c>
      <c r="I549" s="239">
        <f t="shared" si="17"/>
        <v>35</v>
      </c>
    </row>
    <row r="550" s="214" customFormat="1" ht="10.2" spans="1:9">
      <c r="A550" s="237"/>
      <c r="B550" s="237"/>
      <c r="C550" s="237"/>
      <c r="D550" s="232">
        <f t="shared" si="16"/>
        <v>0</v>
      </c>
      <c r="E550" s="240">
        <v>2080901</v>
      </c>
      <c r="F550" s="241" t="s">
        <v>866</v>
      </c>
      <c r="G550" s="242">
        <v>47</v>
      </c>
      <c r="H550" s="244">
        <v>18</v>
      </c>
      <c r="I550" s="239">
        <f t="shared" si="17"/>
        <v>-29</v>
      </c>
    </row>
    <row r="551" s="214" customFormat="1" ht="10.2" spans="1:9">
      <c r="A551" s="237"/>
      <c r="B551" s="237"/>
      <c r="C551" s="237"/>
      <c r="D551" s="232">
        <f t="shared" si="16"/>
        <v>0</v>
      </c>
      <c r="E551" s="240">
        <v>2080902</v>
      </c>
      <c r="F551" s="241" t="s">
        <v>867</v>
      </c>
      <c r="G551" s="242">
        <v>1</v>
      </c>
      <c r="H551" s="244">
        <v>47</v>
      </c>
      <c r="I551" s="239">
        <f t="shared" si="17"/>
        <v>46</v>
      </c>
    </row>
    <row r="552" s="214" customFormat="1" ht="10.2" spans="1:9">
      <c r="A552" s="237"/>
      <c r="B552" s="237"/>
      <c r="C552" s="237"/>
      <c r="D552" s="232">
        <f t="shared" si="16"/>
        <v>0</v>
      </c>
      <c r="E552" s="240">
        <v>2080903</v>
      </c>
      <c r="F552" s="241" t="s">
        <v>868</v>
      </c>
      <c r="G552" s="242">
        <v>0</v>
      </c>
      <c r="H552" s="244">
        <v>15</v>
      </c>
      <c r="I552" s="239">
        <f t="shared" si="17"/>
        <v>15</v>
      </c>
    </row>
    <row r="553" s="214" customFormat="1" ht="10.2" spans="1:9">
      <c r="A553" s="237"/>
      <c r="B553" s="237"/>
      <c r="C553" s="237"/>
      <c r="D553" s="232">
        <f t="shared" si="16"/>
        <v>0</v>
      </c>
      <c r="E553" s="240">
        <v>2080904</v>
      </c>
      <c r="F553" s="241" t="s">
        <v>869</v>
      </c>
      <c r="G553" s="242">
        <v>2</v>
      </c>
      <c r="H553" s="244">
        <v>6</v>
      </c>
      <c r="I553" s="239">
        <f t="shared" si="17"/>
        <v>4</v>
      </c>
    </row>
    <row r="554" s="214" customFormat="1" ht="10.2" spans="1:9">
      <c r="A554" s="237"/>
      <c r="B554" s="237"/>
      <c r="C554" s="237"/>
      <c r="D554" s="232">
        <f t="shared" si="16"/>
        <v>0</v>
      </c>
      <c r="E554" s="240">
        <v>2080905</v>
      </c>
      <c r="F554" s="250" t="s">
        <v>870</v>
      </c>
      <c r="G554" s="242">
        <v>5</v>
      </c>
      <c r="H554" s="244"/>
      <c r="I554" s="239">
        <f t="shared" si="17"/>
        <v>-5</v>
      </c>
    </row>
    <row r="555" s="214" customFormat="1" ht="10.2" spans="1:9">
      <c r="A555" s="237"/>
      <c r="B555" s="237"/>
      <c r="C555" s="237"/>
      <c r="D555" s="232">
        <f t="shared" si="16"/>
        <v>0</v>
      </c>
      <c r="E555" s="240">
        <v>2080999</v>
      </c>
      <c r="F555" s="241" t="s">
        <v>871</v>
      </c>
      <c r="G555" s="242"/>
      <c r="H555" s="244">
        <v>4</v>
      </c>
      <c r="I555" s="239">
        <f t="shared" si="17"/>
        <v>4</v>
      </c>
    </row>
    <row r="556" s="214" customFormat="1" ht="10.2" spans="1:9">
      <c r="A556" s="237"/>
      <c r="B556" s="237"/>
      <c r="C556" s="237"/>
      <c r="D556" s="232">
        <f t="shared" si="16"/>
        <v>0</v>
      </c>
      <c r="E556" s="240">
        <v>20810</v>
      </c>
      <c r="F556" s="241" t="s">
        <v>872</v>
      </c>
      <c r="G556" s="257">
        <f>SUM(G557:G561)</f>
        <v>509</v>
      </c>
      <c r="H556" s="257">
        <f>SUM(H557:H561)</f>
        <v>1753</v>
      </c>
      <c r="I556" s="239">
        <f t="shared" si="17"/>
        <v>1244</v>
      </c>
    </row>
    <row r="557" s="214" customFormat="1" ht="10.2" spans="1:9">
      <c r="A557" s="237"/>
      <c r="B557" s="237"/>
      <c r="C557" s="237"/>
      <c r="D557" s="232">
        <f t="shared" si="16"/>
        <v>0</v>
      </c>
      <c r="E557" s="240">
        <v>2081001</v>
      </c>
      <c r="F557" s="241" t="s">
        <v>873</v>
      </c>
      <c r="G557" s="258">
        <v>509</v>
      </c>
      <c r="H557" s="259">
        <v>322</v>
      </c>
      <c r="I557" s="239">
        <f t="shared" si="17"/>
        <v>-187</v>
      </c>
    </row>
    <row r="558" s="214" customFormat="1" ht="10.2" spans="1:9">
      <c r="A558" s="237"/>
      <c r="B558" s="237"/>
      <c r="C558" s="237"/>
      <c r="D558" s="232">
        <f t="shared" si="16"/>
        <v>0</v>
      </c>
      <c r="E558" s="240">
        <v>2081002</v>
      </c>
      <c r="F558" s="241" t="s">
        <v>874</v>
      </c>
      <c r="G558" s="260">
        <v>0</v>
      </c>
      <c r="H558" s="261">
        <v>631</v>
      </c>
      <c r="I558" s="239">
        <f t="shared" si="17"/>
        <v>631</v>
      </c>
    </row>
    <row r="559" s="214" customFormat="1" ht="10.2" spans="1:9">
      <c r="A559" s="237"/>
      <c r="B559" s="237"/>
      <c r="C559" s="237"/>
      <c r="D559" s="232">
        <f t="shared" si="16"/>
        <v>0</v>
      </c>
      <c r="E559" s="240">
        <v>2081003</v>
      </c>
      <c r="F559" s="241" t="s">
        <v>875</v>
      </c>
      <c r="G559" s="260">
        <v>0</v>
      </c>
      <c r="H559" s="261"/>
      <c r="I559" s="239">
        <f t="shared" si="17"/>
        <v>0</v>
      </c>
    </row>
    <row r="560" s="214" customFormat="1" ht="10.2" spans="1:9">
      <c r="A560" s="237"/>
      <c r="B560" s="237"/>
      <c r="C560" s="237"/>
      <c r="D560" s="232">
        <f t="shared" si="16"/>
        <v>0</v>
      </c>
      <c r="E560" s="240">
        <v>2081004</v>
      </c>
      <c r="F560" s="241" t="s">
        <v>876</v>
      </c>
      <c r="G560" s="260">
        <v>0</v>
      </c>
      <c r="H560" s="261">
        <v>800</v>
      </c>
      <c r="I560" s="239">
        <f t="shared" si="17"/>
        <v>800</v>
      </c>
    </row>
    <row r="561" s="214" customFormat="1" ht="10.2" spans="1:9">
      <c r="A561" s="237"/>
      <c r="B561" s="237"/>
      <c r="C561" s="237"/>
      <c r="D561" s="232">
        <f t="shared" si="16"/>
        <v>0</v>
      </c>
      <c r="E561" s="240">
        <v>2081005</v>
      </c>
      <c r="F561" s="241" t="s">
        <v>877</v>
      </c>
      <c r="G561" s="260">
        <v>0</v>
      </c>
      <c r="H561" s="260"/>
      <c r="I561" s="239">
        <f t="shared" si="17"/>
        <v>0</v>
      </c>
    </row>
    <row r="562" s="214" customFormat="1" ht="10.2" spans="1:9">
      <c r="A562" s="237"/>
      <c r="B562" s="237"/>
      <c r="C562" s="237"/>
      <c r="D562" s="232">
        <f t="shared" si="16"/>
        <v>0</v>
      </c>
      <c r="E562" s="240">
        <v>2081006</v>
      </c>
      <c r="F562" s="250" t="s">
        <v>878</v>
      </c>
      <c r="G562" s="260">
        <v>0</v>
      </c>
      <c r="H562" s="260"/>
      <c r="I562" s="239">
        <f t="shared" si="17"/>
        <v>0</v>
      </c>
    </row>
    <row r="563" s="214" customFormat="1" ht="10.2" spans="1:9">
      <c r="A563" s="237"/>
      <c r="B563" s="237"/>
      <c r="C563" s="237"/>
      <c r="D563" s="232">
        <f t="shared" si="16"/>
        <v>0</v>
      </c>
      <c r="E563" s="240">
        <v>2081099</v>
      </c>
      <c r="F563" s="241" t="s">
        <v>879</v>
      </c>
      <c r="G563" s="260"/>
      <c r="H563" s="260"/>
      <c r="I563" s="239">
        <f t="shared" si="17"/>
        <v>0</v>
      </c>
    </row>
    <row r="564" s="214" customFormat="1" ht="10.2" spans="1:9">
      <c r="A564" s="237"/>
      <c r="B564" s="237"/>
      <c r="C564" s="237"/>
      <c r="D564" s="232">
        <f t="shared" si="16"/>
        <v>0</v>
      </c>
      <c r="E564" s="240">
        <v>20811</v>
      </c>
      <c r="F564" s="241" t="s">
        <v>880</v>
      </c>
      <c r="G564" s="262">
        <f>SUM(G565:G572)</f>
        <v>634</v>
      </c>
      <c r="H564" s="262">
        <f>SUM(H565:H572)</f>
        <v>834</v>
      </c>
      <c r="I564" s="239">
        <f t="shared" si="17"/>
        <v>200</v>
      </c>
    </row>
    <row r="565" s="214" customFormat="1" ht="10.2" spans="1:9">
      <c r="A565" s="237"/>
      <c r="B565" s="237"/>
      <c r="C565" s="237"/>
      <c r="D565" s="232">
        <f t="shared" si="16"/>
        <v>0</v>
      </c>
      <c r="E565" s="240">
        <v>2081101</v>
      </c>
      <c r="F565" s="241" t="s">
        <v>310</v>
      </c>
      <c r="G565" s="242">
        <v>146</v>
      </c>
      <c r="H565" s="244">
        <v>216</v>
      </c>
      <c r="I565" s="239">
        <f t="shared" si="17"/>
        <v>70</v>
      </c>
    </row>
    <row r="566" s="214" customFormat="1" ht="10.2" spans="1:9">
      <c r="A566" s="237"/>
      <c r="B566" s="237"/>
      <c r="C566" s="237"/>
      <c r="D566" s="232">
        <f t="shared" si="16"/>
        <v>0</v>
      </c>
      <c r="E566" s="240">
        <v>2081102</v>
      </c>
      <c r="F566" s="241" t="s">
        <v>313</v>
      </c>
      <c r="G566" s="242">
        <v>0</v>
      </c>
      <c r="H566" s="244"/>
      <c r="I566" s="239">
        <f t="shared" si="17"/>
        <v>0</v>
      </c>
    </row>
    <row r="567" s="214" customFormat="1" ht="10.2" spans="1:9">
      <c r="A567" s="237"/>
      <c r="B567" s="237"/>
      <c r="C567" s="237"/>
      <c r="D567" s="232">
        <f t="shared" si="16"/>
        <v>0</v>
      </c>
      <c r="E567" s="240">
        <v>2081103</v>
      </c>
      <c r="F567" s="241" t="s">
        <v>316</v>
      </c>
      <c r="G567" s="242">
        <v>0</v>
      </c>
      <c r="H567" s="244"/>
      <c r="I567" s="239">
        <f t="shared" si="17"/>
        <v>0</v>
      </c>
    </row>
    <row r="568" s="214" customFormat="1" ht="10.2" spans="1:9">
      <c r="A568" s="237"/>
      <c r="B568" s="237"/>
      <c r="C568" s="237"/>
      <c r="D568" s="232">
        <f t="shared" si="16"/>
        <v>0</v>
      </c>
      <c r="E568" s="240">
        <v>2081104</v>
      </c>
      <c r="F568" s="241" t="s">
        <v>881</v>
      </c>
      <c r="G568" s="242">
        <v>30</v>
      </c>
      <c r="H568" s="244">
        <v>12</v>
      </c>
      <c r="I568" s="239">
        <f t="shared" si="17"/>
        <v>-18</v>
      </c>
    </row>
    <row r="569" s="214" customFormat="1" ht="10.2" spans="1:9">
      <c r="A569" s="237"/>
      <c r="B569" s="237"/>
      <c r="C569" s="237"/>
      <c r="D569" s="232">
        <f t="shared" si="16"/>
        <v>0</v>
      </c>
      <c r="E569" s="240">
        <v>2081105</v>
      </c>
      <c r="F569" s="241" t="s">
        <v>882</v>
      </c>
      <c r="G569" s="242">
        <v>89</v>
      </c>
      <c r="H569" s="244">
        <v>52</v>
      </c>
      <c r="I569" s="239">
        <f t="shared" si="17"/>
        <v>-37</v>
      </c>
    </row>
    <row r="570" s="214" customFormat="1" ht="10.2" spans="1:9">
      <c r="A570" s="237"/>
      <c r="B570" s="237"/>
      <c r="C570" s="237"/>
      <c r="D570" s="232">
        <f t="shared" si="16"/>
        <v>0</v>
      </c>
      <c r="E570" s="240">
        <v>2081106</v>
      </c>
      <c r="F570" s="241" t="s">
        <v>883</v>
      </c>
      <c r="G570" s="242">
        <v>0</v>
      </c>
      <c r="H570" s="244"/>
      <c r="I570" s="239">
        <f t="shared" si="17"/>
        <v>0</v>
      </c>
    </row>
    <row r="571" s="214" customFormat="1" ht="10.2" spans="1:9">
      <c r="A571" s="237"/>
      <c r="B571" s="237"/>
      <c r="C571" s="237"/>
      <c r="D571" s="232">
        <f t="shared" si="16"/>
        <v>0</v>
      </c>
      <c r="E571" s="240">
        <v>2081107</v>
      </c>
      <c r="F571" s="241" t="s">
        <v>884</v>
      </c>
      <c r="G571" s="242">
        <v>350</v>
      </c>
      <c r="H571" s="244">
        <v>411</v>
      </c>
      <c r="I571" s="239">
        <f t="shared" si="17"/>
        <v>61</v>
      </c>
    </row>
    <row r="572" s="214" customFormat="1" ht="10.2" spans="1:9">
      <c r="A572" s="237"/>
      <c r="B572" s="237"/>
      <c r="C572" s="237"/>
      <c r="D572" s="232">
        <f t="shared" si="16"/>
        <v>0</v>
      </c>
      <c r="E572" s="240">
        <v>2081199</v>
      </c>
      <c r="F572" s="241" t="s">
        <v>885</v>
      </c>
      <c r="G572" s="242">
        <v>19</v>
      </c>
      <c r="H572" s="244">
        <v>143</v>
      </c>
      <c r="I572" s="239">
        <f t="shared" si="17"/>
        <v>124</v>
      </c>
    </row>
    <row r="573" s="214" customFormat="1" ht="10.2" spans="1:9">
      <c r="A573" s="237"/>
      <c r="B573" s="237"/>
      <c r="C573" s="237"/>
      <c r="D573" s="232">
        <f t="shared" si="16"/>
        <v>0</v>
      </c>
      <c r="E573" s="240">
        <v>20816</v>
      </c>
      <c r="F573" s="241" t="s">
        <v>886</v>
      </c>
      <c r="G573" s="242">
        <f>SUM(G574:G577)</f>
        <v>80</v>
      </c>
      <c r="H573" s="242">
        <f>SUM(H574:H577)</f>
        <v>210</v>
      </c>
      <c r="I573" s="239">
        <f t="shared" si="17"/>
        <v>130</v>
      </c>
    </row>
    <row r="574" s="214" customFormat="1" ht="10.2" spans="1:9">
      <c r="A574" s="237"/>
      <c r="B574" s="237"/>
      <c r="C574" s="237"/>
      <c r="D574" s="232">
        <f t="shared" si="16"/>
        <v>0</v>
      </c>
      <c r="E574" s="240">
        <v>2081601</v>
      </c>
      <c r="F574" s="241" t="s">
        <v>310</v>
      </c>
      <c r="G574" s="242">
        <v>70</v>
      </c>
      <c r="H574" s="244">
        <v>137</v>
      </c>
      <c r="I574" s="239">
        <f t="shared" si="17"/>
        <v>67</v>
      </c>
    </row>
    <row r="575" s="214" customFormat="1" ht="10.2" spans="1:9">
      <c r="A575" s="237"/>
      <c r="B575" s="237"/>
      <c r="C575" s="237"/>
      <c r="D575" s="232">
        <f t="shared" si="16"/>
        <v>0</v>
      </c>
      <c r="E575" s="240">
        <v>2081602</v>
      </c>
      <c r="F575" s="241" t="s">
        <v>313</v>
      </c>
      <c r="G575" s="242">
        <v>10</v>
      </c>
      <c r="H575" s="244">
        <v>2</v>
      </c>
      <c r="I575" s="239">
        <f t="shared" si="17"/>
        <v>-8</v>
      </c>
    </row>
    <row r="576" s="214" customFormat="1" ht="10.2" spans="1:9">
      <c r="A576" s="237"/>
      <c r="B576" s="237"/>
      <c r="C576" s="237"/>
      <c r="D576" s="232">
        <f t="shared" si="16"/>
        <v>0</v>
      </c>
      <c r="E576" s="240">
        <v>2081603</v>
      </c>
      <c r="F576" s="241" t="s">
        <v>316</v>
      </c>
      <c r="G576" s="242">
        <v>0</v>
      </c>
      <c r="H576" s="244"/>
      <c r="I576" s="239">
        <f t="shared" si="17"/>
        <v>0</v>
      </c>
    </row>
    <row r="577" s="214" customFormat="1" ht="10.2" spans="1:9">
      <c r="A577" s="237"/>
      <c r="B577" s="237"/>
      <c r="C577" s="237"/>
      <c r="D577" s="232">
        <f t="shared" si="16"/>
        <v>0</v>
      </c>
      <c r="E577" s="240">
        <v>2081699</v>
      </c>
      <c r="F577" s="241" t="s">
        <v>887</v>
      </c>
      <c r="G577" s="242">
        <v>0</v>
      </c>
      <c r="H577" s="244">
        <v>71</v>
      </c>
      <c r="I577" s="239">
        <f t="shared" si="17"/>
        <v>71</v>
      </c>
    </row>
    <row r="578" s="214" customFormat="1" ht="10.2" spans="1:9">
      <c r="A578" s="237"/>
      <c r="B578" s="237"/>
      <c r="C578" s="237"/>
      <c r="D578" s="232">
        <f t="shared" si="16"/>
        <v>0</v>
      </c>
      <c r="E578" s="240">
        <v>20819</v>
      </c>
      <c r="F578" s="241" t="s">
        <v>888</v>
      </c>
      <c r="G578" s="257">
        <f>SUM(G579:G580)</f>
        <v>138</v>
      </c>
      <c r="H578" s="257">
        <f>SUM(H579:H580)</f>
        <v>3515</v>
      </c>
      <c r="I578" s="239">
        <f t="shared" si="17"/>
        <v>3377</v>
      </c>
    </row>
    <row r="579" s="214" customFormat="1" ht="10.2" spans="1:9">
      <c r="A579" s="237"/>
      <c r="B579" s="237"/>
      <c r="C579" s="237"/>
      <c r="D579" s="232">
        <f t="shared" si="16"/>
        <v>0</v>
      </c>
      <c r="E579" s="240">
        <v>2081901</v>
      </c>
      <c r="F579" s="241" t="s">
        <v>889</v>
      </c>
      <c r="G579" s="258">
        <v>12</v>
      </c>
      <c r="H579" s="259">
        <v>290</v>
      </c>
      <c r="I579" s="239">
        <f t="shared" si="17"/>
        <v>278</v>
      </c>
    </row>
    <row r="580" s="214" customFormat="1" ht="10.2" spans="1:9">
      <c r="A580" s="237"/>
      <c r="B580" s="237"/>
      <c r="C580" s="237"/>
      <c r="D580" s="232">
        <f t="shared" si="16"/>
        <v>0</v>
      </c>
      <c r="E580" s="240">
        <v>2081902</v>
      </c>
      <c r="F580" s="241" t="s">
        <v>890</v>
      </c>
      <c r="G580" s="258">
        <v>126</v>
      </c>
      <c r="H580" s="259">
        <v>3225</v>
      </c>
      <c r="I580" s="239">
        <f t="shared" si="17"/>
        <v>3099</v>
      </c>
    </row>
    <row r="581" s="214" customFormat="1" ht="10.2" spans="1:9">
      <c r="A581" s="237"/>
      <c r="B581" s="237"/>
      <c r="C581" s="237"/>
      <c r="D581" s="232">
        <f t="shared" si="16"/>
        <v>0</v>
      </c>
      <c r="E581" s="240">
        <v>20820</v>
      </c>
      <c r="F581" s="241" t="s">
        <v>891</v>
      </c>
      <c r="G581" s="262">
        <f>SUM(G582:G583)</f>
        <v>67</v>
      </c>
      <c r="H581" s="262">
        <f>SUM(H582:H583)</f>
        <v>292</v>
      </c>
      <c r="I581" s="239">
        <f t="shared" si="17"/>
        <v>225</v>
      </c>
    </row>
    <row r="582" s="214" customFormat="1" ht="10.2" spans="1:9">
      <c r="A582" s="237"/>
      <c r="B582" s="237"/>
      <c r="C582" s="237"/>
      <c r="D582" s="232">
        <f t="shared" si="16"/>
        <v>0</v>
      </c>
      <c r="E582" s="240">
        <v>2082001</v>
      </c>
      <c r="F582" s="241" t="s">
        <v>892</v>
      </c>
      <c r="G582" s="242">
        <v>8</v>
      </c>
      <c r="H582" s="244">
        <v>155</v>
      </c>
      <c r="I582" s="239">
        <f t="shared" si="17"/>
        <v>147</v>
      </c>
    </row>
    <row r="583" s="214" customFormat="1" ht="10.2" spans="1:9">
      <c r="A583" s="237"/>
      <c r="B583" s="237"/>
      <c r="C583" s="237"/>
      <c r="D583" s="232">
        <f t="shared" ref="D583:D646" si="18">C583-B583</f>
        <v>0</v>
      </c>
      <c r="E583" s="240">
        <v>2082002</v>
      </c>
      <c r="F583" s="241" t="s">
        <v>893</v>
      </c>
      <c r="G583" s="242">
        <v>59</v>
      </c>
      <c r="H583" s="244">
        <v>137</v>
      </c>
      <c r="I583" s="239">
        <f t="shared" ref="I583:I646" si="19">H583-G583</f>
        <v>78</v>
      </c>
    </row>
    <row r="584" s="214" customFormat="1" ht="10.2" spans="1:9">
      <c r="A584" s="237"/>
      <c r="B584" s="237"/>
      <c r="C584" s="237"/>
      <c r="D584" s="232">
        <f t="shared" si="18"/>
        <v>0</v>
      </c>
      <c r="E584" s="240">
        <v>20821</v>
      </c>
      <c r="F584" s="241" t="s">
        <v>894</v>
      </c>
      <c r="G584" s="242">
        <f>SUM(G585:G586)</f>
        <v>497</v>
      </c>
      <c r="H584" s="242">
        <f>SUM(H585:H586)</f>
        <v>347</v>
      </c>
      <c r="I584" s="239">
        <f t="shared" si="19"/>
        <v>-150</v>
      </c>
    </row>
    <row r="585" s="214" customFormat="1" ht="10.2" spans="1:9">
      <c r="A585" s="237"/>
      <c r="B585" s="237"/>
      <c r="C585" s="237"/>
      <c r="D585" s="232">
        <f t="shared" si="18"/>
        <v>0</v>
      </c>
      <c r="E585" s="240">
        <v>2082101</v>
      </c>
      <c r="F585" s="241" t="s">
        <v>895</v>
      </c>
      <c r="G585" s="242">
        <v>22</v>
      </c>
      <c r="H585" s="244">
        <v>20</v>
      </c>
      <c r="I585" s="239">
        <f t="shared" si="19"/>
        <v>-2</v>
      </c>
    </row>
    <row r="586" s="214" customFormat="1" ht="10.2" spans="1:9">
      <c r="A586" s="237"/>
      <c r="B586" s="237"/>
      <c r="C586" s="237"/>
      <c r="D586" s="232">
        <f t="shared" si="18"/>
        <v>0</v>
      </c>
      <c r="E586" s="240">
        <v>2082102</v>
      </c>
      <c r="F586" s="241" t="s">
        <v>896</v>
      </c>
      <c r="G586" s="242">
        <v>475</v>
      </c>
      <c r="H586" s="244">
        <v>327</v>
      </c>
      <c r="I586" s="239">
        <f t="shared" si="19"/>
        <v>-148</v>
      </c>
    </row>
    <row r="587" s="214" customFormat="1" ht="10.2" spans="1:9">
      <c r="A587" s="237"/>
      <c r="B587" s="237"/>
      <c r="C587" s="237"/>
      <c r="D587" s="232">
        <f t="shared" si="18"/>
        <v>0</v>
      </c>
      <c r="E587" s="240">
        <v>20824</v>
      </c>
      <c r="F587" s="241" t="s">
        <v>897</v>
      </c>
      <c r="G587" s="242"/>
      <c r="H587" s="244"/>
      <c r="I587" s="239">
        <f t="shared" si="19"/>
        <v>0</v>
      </c>
    </row>
    <row r="588" s="214" customFormat="1" ht="10.2" spans="1:9">
      <c r="A588" s="237"/>
      <c r="B588" s="237"/>
      <c r="C588" s="237"/>
      <c r="D588" s="232">
        <f t="shared" si="18"/>
        <v>0</v>
      </c>
      <c r="E588" s="240">
        <v>2082401</v>
      </c>
      <c r="F588" s="241" t="s">
        <v>898</v>
      </c>
      <c r="G588" s="242"/>
      <c r="H588" s="244"/>
      <c r="I588" s="239">
        <f t="shared" si="19"/>
        <v>0</v>
      </c>
    </row>
    <row r="589" s="214" customFormat="1" ht="10.2" spans="1:9">
      <c r="A589" s="237"/>
      <c r="B589" s="237"/>
      <c r="C589" s="237"/>
      <c r="D589" s="232">
        <f t="shared" si="18"/>
        <v>0</v>
      </c>
      <c r="E589" s="240">
        <v>2082402</v>
      </c>
      <c r="F589" s="241" t="s">
        <v>899</v>
      </c>
      <c r="G589" s="242"/>
      <c r="H589" s="244"/>
      <c r="I589" s="239">
        <f t="shared" si="19"/>
        <v>0</v>
      </c>
    </row>
    <row r="590" s="214" customFormat="1" ht="10.2" spans="1:9">
      <c r="A590" s="237"/>
      <c r="B590" s="237"/>
      <c r="C590" s="237"/>
      <c r="D590" s="232">
        <f t="shared" si="18"/>
        <v>0</v>
      </c>
      <c r="E590" s="240">
        <v>20825</v>
      </c>
      <c r="F590" s="241" t="s">
        <v>900</v>
      </c>
      <c r="G590" s="242">
        <f>SUM(G591:G592)</f>
        <v>34</v>
      </c>
      <c r="H590" s="242">
        <f>SUM(H591:H592)</f>
        <v>60</v>
      </c>
      <c r="I590" s="239">
        <f t="shared" si="19"/>
        <v>26</v>
      </c>
    </row>
    <row r="591" s="214" customFormat="1" ht="10.2" spans="1:9">
      <c r="A591" s="237"/>
      <c r="B591" s="237"/>
      <c r="C591" s="237"/>
      <c r="D591" s="232">
        <f t="shared" si="18"/>
        <v>0</v>
      </c>
      <c r="E591" s="240">
        <v>2082501</v>
      </c>
      <c r="F591" s="241" t="s">
        <v>901</v>
      </c>
      <c r="G591" s="242"/>
      <c r="H591" s="244">
        <v>8</v>
      </c>
      <c r="I591" s="239">
        <f t="shared" si="19"/>
        <v>8</v>
      </c>
    </row>
    <row r="592" s="214" customFormat="1" ht="10.2" spans="1:9">
      <c r="A592" s="237"/>
      <c r="B592" s="237"/>
      <c r="C592" s="237"/>
      <c r="D592" s="232">
        <f t="shared" si="18"/>
        <v>0</v>
      </c>
      <c r="E592" s="240">
        <v>2082502</v>
      </c>
      <c r="F592" s="241" t="s">
        <v>902</v>
      </c>
      <c r="G592" s="242">
        <v>34</v>
      </c>
      <c r="H592" s="244">
        <v>52</v>
      </c>
      <c r="I592" s="239">
        <f t="shared" si="19"/>
        <v>18</v>
      </c>
    </row>
    <row r="593" s="214" customFormat="1" ht="10.2" spans="1:9">
      <c r="A593" s="237"/>
      <c r="B593" s="237"/>
      <c r="C593" s="237"/>
      <c r="D593" s="232">
        <f t="shared" si="18"/>
        <v>0</v>
      </c>
      <c r="E593" s="240">
        <v>20826</v>
      </c>
      <c r="F593" s="241" t="s">
        <v>903</v>
      </c>
      <c r="G593" s="242">
        <f>SUM(G594:G596)</f>
        <v>4399</v>
      </c>
      <c r="H593" s="242">
        <f>SUM(H594:H596)</f>
        <v>5788</v>
      </c>
      <c r="I593" s="239">
        <f t="shared" si="19"/>
        <v>1389</v>
      </c>
    </row>
    <row r="594" s="214" customFormat="1" ht="10.2" spans="1:9">
      <c r="A594" s="237"/>
      <c r="B594" s="237"/>
      <c r="C594" s="237"/>
      <c r="D594" s="232">
        <f t="shared" si="18"/>
        <v>0</v>
      </c>
      <c r="E594" s="240">
        <v>2082601</v>
      </c>
      <c r="F594" s="251" t="s">
        <v>904</v>
      </c>
      <c r="G594" s="242"/>
      <c r="H594" s="244"/>
      <c r="I594" s="239">
        <f t="shared" si="19"/>
        <v>0</v>
      </c>
    </row>
    <row r="595" s="214" customFormat="1" ht="10.2" spans="1:9">
      <c r="A595" s="237"/>
      <c r="B595" s="237"/>
      <c r="C595" s="237"/>
      <c r="D595" s="232">
        <f t="shared" si="18"/>
        <v>0</v>
      </c>
      <c r="E595" s="240">
        <v>2082602</v>
      </c>
      <c r="F595" s="251" t="s">
        <v>905</v>
      </c>
      <c r="G595" s="242">
        <v>4399</v>
      </c>
      <c r="H595" s="244">
        <v>5788</v>
      </c>
      <c r="I595" s="239">
        <f t="shared" si="19"/>
        <v>1389</v>
      </c>
    </row>
    <row r="596" s="214" customFormat="1" ht="10.2" spans="1:9">
      <c r="A596" s="237"/>
      <c r="B596" s="237"/>
      <c r="C596" s="237"/>
      <c r="D596" s="232">
        <f t="shared" si="18"/>
        <v>0</v>
      </c>
      <c r="E596" s="240">
        <v>2082699</v>
      </c>
      <c r="F596" s="251" t="s">
        <v>906</v>
      </c>
      <c r="G596" s="242"/>
      <c r="H596" s="244"/>
      <c r="I596" s="239">
        <f t="shared" si="19"/>
        <v>0</v>
      </c>
    </row>
    <row r="597" s="214" customFormat="1" ht="10.2" spans="1:9">
      <c r="A597" s="237"/>
      <c r="B597" s="237"/>
      <c r="C597" s="237"/>
      <c r="D597" s="232">
        <f t="shared" si="18"/>
        <v>0</v>
      </c>
      <c r="E597" s="240">
        <v>20827</v>
      </c>
      <c r="F597" s="241" t="s">
        <v>907</v>
      </c>
      <c r="G597" s="242"/>
      <c r="H597" s="244"/>
      <c r="I597" s="239">
        <f t="shared" si="19"/>
        <v>0</v>
      </c>
    </row>
    <row r="598" s="214" customFormat="1" ht="10.2" spans="1:9">
      <c r="A598" s="237"/>
      <c r="B598" s="237"/>
      <c r="C598" s="237"/>
      <c r="D598" s="232">
        <f t="shared" si="18"/>
        <v>0</v>
      </c>
      <c r="E598" s="240">
        <v>2082701</v>
      </c>
      <c r="F598" s="241" t="s">
        <v>908</v>
      </c>
      <c r="G598" s="242"/>
      <c r="H598" s="244"/>
      <c r="I598" s="239">
        <f t="shared" si="19"/>
        <v>0</v>
      </c>
    </row>
    <row r="599" s="214" customFormat="1" ht="10.2" spans="1:9">
      <c r="A599" s="237"/>
      <c r="B599" s="237"/>
      <c r="C599" s="237"/>
      <c r="D599" s="232">
        <f t="shared" si="18"/>
        <v>0</v>
      </c>
      <c r="E599" s="240">
        <v>2082702</v>
      </c>
      <c r="F599" s="241" t="s">
        <v>909</v>
      </c>
      <c r="G599" s="242"/>
      <c r="H599" s="244"/>
      <c r="I599" s="239">
        <f t="shared" si="19"/>
        <v>0</v>
      </c>
    </row>
    <row r="600" s="214" customFormat="1" ht="10.2" spans="1:9">
      <c r="A600" s="237"/>
      <c r="B600" s="237"/>
      <c r="C600" s="237"/>
      <c r="D600" s="232">
        <f t="shared" si="18"/>
        <v>0</v>
      </c>
      <c r="E600" s="240">
        <v>2082703</v>
      </c>
      <c r="F600" s="241" t="s">
        <v>910</v>
      </c>
      <c r="G600" s="242"/>
      <c r="H600" s="244"/>
      <c r="I600" s="239">
        <f t="shared" si="19"/>
        <v>0</v>
      </c>
    </row>
    <row r="601" s="214" customFormat="1" ht="10.2" spans="1:9">
      <c r="A601" s="237"/>
      <c r="B601" s="237"/>
      <c r="C601" s="237"/>
      <c r="D601" s="232">
        <f t="shared" si="18"/>
        <v>0</v>
      </c>
      <c r="E601" s="240">
        <v>2082799</v>
      </c>
      <c r="F601" s="241" t="s">
        <v>911</v>
      </c>
      <c r="G601" s="242"/>
      <c r="H601" s="244"/>
      <c r="I601" s="239">
        <f t="shared" si="19"/>
        <v>0</v>
      </c>
    </row>
    <row r="602" s="214" customFormat="1" ht="10.2" spans="1:9">
      <c r="A602" s="237"/>
      <c r="B602" s="237"/>
      <c r="C602" s="237"/>
      <c r="D602" s="232">
        <f t="shared" si="18"/>
        <v>0</v>
      </c>
      <c r="E602" s="240">
        <v>20828</v>
      </c>
      <c r="F602" s="240" t="s">
        <v>912</v>
      </c>
      <c r="G602" s="242">
        <f>SUM(G603:G608)</f>
        <v>112</v>
      </c>
      <c r="H602" s="242">
        <f>SUM(H603:H608)</f>
        <v>168</v>
      </c>
      <c r="I602" s="239">
        <f t="shared" si="19"/>
        <v>56</v>
      </c>
    </row>
    <row r="603" s="214" customFormat="1" ht="10.2" spans="1:9">
      <c r="A603" s="237"/>
      <c r="B603" s="237"/>
      <c r="C603" s="237"/>
      <c r="D603" s="232">
        <f t="shared" si="18"/>
        <v>0</v>
      </c>
      <c r="E603" s="240">
        <v>2082801</v>
      </c>
      <c r="F603" s="250" t="s">
        <v>913</v>
      </c>
      <c r="G603" s="242">
        <v>112</v>
      </c>
      <c r="H603" s="244">
        <v>168</v>
      </c>
      <c r="I603" s="239">
        <f t="shared" si="19"/>
        <v>56</v>
      </c>
    </row>
    <row r="604" s="214" customFormat="1" ht="10.2" spans="1:9">
      <c r="A604" s="237"/>
      <c r="B604" s="237"/>
      <c r="C604" s="237"/>
      <c r="D604" s="232">
        <f t="shared" si="18"/>
        <v>0</v>
      </c>
      <c r="E604" s="240">
        <v>2082802</v>
      </c>
      <c r="F604" s="241" t="s">
        <v>313</v>
      </c>
      <c r="G604" s="242"/>
      <c r="H604" s="244"/>
      <c r="I604" s="239">
        <f t="shared" si="19"/>
        <v>0</v>
      </c>
    </row>
    <row r="605" s="214" customFormat="1" ht="10.2" spans="1:9">
      <c r="A605" s="237"/>
      <c r="B605" s="237"/>
      <c r="C605" s="237"/>
      <c r="D605" s="232">
        <f t="shared" si="18"/>
        <v>0</v>
      </c>
      <c r="E605" s="240">
        <v>2082803</v>
      </c>
      <c r="F605" s="241" t="s">
        <v>316</v>
      </c>
      <c r="G605" s="242"/>
      <c r="H605" s="244"/>
      <c r="I605" s="239">
        <f t="shared" si="19"/>
        <v>0</v>
      </c>
    </row>
    <row r="606" s="214" customFormat="1" ht="10.2" spans="1:9">
      <c r="A606" s="237"/>
      <c r="B606" s="237"/>
      <c r="C606" s="237"/>
      <c r="D606" s="232">
        <f t="shared" si="18"/>
        <v>0</v>
      </c>
      <c r="E606" s="240">
        <v>2082804</v>
      </c>
      <c r="F606" s="250" t="s">
        <v>914</v>
      </c>
      <c r="G606" s="242"/>
      <c r="H606" s="244"/>
      <c r="I606" s="239">
        <f t="shared" si="19"/>
        <v>0</v>
      </c>
    </row>
    <row r="607" s="214" customFormat="1" ht="10.2" spans="1:9">
      <c r="A607" s="237"/>
      <c r="B607" s="237"/>
      <c r="C607" s="237"/>
      <c r="D607" s="232">
        <f t="shared" si="18"/>
        <v>0</v>
      </c>
      <c r="E607" s="240">
        <v>2082805</v>
      </c>
      <c r="F607" s="250" t="s">
        <v>915</v>
      </c>
      <c r="G607" s="242"/>
      <c r="H607" s="244"/>
      <c r="I607" s="239">
        <f t="shared" si="19"/>
        <v>0</v>
      </c>
    </row>
    <row r="608" s="214" customFormat="1" ht="10.2" spans="1:9">
      <c r="A608" s="237"/>
      <c r="B608" s="237"/>
      <c r="C608" s="237"/>
      <c r="D608" s="232">
        <f t="shared" si="18"/>
        <v>0</v>
      </c>
      <c r="E608" s="240">
        <v>2082850</v>
      </c>
      <c r="F608" s="250" t="s">
        <v>916</v>
      </c>
      <c r="G608" s="242"/>
      <c r="H608" s="244"/>
      <c r="I608" s="239">
        <f t="shared" si="19"/>
        <v>0</v>
      </c>
    </row>
    <row r="609" s="214" customFormat="1" ht="10.2" spans="1:9">
      <c r="A609" s="237"/>
      <c r="B609" s="237"/>
      <c r="C609" s="237"/>
      <c r="D609" s="232">
        <f t="shared" si="18"/>
        <v>0</v>
      </c>
      <c r="E609" s="240">
        <v>2082899</v>
      </c>
      <c r="F609" s="250" t="s">
        <v>917</v>
      </c>
      <c r="G609" s="242"/>
      <c r="H609" s="244"/>
      <c r="I609" s="239">
        <f t="shared" si="19"/>
        <v>0</v>
      </c>
    </row>
    <row r="610" s="214" customFormat="1" ht="10.2" spans="1:9">
      <c r="A610" s="237"/>
      <c r="B610" s="237"/>
      <c r="C610" s="237"/>
      <c r="D610" s="232">
        <f t="shared" si="18"/>
        <v>0</v>
      </c>
      <c r="E610" s="240">
        <v>20830</v>
      </c>
      <c r="F610" s="240" t="s">
        <v>918</v>
      </c>
      <c r="G610" s="242">
        <f>SUM(G611:G612)</f>
        <v>0</v>
      </c>
      <c r="H610" s="244"/>
      <c r="I610" s="239">
        <f t="shared" si="19"/>
        <v>0</v>
      </c>
    </row>
    <row r="611" s="214" customFormat="1" ht="10.2" spans="1:9">
      <c r="A611" s="237"/>
      <c r="B611" s="237"/>
      <c r="C611" s="237"/>
      <c r="D611" s="232">
        <f t="shared" si="18"/>
        <v>0</v>
      </c>
      <c r="E611" s="240">
        <v>2083001</v>
      </c>
      <c r="F611" s="240" t="s">
        <v>919</v>
      </c>
      <c r="G611" s="242"/>
      <c r="H611" s="244"/>
      <c r="I611" s="239">
        <f t="shared" si="19"/>
        <v>0</v>
      </c>
    </row>
    <row r="612" s="214" customFormat="1" ht="10.2" spans="1:9">
      <c r="A612" s="237"/>
      <c r="B612" s="237"/>
      <c r="C612" s="237"/>
      <c r="D612" s="232">
        <f t="shared" si="18"/>
        <v>0</v>
      </c>
      <c r="E612" s="240">
        <v>2083099</v>
      </c>
      <c r="F612" s="240" t="s">
        <v>920</v>
      </c>
      <c r="G612" s="242"/>
      <c r="H612" s="244"/>
      <c r="I612" s="239">
        <f t="shared" si="19"/>
        <v>0</v>
      </c>
    </row>
    <row r="613" s="214" customFormat="1" ht="10.2" spans="1:9">
      <c r="A613" s="237"/>
      <c r="B613" s="237"/>
      <c r="C613" s="237"/>
      <c r="D613" s="232">
        <f t="shared" si="18"/>
        <v>0</v>
      </c>
      <c r="E613" s="240">
        <v>20899</v>
      </c>
      <c r="F613" s="241" t="s">
        <v>921</v>
      </c>
      <c r="G613" s="242">
        <f>SUM(G614)</f>
        <v>119</v>
      </c>
      <c r="H613" s="242">
        <f>SUM(H614)</f>
        <v>162</v>
      </c>
      <c r="I613" s="239">
        <f t="shared" si="19"/>
        <v>43</v>
      </c>
    </row>
    <row r="614" s="214" customFormat="1" ht="10.2" spans="1:9">
      <c r="A614" s="237"/>
      <c r="B614" s="237"/>
      <c r="C614" s="237"/>
      <c r="D614" s="232">
        <f t="shared" si="18"/>
        <v>0</v>
      </c>
      <c r="E614" s="240">
        <v>2089901</v>
      </c>
      <c r="F614" s="241" t="s">
        <v>922</v>
      </c>
      <c r="G614" s="242">
        <v>119</v>
      </c>
      <c r="H614" s="244">
        <v>162</v>
      </c>
      <c r="I614" s="239">
        <f t="shared" si="19"/>
        <v>43</v>
      </c>
    </row>
    <row r="615" s="214" customFormat="1" ht="10.2" spans="1:9">
      <c r="A615" s="237"/>
      <c r="B615" s="237"/>
      <c r="C615" s="237"/>
      <c r="D615" s="232">
        <f t="shared" si="18"/>
        <v>0</v>
      </c>
      <c r="E615" s="233">
        <v>210</v>
      </c>
      <c r="F615" s="234" t="s">
        <v>923</v>
      </c>
      <c r="G615" s="235">
        <f>SUM(G616,G621,G634,G638,G650,G653,G657,G662,G666,G670,G673,G682,G684)</f>
        <v>27613</v>
      </c>
      <c r="H615" s="235">
        <f>SUM(H616,H621,H634,H638,H650,H653,H657,H662,H666,H670,H673,H682,H684)</f>
        <v>30589</v>
      </c>
      <c r="I615" s="232">
        <f t="shared" si="19"/>
        <v>2976</v>
      </c>
    </row>
    <row r="616" s="214" customFormat="1" ht="10.2" spans="1:9">
      <c r="A616" s="237"/>
      <c r="B616" s="237"/>
      <c r="C616" s="237"/>
      <c r="D616" s="232">
        <f t="shared" si="18"/>
        <v>0</v>
      </c>
      <c r="E616" s="240">
        <v>21001</v>
      </c>
      <c r="F616" s="241" t="s">
        <v>924</v>
      </c>
      <c r="G616" s="257">
        <f>SUM(G617:G620)</f>
        <v>497</v>
      </c>
      <c r="H616" s="257">
        <f>SUM(H617:H620)</f>
        <v>537</v>
      </c>
      <c r="I616" s="239">
        <f t="shared" si="19"/>
        <v>40</v>
      </c>
    </row>
    <row r="617" s="214" customFormat="1" ht="10.2" spans="1:9">
      <c r="A617" s="237"/>
      <c r="B617" s="237"/>
      <c r="C617" s="237"/>
      <c r="D617" s="232">
        <f t="shared" si="18"/>
        <v>0</v>
      </c>
      <c r="E617" s="240">
        <v>2100101</v>
      </c>
      <c r="F617" s="241" t="s">
        <v>310</v>
      </c>
      <c r="G617" s="258">
        <v>306</v>
      </c>
      <c r="H617" s="259">
        <v>311</v>
      </c>
      <c r="I617" s="239">
        <f t="shared" si="19"/>
        <v>5</v>
      </c>
    </row>
    <row r="618" s="214" customFormat="1" ht="10.2" spans="1:9">
      <c r="A618" s="237"/>
      <c r="B618" s="237"/>
      <c r="C618" s="237"/>
      <c r="D618" s="232">
        <f t="shared" si="18"/>
        <v>0</v>
      </c>
      <c r="E618" s="240">
        <v>2100102</v>
      </c>
      <c r="F618" s="241" t="s">
        <v>313</v>
      </c>
      <c r="G618" s="258">
        <v>0</v>
      </c>
      <c r="H618" s="259"/>
      <c r="I618" s="239">
        <f t="shared" si="19"/>
        <v>0</v>
      </c>
    </row>
    <row r="619" s="214" customFormat="1" ht="10.2" spans="1:9">
      <c r="A619" s="237"/>
      <c r="B619" s="237"/>
      <c r="C619" s="237"/>
      <c r="D619" s="232">
        <f t="shared" si="18"/>
        <v>0</v>
      </c>
      <c r="E619" s="240">
        <v>2100103</v>
      </c>
      <c r="F619" s="241" t="s">
        <v>316</v>
      </c>
      <c r="G619" s="258">
        <v>0</v>
      </c>
      <c r="H619" s="259"/>
      <c r="I619" s="239">
        <f t="shared" si="19"/>
        <v>0</v>
      </c>
    </row>
    <row r="620" s="214" customFormat="1" ht="10.2" spans="1:9">
      <c r="A620" s="237"/>
      <c r="B620" s="237"/>
      <c r="C620" s="237"/>
      <c r="D620" s="232">
        <f t="shared" si="18"/>
        <v>0</v>
      </c>
      <c r="E620" s="240">
        <v>2100199</v>
      </c>
      <c r="F620" s="251" t="s">
        <v>925</v>
      </c>
      <c r="G620" s="258">
        <v>191</v>
      </c>
      <c r="H620" s="259">
        <v>226</v>
      </c>
      <c r="I620" s="239">
        <f t="shared" si="19"/>
        <v>35</v>
      </c>
    </row>
    <row r="621" s="214" customFormat="1" ht="10.2" spans="1:9">
      <c r="A621" s="237"/>
      <c r="B621" s="237"/>
      <c r="C621" s="237"/>
      <c r="D621" s="232">
        <f t="shared" si="18"/>
        <v>0</v>
      </c>
      <c r="E621" s="240">
        <v>21002</v>
      </c>
      <c r="F621" s="241" t="s">
        <v>926</v>
      </c>
      <c r="G621" s="262">
        <f>SUM(G622:G633)</f>
        <v>4053</v>
      </c>
      <c r="H621" s="262">
        <f>SUM(H622:H633)</f>
        <v>1553</v>
      </c>
      <c r="I621" s="239">
        <f t="shared" si="19"/>
        <v>-2500</v>
      </c>
    </row>
    <row r="622" s="214" customFormat="1" ht="10.2" spans="1:9">
      <c r="A622" s="237"/>
      <c r="B622" s="237"/>
      <c r="C622" s="237"/>
      <c r="D622" s="232">
        <f t="shared" si="18"/>
        <v>0</v>
      </c>
      <c r="E622" s="240">
        <v>2100201</v>
      </c>
      <c r="F622" s="241" t="s">
        <v>927</v>
      </c>
      <c r="G622" s="242">
        <v>2230</v>
      </c>
      <c r="H622" s="244">
        <v>781</v>
      </c>
      <c r="I622" s="239">
        <f t="shared" si="19"/>
        <v>-1449</v>
      </c>
    </row>
    <row r="623" s="214" customFormat="1" ht="10.2" spans="1:9">
      <c r="A623" s="237"/>
      <c r="B623" s="237"/>
      <c r="C623" s="237"/>
      <c r="D623" s="232">
        <f t="shared" si="18"/>
        <v>0</v>
      </c>
      <c r="E623" s="240">
        <v>2100202</v>
      </c>
      <c r="F623" s="241" t="s">
        <v>928</v>
      </c>
      <c r="G623" s="242">
        <v>1151</v>
      </c>
      <c r="H623" s="244">
        <v>622</v>
      </c>
      <c r="I623" s="239">
        <f t="shared" si="19"/>
        <v>-529</v>
      </c>
    </row>
    <row r="624" s="214" customFormat="1" ht="10.2" spans="1:9">
      <c r="A624" s="237"/>
      <c r="B624" s="237"/>
      <c r="C624" s="237"/>
      <c r="D624" s="232">
        <f t="shared" si="18"/>
        <v>0</v>
      </c>
      <c r="E624" s="240">
        <v>2100203</v>
      </c>
      <c r="F624" s="241" t="s">
        <v>929</v>
      </c>
      <c r="G624" s="242">
        <v>0</v>
      </c>
      <c r="H624" s="244"/>
      <c r="I624" s="239">
        <f t="shared" si="19"/>
        <v>0</v>
      </c>
    </row>
    <row r="625" s="214" customFormat="1" ht="10.2" spans="1:9">
      <c r="A625" s="237"/>
      <c r="B625" s="237"/>
      <c r="C625" s="237"/>
      <c r="D625" s="232">
        <f t="shared" si="18"/>
        <v>0</v>
      </c>
      <c r="E625" s="240">
        <v>2100204</v>
      </c>
      <c r="F625" s="241" t="s">
        <v>930</v>
      </c>
      <c r="G625" s="242"/>
      <c r="H625" s="244"/>
      <c r="I625" s="239">
        <f t="shared" si="19"/>
        <v>0</v>
      </c>
    </row>
    <row r="626" s="214" customFormat="1" ht="10.2" spans="1:9">
      <c r="A626" s="237"/>
      <c r="B626" s="237"/>
      <c r="C626" s="237"/>
      <c r="D626" s="232">
        <f t="shared" si="18"/>
        <v>0</v>
      </c>
      <c r="E626" s="240">
        <v>2100205</v>
      </c>
      <c r="F626" s="241" t="s">
        <v>931</v>
      </c>
      <c r="G626" s="242">
        <v>0</v>
      </c>
      <c r="H626" s="244"/>
      <c r="I626" s="239">
        <f t="shared" si="19"/>
        <v>0</v>
      </c>
    </row>
    <row r="627" s="214" customFormat="1" ht="10.2" spans="1:9">
      <c r="A627" s="237"/>
      <c r="B627" s="237"/>
      <c r="C627" s="237"/>
      <c r="D627" s="232">
        <f t="shared" si="18"/>
        <v>0</v>
      </c>
      <c r="E627" s="240">
        <v>2100206</v>
      </c>
      <c r="F627" s="241" t="s">
        <v>932</v>
      </c>
      <c r="G627" s="242"/>
      <c r="H627" s="244"/>
      <c r="I627" s="239">
        <f t="shared" si="19"/>
        <v>0</v>
      </c>
    </row>
    <row r="628" s="214" customFormat="1" ht="10.2" spans="1:9">
      <c r="A628" s="237"/>
      <c r="B628" s="237"/>
      <c r="C628" s="237"/>
      <c r="D628" s="232">
        <f t="shared" si="18"/>
        <v>0</v>
      </c>
      <c r="E628" s="240">
        <v>2100207</v>
      </c>
      <c r="F628" s="241" t="s">
        <v>933</v>
      </c>
      <c r="G628" s="242">
        <v>0</v>
      </c>
      <c r="H628" s="244"/>
      <c r="I628" s="239">
        <f t="shared" si="19"/>
        <v>0</v>
      </c>
    </row>
    <row r="629" s="214" customFormat="1" ht="10.2" spans="1:9">
      <c r="A629" s="237"/>
      <c r="B629" s="237"/>
      <c r="C629" s="237"/>
      <c r="D629" s="232">
        <f t="shared" si="18"/>
        <v>0</v>
      </c>
      <c r="E629" s="240">
        <v>2100208</v>
      </c>
      <c r="F629" s="241" t="s">
        <v>934</v>
      </c>
      <c r="G629" s="242">
        <v>0</v>
      </c>
      <c r="H629" s="244"/>
      <c r="I629" s="239">
        <f t="shared" si="19"/>
        <v>0</v>
      </c>
    </row>
    <row r="630" s="214" customFormat="1" ht="10.2" spans="1:9">
      <c r="A630" s="237"/>
      <c r="B630" s="237"/>
      <c r="C630" s="237"/>
      <c r="D630" s="232">
        <f t="shared" si="18"/>
        <v>0</v>
      </c>
      <c r="E630" s="240">
        <v>2100209</v>
      </c>
      <c r="F630" s="241" t="s">
        <v>935</v>
      </c>
      <c r="G630" s="242">
        <v>0</v>
      </c>
      <c r="H630" s="244"/>
      <c r="I630" s="239">
        <f t="shared" si="19"/>
        <v>0</v>
      </c>
    </row>
    <row r="631" s="214" customFormat="1" ht="10.2" spans="1:9">
      <c r="A631" s="237"/>
      <c r="B631" s="237"/>
      <c r="C631" s="237"/>
      <c r="D631" s="232">
        <f t="shared" si="18"/>
        <v>0</v>
      </c>
      <c r="E631" s="240">
        <v>2100210</v>
      </c>
      <c r="F631" s="241" t="s">
        <v>936</v>
      </c>
      <c r="G631" s="242">
        <v>0</v>
      </c>
      <c r="H631" s="244"/>
      <c r="I631" s="239">
        <f t="shared" si="19"/>
        <v>0</v>
      </c>
    </row>
    <row r="632" s="214" customFormat="1" ht="10.2" spans="1:9">
      <c r="A632" s="237"/>
      <c r="B632" s="237"/>
      <c r="C632" s="237"/>
      <c r="D632" s="232">
        <f t="shared" si="18"/>
        <v>0</v>
      </c>
      <c r="E632" s="240">
        <v>2100211</v>
      </c>
      <c r="F632" s="241" t="s">
        <v>937</v>
      </c>
      <c r="G632" s="242"/>
      <c r="H632" s="244"/>
      <c r="I632" s="239">
        <f t="shared" si="19"/>
        <v>0</v>
      </c>
    </row>
    <row r="633" s="214" customFormat="1" ht="10.2" spans="1:9">
      <c r="A633" s="237"/>
      <c r="B633" s="237"/>
      <c r="C633" s="237"/>
      <c r="D633" s="232">
        <f t="shared" si="18"/>
        <v>0</v>
      </c>
      <c r="E633" s="240">
        <v>2100299</v>
      </c>
      <c r="F633" s="241" t="s">
        <v>938</v>
      </c>
      <c r="G633" s="242">
        <v>672</v>
      </c>
      <c r="H633" s="244">
        <v>150</v>
      </c>
      <c r="I633" s="239">
        <f t="shared" si="19"/>
        <v>-522</v>
      </c>
    </row>
    <row r="634" s="214" customFormat="1" ht="10.2" spans="1:9">
      <c r="A634" s="237"/>
      <c r="B634" s="237"/>
      <c r="C634" s="237"/>
      <c r="D634" s="232">
        <f t="shared" si="18"/>
        <v>0</v>
      </c>
      <c r="E634" s="240">
        <v>21003</v>
      </c>
      <c r="F634" s="241" t="s">
        <v>939</v>
      </c>
      <c r="G634" s="257">
        <f>SUM(G635:G637)</f>
        <v>3196</v>
      </c>
      <c r="H634" s="257">
        <f>SUM(H635:H637)</f>
        <v>3771</v>
      </c>
      <c r="I634" s="239">
        <f t="shared" si="19"/>
        <v>575</v>
      </c>
    </row>
    <row r="635" s="214" customFormat="1" ht="10.2" spans="1:9">
      <c r="A635" s="237"/>
      <c r="B635" s="237"/>
      <c r="C635" s="237"/>
      <c r="D635" s="232">
        <f t="shared" si="18"/>
        <v>0</v>
      </c>
      <c r="E635" s="240">
        <v>2100301</v>
      </c>
      <c r="F635" s="241" t="s">
        <v>940</v>
      </c>
      <c r="G635" s="258">
        <v>7</v>
      </c>
      <c r="H635" s="259"/>
      <c r="I635" s="239">
        <f t="shared" si="19"/>
        <v>-7</v>
      </c>
    </row>
    <row r="636" s="214" customFormat="1" ht="10.2" spans="1:9">
      <c r="A636" s="237"/>
      <c r="B636" s="237"/>
      <c r="C636" s="237"/>
      <c r="D636" s="232">
        <f t="shared" si="18"/>
        <v>0</v>
      </c>
      <c r="E636" s="240">
        <v>2100302</v>
      </c>
      <c r="F636" s="241" t="s">
        <v>941</v>
      </c>
      <c r="G636" s="258">
        <v>3070</v>
      </c>
      <c r="H636" s="259">
        <v>3396</v>
      </c>
      <c r="I636" s="239">
        <f t="shared" si="19"/>
        <v>326</v>
      </c>
    </row>
    <row r="637" s="214" customFormat="1" ht="10.2" spans="1:9">
      <c r="A637" s="237"/>
      <c r="B637" s="237"/>
      <c r="C637" s="237"/>
      <c r="D637" s="232">
        <f t="shared" si="18"/>
        <v>0</v>
      </c>
      <c r="E637" s="240">
        <v>2100399</v>
      </c>
      <c r="F637" s="241" t="s">
        <v>942</v>
      </c>
      <c r="G637" s="258">
        <v>119</v>
      </c>
      <c r="H637" s="259">
        <v>375</v>
      </c>
      <c r="I637" s="239">
        <f t="shared" si="19"/>
        <v>256</v>
      </c>
    </row>
    <row r="638" s="214" customFormat="1" ht="10.2" spans="1:9">
      <c r="A638" s="237"/>
      <c r="B638" s="237"/>
      <c r="C638" s="237"/>
      <c r="D638" s="232">
        <f t="shared" si="18"/>
        <v>0</v>
      </c>
      <c r="E638" s="240">
        <v>21004</v>
      </c>
      <c r="F638" s="241" t="s">
        <v>943</v>
      </c>
      <c r="G638" s="242">
        <f>SUM(G639:G649)</f>
        <v>5693</v>
      </c>
      <c r="H638" s="242">
        <f>SUM(H639:H649)</f>
        <v>15040</v>
      </c>
      <c r="I638" s="239">
        <f t="shared" si="19"/>
        <v>9347</v>
      </c>
    </row>
    <row r="639" s="214" customFormat="1" ht="10.2" spans="1:9">
      <c r="A639" s="237"/>
      <c r="B639" s="237"/>
      <c r="C639" s="237"/>
      <c r="D639" s="232">
        <f t="shared" si="18"/>
        <v>0</v>
      </c>
      <c r="E639" s="240">
        <v>210401</v>
      </c>
      <c r="F639" s="241" t="s">
        <v>944</v>
      </c>
      <c r="G639" s="242">
        <v>719</v>
      </c>
      <c r="H639" s="244">
        <v>801</v>
      </c>
      <c r="I639" s="239">
        <f t="shared" si="19"/>
        <v>82</v>
      </c>
    </row>
    <row r="640" s="214" customFormat="1" ht="10.2" spans="1:9">
      <c r="A640" s="237"/>
      <c r="B640" s="237"/>
      <c r="C640" s="237"/>
      <c r="D640" s="232">
        <f t="shared" si="18"/>
        <v>0</v>
      </c>
      <c r="E640" s="240">
        <v>210402</v>
      </c>
      <c r="F640" s="241" t="s">
        <v>945</v>
      </c>
      <c r="G640" s="242">
        <v>153</v>
      </c>
      <c r="H640" s="244">
        <v>192</v>
      </c>
      <c r="I640" s="239">
        <f t="shared" si="19"/>
        <v>39</v>
      </c>
    </row>
    <row r="641" s="214" customFormat="1" ht="10.2" spans="1:9">
      <c r="A641" s="237"/>
      <c r="B641" s="237"/>
      <c r="C641" s="237"/>
      <c r="D641" s="232">
        <f t="shared" si="18"/>
        <v>0</v>
      </c>
      <c r="E641" s="240">
        <v>210403</v>
      </c>
      <c r="F641" s="241" t="s">
        <v>946</v>
      </c>
      <c r="G641" s="242">
        <v>794</v>
      </c>
      <c r="H641" s="244">
        <v>835</v>
      </c>
      <c r="I641" s="239">
        <f t="shared" si="19"/>
        <v>41</v>
      </c>
    </row>
    <row r="642" s="214" customFormat="1" ht="10.2" spans="1:9">
      <c r="A642" s="237"/>
      <c r="B642" s="237"/>
      <c r="C642" s="237"/>
      <c r="D642" s="232">
        <f t="shared" si="18"/>
        <v>0</v>
      </c>
      <c r="E642" s="240">
        <v>210404</v>
      </c>
      <c r="F642" s="241" t="s">
        <v>947</v>
      </c>
      <c r="G642" s="242">
        <v>0</v>
      </c>
      <c r="H642" s="244"/>
      <c r="I642" s="239">
        <f t="shared" si="19"/>
        <v>0</v>
      </c>
    </row>
    <row r="643" s="214" customFormat="1" ht="10.2" spans="1:9">
      <c r="A643" s="237"/>
      <c r="B643" s="237"/>
      <c r="C643" s="237"/>
      <c r="D643" s="232">
        <f t="shared" si="18"/>
        <v>0</v>
      </c>
      <c r="E643" s="240">
        <v>210405</v>
      </c>
      <c r="F643" s="241" t="s">
        <v>948</v>
      </c>
      <c r="G643" s="242">
        <v>0</v>
      </c>
      <c r="H643" s="244"/>
      <c r="I643" s="239">
        <f t="shared" si="19"/>
        <v>0</v>
      </c>
    </row>
    <row r="644" s="214" customFormat="1" ht="10.2" spans="1:9">
      <c r="A644" s="237"/>
      <c r="B644" s="237"/>
      <c r="C644" s="237"/>
      <c r="D644" s="232">
        <f t="shared" si="18"/>
        <v>0</v>
      </c>
      <c r="E644" s="240">
        <v>210406</v>
      </c>
      <c r="F644" s="241" t="s">
        <v>949</v>
      </c>
      <c r="G644" s="242">
        <v>0</v>
      </c>
      <c r="H644" s="244"/>
      <c r="I644" s="239">
        <f t="shared" si="19"/>
        <v>0</v>
      </c>
    </row>
    <row r="645" s="214" customFormat="1" ht="10.2" spans="1:9">
      <c r="A645" s="237"/>
      <c r="B645" s="237"/>
      <c r="C645" s="237"/>
      <c r="D645" s="232">
        <f t="shared" si="18"/>
        <v>0</v>
      </c>
      <c r="E645" s="240">
        <v>210407</v>
      </c>
      <c r="F645" s="241" t="s">
        <v>950</v>
      </c>
      <c r="G645" s="242">
        <v>0</v>
      </c>
      <c r="H645" s="244"/>
      <c r="I645" s="239">
        <f t="shared" si="19"/>
        <v>0</v>
      </c>
    </row>
    <row r="646" s="214" customFormat="1" ht="10.2" spans="1:9">
      <c r="A646" s="237"/>
      <c r="B646" s="237"/>
      <c r="C646" s="237"/>
      <c r="D646" s="232">
        <f t="shared" si="18"/>
        <v>0</v>
      </c>
      <c r="E646" s="240">
        <v>210408</v>
      </c>
      <c r="F646" s="241" t="s">
        <v>951</v>
      </c>
      <c r="G646" s="242">
        <v>65</v>
      </c>
      <c r="H646" s="244">
        <v>1567</v>
      </c>
      <c r="I646" s="239">
        <f t="shared" si="19"/>
        <v>1502</v>
      </c>
    </row>
    <row r="647" s="214" customFormat="1" ht="10.2" spans="1:9">
      <c r="A647" s="237"/>
      <c r="B647" s="237"/>
      <c r="C647" s="237"/>
      <c r="D647" s="232">
        <f t="shared" ref="D647:D710" si="20">C647-B647</f>
        <v>0</v>
      </c>
      <c r="E647" s="240">
        <v>210409</v>
      </c>
      <c r="F647" s="241" t="s">
        <v>952</v>
      </c>
      <c r="G647" s="242">
        <v>3767</v>
      </c>
      <c r="H647" s="244">
        <v>7783</v>
      </c>
      <c r="I647" s="239">
        <f t="shared" ref="I647:I710" si="21">H647-G647</f>
        <v>4016</v>
      </c>
    </row>
    <row r="648" s="214" customFormat="1" ht="10.2" spans="1:9">
      <c r="A648" s="237"/>
      <c r="B648" s="237"/>
      <c r="C648" s="237"/>
      <c r="D648" s="232">
        <f t="shared" si="20"/>
        <v>0</v>
      </c>
      <c r="E648" s="240">
        <v>210410</v>
      </c>
      <c r="F648" s="241" t="s">
        <v>953</v>
      </c>
      <c r="G648" s="242">
        <v>55</v>
      </c>
      <c r="H648" s="244">
        <v>3862</v>
      </c>
      <c r="I648" s="239">
        <f t="shared" si="21"/>
        <v>3807</v>
      </c>
    </row>
    <row r="649" s="214" customFormat="1" ht="10.2" spans="1:9">
      <c r="A649" s="237"/>
      <c r="B649" s="237"/>
      <c r="C649" s="237"/>
      <c r="D649" s="232">
        <f t="shared" si="20"/>
        <v>0</v>
      </c>
      <c r="E649" s="240">
        <v>210499</v>
      </c>
      <c r="F649" s="241" t="s">
        <v>954</v>
      </c>
      <c r="G649" s="242">
        <v>140</v>
      </c>
      <c r="H649" s="244"/>
      <c r="I649" s="239">
        <f t="shared" si="21"/>
        <v>-140</v>
      </c>
    </row>
    <row r="650" s="214" customFormat="1" ht="10.2" spans="1:9">
      <c r="A650" s="237"/>
      <c r="B650" s="237"/>
      <c r="C650" s="237"/>
      <c r="D650" s="232">
        <f t="shared" si="20"/>
        <v>0</v>
      </c>
      <c r="E650" s="240">
        <v>21006</v>
      </c>
      <c r="F650" s="241" t="s">
        <v>955</v>
      </c>
      <c r="G650" s="242"/>
      <c r="H650" s="244"/>
      <c r="I650" s="239">
        <f t="shared" si="21"/>
        <v>0</v>
      </c>
    </row>
    <row r="651" s="214" customFormat="1" ht="10.2" spans="1:9">
      <c r="A651" s="237"/>
      <c r="B651" s="237"/>
      <c r="C651" s="237"/>
      <c r="D651" s="232">
        <f t="shared" si="20"/>
        <v>0</v>
      </c>
      <c r="E651" s="240">
        <v>2160601</v>
      </c>
      <c r="F651" s="241" t="s">
        <v>956</v>
      </c>
      <c r="G651" s="242">
        <v>0</v>
      </c>
      <c r="H651" s="244"/>
      <c r="I651" s="239">
        <f t="shared" si="21"/>
        <v>0</v>
      </c>
    </row>
    <row r="652" s="214" customFormat="1" ht="10.2" spans="1:9">
      <c r="A652" s="237"/>
      <c r="B652" s="237"/>
      <c r="C652" s="237"/>
      <c r="D652" s="232">
        <f t="shared" si="20"/>
        <v>0</v>
      </c>
      <c r="E652" s="240">
        <v>2160699</v>
      </c>
      <c r="F652" s="241" t="s">
        <v>957</v>
      </c>
      <c r="G652" s="242"/>
      <c r="H652" s="244"/>
      <c r="I652" s="239">
        <f t="shared" si="21"/>
        <v>0</v>
      </c>
    </row>
    <row r="653" s="214" customFormat="1" ht="10.2" spans="1:9">
      <c r="A653" s="237"/>
      <c r="B653" s="237"/>
      <c r="C653" s="237"/>
      <c r="D653" s="232">
        <f t="shared" si="20"/>
        <v>0</v>
      </c>
      <c r="E653" s="240">
        <v>21007</v>
      </c>
      <c r="F653" s="241" t="s">
        <v>958</v>
      </c>
      <c r="G653" s="242">
        <f>SUM(G654:G656)</f>
        <v>228</v>
      </c>
      <c r="H653" s="242">
        <f>SUM(H654:H656)</f>
        <v>348</v>
      </c>
      <c r="I653" s="239">
        <f t="shared" si="21"/>
        <v>120</v>
      </c>
    </row>
    <row r="654" s="214" customFormat="1" ht="10.2" spans="1:9">
      <c r="A654" s="237"/>
      <c r="B654" s="237"/>
      <c r="C654" s="237"/>
      <c r="D654" s="232">
        <f t="shared" si="20"/>
        <v>0</v>
      </c>
      <c r="E654" s="240">
        <v>2100716</v>
      </c>
      <c r="F654" s="241" t="s">
        <v>959</v>
      </c>
      <c r="G654" s="242">
        <v>0</v>
      </c>
      <c r="H654" s="244"/>
      <c r="I654" s="239">
        <f t="shared" si="21"/>
        <v>0</v>
      </c>
    </row>
    <row r="655" s="214" customFormat="1" ht="10.2" spans="1:9">
      <c r="A655" s="237"/>
      <c r="B655" s="237"/>
      <c r="C655" s="237"/>
      <c r="D655" s="232">
        <f t="shared" si="20"/>
        <v>0</v>
      </c>
      <c r="E655" s="240">
        <v>2100717</v>
      </c>
      <c r="F655" s="241" t="s">
        <v>960</v>
      </c>
      <c r="G655" s="242"/>
      <c r="H655" s="244">
        <v>1</v>
      </c>
      <c r="I655" s="239">
        <f t="shared" si="21"/>
        <v>1</v>
      </c>
    </row>
    <row r="656" s="214" customFormat="1" ht="10.2" spans="1:9">
      <c r="A656" s="237"/>
      <c r="B656" s="237"/>
      <c r="C656" s="237"/>
      <c r="D656" s="232">
        <f t="shared" si="20"/>
        <v>0</v>
      </c>
      <c r="E656" s="240">
        <v>2100799</v>
      </c>
      <c r="F656" s="241" t="s">
        <v>961</v>
      </c>
      <c r="G656" s="242">
        <v>228</v>
      </c>
      <c r="H656" s="244">
        <v>347</v>
      </c>
      <c r="I656" s="239">
        <f t="shared" si="21"/>
        <v>119</v>
      </c>
    </row>
    <row r="657" s="214" customFormat="1" ht="10.2" spans="1:9">
      <c r="A657" s="237"/>
      <c r="B657" s="237"/>
      <c r="C657" s="237"/>
      <c r="D657" s="232">
        <f t="shared" si="20"/>
        <v>0</v>
      </c>
      <c r="E657" s="240">
        <v>21011</v>
      </c>
      <c r="F657" s="241" t="s">
        <v>962</v>
      </c>
      <c r="G657" s="242">
        <f>SUM(G658:G661)</f>
        <v>10624</v>
      </c>
      <c r="H657" s="242">
        <f>SUM(H658:H661)</f>
        <v>7019</v>
      </c>
      <c r="I657" s="239">
        <f t="shared" si="21"/>
        <v>-3605</v>
      </c>
    </row>
    <row r="658" s="214" customFormat="1" ht="10.2" spans="1:9">
      <c r="A658" s="237"/>
      <c r="B658" s="237"/>
      <c r="C658" s="237"/>
      <c r="D658" s="232">
        <f t="shared" si="20"/>
        <v>0</v>
      </c>
      <c r="E658" s="240">
        <v>2101101</v>
      </c>
      <c r="F658" s="241" t="s">
        <v>963</v>
      </c>
      <c r="G658" s="242">
        <v>3070</v>
      </c>
      <c r="H658" s="244">
        <v>2934</v>
      </c>
      <c r="I658" s="239">
        <f t="shared" si="21"/>
        <v>-136</v>
      </c>
    </row>
    <row r="659" s="214" customFormat="1" ht="10.2" spans="1:9">
      <c r="A659" s="237"/>
      <c r="B659" s="237"/>
      <c r="C659" s="237"/>
      <c r="D659" s="232">
        <f t="shared" si="20"/>
        <v>0</v>
      </c>
      <c r="E659" s="240">
        <v>2101102</v>
      </c>
      <c r="F659" s="241" t="s">
        <v>964</v>
      </c>
      <c r="G659" s="242">
        <v>3407</v>
      </c>
      <c r="H659" s="244">
        <v>4080</v>
      </c>
      <c r="I659" s="239">
        <f t="shared" si="21"/>
        <v>673</v>
      </c>
    </row>
    <row r="660" s="214" customFormat="1" ht="10.2" spans="1:9">
      <c r="A660" s="237"/>
      <c r="B660" s="237"/>
      <c r="C660" s="237"/>
      <c r="D660" s="232">
        <f t="shared" si="20"/>
        <v>0</v>
      </c>
      <c r="E660" s="240">
        <v>2101103</v>
      </c>
      <c r="F660" s="241" t="s">
        <v>965</v>
      </c>
      <c r="G660" s="242">
        <v>4147</v>
      </c>
      <c r="H660" s="244"/>
      <c r="I660" s="239">
        <f t="shared" si="21"/>
        <v>-4147</v>
      </c>
    </row>
    <row r="661" s="214" customFormat="1" ht="10.2" spans="1:9">
      <c r="A661" s="237"/>
      <c r="B661" s="237"/>
      <c r="C661" s="237"/>
      <c r="D661" s="232">
        <f t="shared" si="20"/>
        <v>0</v>
      </c>
      <c r="E661" s="240">
        <v>2101199</v>
      </c>
      <c r="F661" s="241" t="s">
        <v>966</v>
      </c>
      <c r="G661" s="242"/>
      <c r="H661" s="244">
        <v>5</v>
      </c>
      <c r="I661" s="239">
        <f t="shared" si="21"/>
        <v>5</v>
      </c>
    </row>
    <row r="662" s="214" customFormat="1" ht="10.2" spans="1:9">
      <c r="A662" s="237"/>
      <c r="B662" s="237"/>
      <c r="C662" s="237"/>
      <c r="D662" s="232">
        <f t="shared" si="20"/>
        <v>0</v>
      </c>
      <c r="E662" s="240">
        <v>21012</v>
      </c>
      <c r="F662" s="241" t="s">
        <v>967</v>
      </c>
      <c r="G662" s="242">
        <f>SUM(G663:G665)</f>
        <v>352</v>
      </c>
      <c r="H662" s="242">
        <f>SUM(H663:H665)</f>
        <v>693</v>
      </c>
      <c r="I662" s="239">
        <f t="shared" si="21"/>
        <v>341</v>
      </c>
    </row>
    <row r="663" s="214" customFormat="1" ht="10.2" spans="1:9">
      <c r="A663" s="237"/>
      <c r="B663" s="237"/>
      <c r="C663" s="237"/>
      <c r="D663" s="232">
        <f t="shared" si="20"/>
        <v>0</v>
      </c>
      <c r="E663" s="240">
        <v>2101201</v>
      </c>
      <c r="F663" s="251" t="s">
        <v>968</v>
      </c>
      <c r="G663" s="242"/>
      <c r="H663" s="244"/>
      <c r="I663" s="239">
        <f t="shared" si="21"/>
        <v>0</v>
      </c>
    </row>
    <row r="664" s="214" customFormat="1" ht="10.2" spans="1:9">
      <c r="A664" s="237"/>
      <c r="B664" s="237"/>
      <c r="C664" s="237"/>
      <c r="D664" s="232">
        <f t="shared" si="20"/>
        <v>0</v>
      </c>
      <c r="E664" s="240">
        <v>2101202</v>
      </c>
      <c r="F664" s="251" t="s">
        <v>969</v>
      </c>
      <c r="G664" s="242">
        <v>352</v>
      </c>
      <c r="H664" s="244">
        <v>693</v>
      </c>
      <c r="I664" s="239">
        <f t="shared" si="21"/>
        <v>341</v>
      </c>
    </row>
    <row r="665" s="214" customFormat="1" ht="10.2" spans="1:9">
      <c r="A665" s="237"/>
      <c r="B665" s="237"/>
      <c r="C665" s="237"/>
      <c r="D665" s="232">
        <f t="shared" si="20"/>
        <v>0</v>
      </c>
      <c r="E665" s="240">
        <v>2101299</v>
      </c>
      <c r="F665" s="251" t="s">
        <v>970</v>
      </c>
      <c r="G665" s="242"/>
      <c r="H665" s="244"/>
      <c r="I665" s="239">
        <f t="shared" si="21"/>
        <v>0</v>
      </c>
    </row>
    <row r="666" s="214" customFormat="1" ht="10.2" spans="1:9">
      <c r="A666" s="237"/>
      <c r="B666" s="237"/>
      <c r="C666" s="237"/>
      <c r="D666" s="232">
        <f t="shared" si="20"/>
        <v>0</v>
      </c>
      <c r="E666" s="240">
        <v>21013</v>
      </c>
      <c r="F666" s="241" t="s">
        <v>971</v>
      </c>
      <c r="G666" s="242">
        <f>SUM(G667:G669)</f>
        <v>1833</v>
      </c>
      <c r="H666" s="242">
        <f>SUM(H667:H669)</f>
        <v>1167</v>
      </c>
      <c r="I666" s="239">
        <f t="shared" si="21"/>
        <v>-666</v>
      </c>
    </row>
    <row r="667" s="214" customFormat="1" ht="10.2" spans="1:9">
      <c r="A667" s="237"/>
      <c r="B667" s="237"/>
      <c r="C667" s="237"/>
      <c r="D667" s="232">
        <f t="shared" si="20"/>
        <v>0</v>
      </c>
      <c r="E667" s="240">
        <v>2101301</v>
      </c>
      <c r="F667" s="241" t="s">
        <v>972</v>
      </c>
      <c r="G667" s="242">
        <v>1333</v>
      </c>
      <c r="H667" s="244">
        <v>826</v>
      </c>
      <c r="I667" s="239">
        <f t="shared" si="21"/>
        <v>-507</v>
      </c>
    </row>
    <row r="668" s="214" customFormat="1" ht="10.2" spans="1:9">
      <c r="A668" s="237"/>
      <c r="B668" s="237"/>
      <c r="C668" s="237"/>
      <c r="D668" s="232">
        <f t="shared" si="20"/>
        <v>0</v>
      </c>
      <c r="E668" s="240">
        <v>2101302</v>
      </c>
      <c r="F668" s="241" t="s">
        <v>973</v>
      </c>
      <c r="G668" s="242">
        <v>0</v>
      </c>
      <c r="H668" s="244"/>
      <c r="I668" s="239">
        <f t="shared" si="21"/>
        <v>0</v>
      </c>
    </row>
    <row r="669" s="214" customFormat="1" ht="10.2" spans="1:9">
      <c r="A669" s="237"/>
      <c r="B669" s="237"/>
      <c r="C669" s="237"/>
      <c r="D669" s="232">
        <f t="shared" si="20"/>
        <v>0</v>
      </c>
      <c r="E669" s="240">
        <v>2101399</v>
      </c>
      <c r="F669" s="241" t="s">
        <v>974</v>
      </c>
      <c r="G669" s="242">
        <v>500</v>
      </c>
      <c r="H669" s="244">
        <v>341</v>
      </c>
      <c r="I669" s="239">
        <f t="shared" si="21"/>
        <v>-159</v>
      </c>
    </row>
    <row r="670" s="214" customFormat="1" ht="10.2" spans="1:9">
      <c r="A670" s="237"/>
      <c r="B670" s="237"/>
      <c r="C670" s="237"/>
      <c r="D670" s="232">
        <f t="shared" si="20"/>
        <v>0</v>
      </c>
      <c r="E670" s="240">
        <v>21014</v>
      </c>
      <c r="F670" s="241" t="s">
        <v>975</v>
      </c>
      <c r="G670" s="242">
        <f>SUM(G671:G672)</f>
        <v>50</v>
      </c>
      <c r="H670" s="242">
        <f>SUM(H671:H672)</f>
        <v>22</v>
      </c>
      <c r="I670" s="239">
        <f t="shared" si="21"/>
        <v>-28</v>
      </c>
    </row>
    <row r="671" s="214" customFormat="1" ht="10.2" spans="1:9">
      <c r="A671" s="237"/>
      <c r="B671" s="237"/>
      <c r="C671" s="237"/>
      <c r="D671" s="232">
        <f t="shared" si="20"/>
        <v>0</v>
      </c>
      <c r="E671" s="240">
        <v>2101401</v>
      </c>
      <c r="F671" s="241" t="s">
        <v>976</v>
      </c>
      <c r="G671" s="242">
        <v>50</v>
      </c>
      <c r="H671" s="244">
        <v>22</v>
      </c>
      <c r="I671" s="239">
        <f t="shared" si="21"/>
        <v>-28</v>
      </c>
    </row>
    <row r="672" s="214" customFormat="1" ht="10.2" spans="1:9">
      <c r="A672" s="237"/>
      <c r="B672" s="237"/>
      <c r="C672" s="237"/>
      <c r="D672" s="232">
        <f t="shared" si="20"/>
        <v>0</v>
      </c>
      <c r="E672" s="240">
        <v>2101499</v>
      </c>
      <c r="F672" s="241" t="s">
        <v>977</v>
      </c>
      <c r="G672" s="242"/>
      <c r="H672" s="244"/>
      <c r="I672" s="239">
        <f t="shared" si="21"/>
        <v>0</v>
      </c>
    </row>
    <row r="673" s="214" customFormat="1" ht="10.2" spans="1:9">
      <c r="A673" s="237"/>
      <c r="B673" s="237"/>
      <c r="C673" s="237"/>
      <c r="D673" s="232">
        <f t="shared" si="20"/>
        <v>0</v>
      </c>
      <c r="E673" s="240">
        <v>21015</v>
      </c>
      <c r="F673" s="240" t="s">
        <v>978</v>
      </c>
      <c r="G673" s="257">
        <f>SUM(G674:G681)</f>
        <v>156</v>
      </c>
      <c r="H673" s="257">
        <f>SUM(H674:H681)</f>
        <v>182</v>
      </c>
      <c r="I673" s="239">
        <f t="shared" si="21"/>
        <v>26</v>
      </c>
    </row>
    <row r="674" s="214" customFormat="1" ht="10.2" spans="1:9">
      <c r="A674" s="237"/>
      <c r="B674" s="237"/>
      <c r="C674" s="237"/>
      <c r="D674" s="232">
        <f t="shared" si="20"/>
        <v>0</v>
      </c>
      <c r="E674" s="240">
        <v>2101501</v>
      </c>
      <c r="F674" s="241" t="s">
        <v>310</v>
      </c>
      <c r="G674" s="258">
        <v>151</v>
      </c>
      <c r="H674" s="259">
        <v>174</v>
      </c>
      <c r="I674" s="239">
        <f t="shared" si="21"/>
        <v>23</v>
      </c>
    </row>
    <row r="675" s="214" customFormat="1" ht="10.2" spans="1:9">
      <c r="A675" s="237"/>
      <c r="B675" s="237"/>
      <c r="C675" s="237"/>
      <c r="D675" s="232">
        <f t="shared" si="20"/>
        <v>0</v>
      </c>
      <c r="E675" s="240">
        <v>2101502</v>
      </c>
      <c r="F675" s="241" t="s">
        <v>313</v>
      </c>
      <c r="G675" s="258">
        <v>0</v>
      </c>
      <c r="H675" s="259">
        <v>3</v>
      </c>
      <c r="I675" s="239">
        <f t="shared" si="21"/>
        <v>3</v>
      </c>
    </row>
    <row r="676" s="214" customFormat="1" ht="10.2" spans="1:9">
      <c r="A676" s="237"/>
      <c r="B676" s="237"/>
      <c r="C676" s="237"/>
      <c r="D676" s="232">
        <f t="shared" si="20"/>
        <v>0</v>
      </c>
      <c r="E676" s="240">
        <v>2101503</v>
      </c>
      <c r="F676" s="241" t="s">
        <v>316</v>
      </c>
      <c r="G676" s="258">
        <v>0</v>
      </c>
      <c r="H676" s="259"/>
      <c r="I676" s="239">
        <f t="shared" si="21"/>
        <v>0</v>
      </c>
    </row>
    <row r="677" s="214" customFormat="1" ht="10.2" spans="1:9">
      <c r="A677" s="237"/>
      <c r="B677" s="237"/>
      <c r="C677" s="237"/>
      <c r="D677" s="232">
        <f t="shared" si="20"/>
        <v>0</v>
      </c>
      <c r="E677" s="240">
        <v>2101504</v>
      </c>
      <c r="F677" s="240" t="s">
        <v>979</v>
      </c>
      <c r="G677" s="258">
        <v>0</v>
      </c>
      <c r="H677" s="259"/>
      <c r="I677" s="239">
        <f t="shared" si="21"/>
        <v>0</v>
      </c>
    </row>
    <row r="678" s="214" customFormat="1" ht="10.2" spans="1:9">
      <c r="A678" s="237"/>
      <c r="B678" s="237"/>
      <c r="C678" s="237"/>
      <c r="D678" s="232">
        <f t="shared" si="20"/>
        <v>0</v>
      </c>
      <c r="E678" s="240">
        <v>2101505</v>
      </c>
      <c r="F678" s="240" t="s">
        <v>980</v>
      </c>
      <c r="G678" s="258">
        <v>0</v>
      </c>
      <c r="H678" s="259"/>
      <c r="I678" s="239">
        <f t="shared" si="21"/>
        <v>0</v>
      </c>
    </row>
    <row r="679" s="214" customFormat="1" ht="10.2" spans="1:9">
      <c r="A679" s="237"/>
      <c r="B679" s="237"/>
      <c r="C679" s="237"/>
      <c r="D679" s="232">
        <f t="shared" si="20"/>
        <v>0</v>
      </c>
      <c r="E679" s="240">
        <v>2101506</v>
      </c>
      <c r="F679" s="240" t="s">
        <v>981</v>
      </c>
      <c r="G679" s="258">
        <v>0</v>
      </c>
      <c r="H679" s="259"/>
      <c r="I679" s="239">
        <f t="shared" si="21"/>
        <v>0</v>
      </c>
    </row>
    <row r="680" s="214" customFormat="1" ht="10.2" spans="1:9">
      <c r="A680" s="237"/>
      <c r="B680" s="237"/>
      <c r="C680" s="237"/>
      <c r="D680" s="232">
        <f t="shared" si="20"/>
        <v>0</v>
      </c>
      <c r="E680" s="240">
        <v>2101550</v>
      </c>
      <c r="F680" s="240" t="s">
        <v>982</v>
      </c>
      <c r="G680" s="258">
        <v>0</v>
      </c>
      <c r="H680" s="259"/>
      <c r="I680" s="239">
        <f t="shared" si="21"/>
        <v>0</v>
      </c>
    </row>
    <row r="681" s="214" customFormat="1" ht="10.2" spans="1:9">
      <c r="A681" s="237"/>
      <c r="B681" s="237"/>
      <c r="C681" s="237"/>
      <c r="D681" s="232">
        <f t="shared" si="20"/>
        <v>0</v>
      </c>
      <c r="E681" s="240">
        <v>2101599</v>
      </c>
      <c r="F681" s="240" t="s">
        <v>983</v>
      </c>
      <c r="G681" s="258">
        <v>5</v>
      </c>
      <c r="H681" s="259">
        <v>5</v>
      </c>
      <c r="I681" s="239">
        <f t="shared" si="21"/>
        <v>0</v>
      </c>
    </row>
    <row r="682" s="214" customFormat="1" ht="10.2" spans="1:9">
      <c r="A682" s="237"/>
      <c r="B682" s="237"/>
      <c r="C682" s="237"/>
      <c r="D682" s="232">
        <f t="shared" si="20"/>
        <v>0</v>
      </c>
      <c r="E682" s="240">
        <v>21016</v>
      </c>
      <c r="F682" s="240" t="s">
        <v>984</v>
      </c>
      <c r="G682" s="262">
        <v>292</v>
      </c>
      <c r="H682" s="263">
        <f>H683</f>
        <v>172</v>
      </c>
      <c r="I682" s="239">
        <f t="shared" si="21"/>
        <v>-120</v>
      </c>
    </row>
    <row r="683" s="214" customFormat="1" ht="10.2" spans="1:9">
      <c r="A683" s="237"/>
      <c r="B683" s="237"/>
      <c r="C683" s="237"/>
      <c r="D683" s="232">
        <f t="shared" si="20"/>
        <v>0</v>
      </c>
      <c r="E683" s="240">
        <v>201601</v>
      </c>
      <c r="F683" s="240" t="s">
        <v>985</v>
      </c>
      <c r="G683" s="242">
        <v>292</v>
      </c>
      <c r="H683" s="244">
        <v>172</v>
      </c>
      <c r="I683" s="239">
        <f t="shared" si="21"/>
        <v>-120</v>
      </c>
    </row>
    <row r="684" s="214" customFormat="1" ht="10.2" spans="1:9">
      <c r="A684" s="237"/>
      <c r="B684" s="237"/>
      <c r="C684" s="237"/>
      <c r="D684" s="232">
        <f t="shared" si="20"/>
        <v>0</v>
      </c>
      <c r="E684" s="240">
        <v>21099</v>
      </c>
      <c r="F684" s="241" t="s">
        <v>986</v>
      </c>
      <c r="G684" s="242">
        <f>SUM(G685)</f>
        <v>639</v>
      </c>
      <c r="H684" s="244">
        <f>H685</f>
        <v>85</v>
      </c>
      <c r="I684" s="239">
        <f t="shared" si="21"/>
        <v>-554</v>
      </c>
    </row>
    <row r="685" s="214" customFormat="1" ht="10.2" spans="1:9">
      <c r="A685" s="237"/>
      <c r="B685" s="237"/>
      <c r="C685" s="237"/>
      <c r="D685" s="232">
        <f t="shared" si="20"/>
        <v>0</v>
      </c>
      <c r="E685" s="240">
        <v>2109901</v>
      </c>
      <c r="F685" s="241" t="s">
        <v>987</v>
      </c>
      <c r="G685" s="242">
        <v>639</v>
      </c>
      <c r="H685" s="244">
        <v>85</v>
      </c>
      <c r="I685" s="239">
        <f t="shared" si="21"/>
        <v>-554</v>
      </c>
    </row>
    <row r="686" s="214" customFormat="1" ht="10.2" spans="1:9">
      <c r="A686" s="237"/>
      <c r="B686" s="237"/>
      <c r="C686" s="237"/>
      <c r="D686" s="232">
        <f t="shared" si="20"/>
        <v>0</v>
      </c>
      <c r="E686" s="233">
        <v>211</v>
      </c>
      <c r="F686" s="234" t="s">
        <v>988</v>
      </c>
      <c r="G686" s="235">
        <f>SUM(G687,G696,G700,G708,G714,G721,G730,G736,G742,G744,G746,G761)</f>
        <v>748</v>
      </c>
      <c r="H686" s="235">
        <f>SUM(H687,H696,H700,H708,H714,H721,H730,H736,H742,H744,H746,H761)</f>
        <v>5348</v>
      </c>
      <c r="I686" s="232">
        <f t="shared" si="21"/>
        <v>4600</v>
      </c>
    </row>
    <row r="687" s="214" customFormat="1" ht="10.2" spans="1:9">
      <c r="A687" s="237"/>
      <c r="B687" s="237"/>
      <c r="C687" s="237"/>
      <c r="D687" s="232">
        <f t="shared" si="20"/>
        <v>0</v>
      </c>
      <c r="E687" s="240">
        <v>21101</v>
      </c>
      <c r="F687" s="241" t="s">
        <v>989</v>
      </c>
      <c r="G687" s="242">
        <f>SUM(G688:G689)</f>
        <v>0</v>
      </c>
      <c r="H687" s="242">
        <f>SUM(H688:H689)</f>
        <v>45</v>
      </c>
      <c r="I687" s="239">
        <f t="shared" si="21"/>
        <v>45</v>
      </c>
    </row>
    <row r="688" s="214" customFormat="1" ht="10.2" spans="1:9">
      <c r="A688" s="237"/>
      <c r="B688" s="237"/>
      <c r="C688" s="237"/>
      <c r="D688" s="232">
        <f t="shared" si="20"/>
        <v>0</v>
      </c>
      <c r="E688" s="240">
        <v>2110101</v>
      </c>
      <c r="F688" s="241" t="s">
        <v>310</v>
      </c>
      <c r="G688" s="242">
        <f>SUM(G689:G695)</f>
        <v>0</v>
      </c>
      <c r="H688" s="244">
        <v>45</v>
      </c>
      <c r="I688" s="239">
        <f t="shared" si="21"/>
        <v>45</v>
      </c>
    </row>
    <row r="689" s="214" customFormat="1" ht="10.2" spans="1:9">
      <c r="A689" s="237"/>
      <c r="B689" s="237"/>
      <c r="C689" s="237"/>
      <c r="D689" s="232">
        <f t="shared" si="20"/>
        <v>0</v>
      </c>
      <c r="E689" s="240">
        <v>2110102</v>
      </c>
      <c r="F689" s="241" t="s">
        <v>313</v>
      </c>
      <c r="G689" s="242"/>
      <c r="H689" s="244"/>
      <c r="I689" s="239">
        <f t="shared" si="21"/>
        <v>0</v>
      </c>
    </row>
    <row r="690" s="214" customFormat="1" ht="10.2" spans="1:9">
      <c r="A690" s="237"/>
      <c r="B690" s="237"/>
      <c r="C690" s="237"/>
      <c r="D690" s="232">
        <f t="shared" si="20"/>
        <v>0</v>
      </c>
      <c r="E690" s="240">
        <v>2110103</v>
      </c>
      <c r="F690" s="241" t="s">
        <v>316</v>
      </c>
      <c r="G690" s="242">
        <v>0</v>
      </c>
      <c r="H690" s="244"/>
      <c r="I690" s="239">
        <f t="shared" si="21"/>
        <v>0</v>
      </c>
    </row>
    <row r="691" s="214" customFormat="1" ht="10.2" spans="1:9">
      <c r="A691" s="237"/>
      <c r="B691" s="237"/>
      <c r="C691" s="237"/>
      <c r="D691" s="232">
        <f t="shared" si="20"/>
        <v>0</v>
      </c>
      <c r="E691" s="240">
        <v>2110104</v>
      </c>
      <c r="F691" s="241" t="s">
        <v>990</v>
      </c>
      <c r="G691" s="242"/>
      <c r="H691" s="244"/>
      <c r="I691" s="239">
        <f t="shared" si="21"/>
        <v>0</v>
      </c>
    </row>
    <row r="692" s="214" customFormat="1" ht="10.2" spans="1:9">
      <c r="A692" s="237"/>
      <c r="B692" s="237"/>
      <c r="C692" s="237"/>
      <c r="D692" s="232">
        <f t="shared" si="20"/>
        <v>0</v>
      </c>
      <c r="E692" s="240">
        <v>2110105</v>
      </c>
      <c r="F692" s="241" t="s">
        <v>991</v>
      </c>
      <c r="G692" s="242"/>
      <c r="H692" s="244"/>
      <c r="I692" s="239">
        <f t="shared" si="21"/>
        <v>0</v>
      </c>
    </row>
    <row r="693" s="214" customFormat="1" ht="10.2" spans="1:9">
      <c r="A693" s="237"/>
      <c r="B693" s="237"/>
      <c r="C693" s="237"/>
      <c r="D693" s="232">
        <f t="shared" si="20"/>
        <v>0</v>
      </c>
      <c r="E693" s="240">
        <v>2110106</v>
      </c>
      <c r="F693" s="241" t="s">
        <v>992</v>
      </c>
      <c r="G693" s="242"/>
      <c r="H693" s="244"/>
      <c r="I693" s="239">
        <f t="shared" si="21"/>
        <v>0</v>
      </c>
    </row>
    <row r="694" s="214" customFormat="1" ht="10.2" spans="1:9">
      <c r="A694" s="237"/>
      <c r="B694" s="237"/>
      <c r="C694" s="237"/>
      <c r="D694" s="232">
        <f t="shared" si="20"/>
        <v>0</v>
      </c>
      <c r="E694" s="240">
        <v>2110107</v>
      </c>
      <c r="F694" s="241" t="s">
        <v>993</v>
      </c>
      <c r="G694" s="242">
        <v>0</v>
      </c>
      <c r="H694" s="244"/>
      <c r="I694" s="239">
        <f t="shared" si="21"/>
        <v>0</v>
      </c>
    </row>
    <row r="695" s="214" customFormat="1" ht="10.2" spans="1:9">
      <c r="A695" s="237"/>
      <c r="B695" s="237"/>
      <c r="C695" s="237"/>
      <c r="D695" s="232">
        <f t="shared" si="20"/>
        <v>0</v>
      </c>
      <c r="E695" s="240">
        <v>2110199</v>
      </c>
      <c r="F695" s="241" t="s">
        <v>994</v>
      </c>
      <c r="G695" s="242"/>
      <c r="H695" s="244"/>
      <c r="I695" s="239">
        <f t="shared" si="21"/>
        <v>0</v>
      </c>
    </row>
    <row r="696" s="214" customFormat="1" ht="10.2" spans="1:9">
      <c r="A696" s="237"/>
      <c r="B696" s="237"/>
      <c r="C696" s="237"/>
      <c r="D696" s="232">
        <f t="shared" si="20"/>
        <v>0</v>
      </c>
      <c r="E696" s="240">
        <v>21102</v>
      </c>
      <c r="F696" s="241" t="s">
        <v>995</v>
      </c>
      <c r="G696" s="242">
        <f>SUM(G697:G699)</f>
        <v>16</v>
      </c>
      <c r="H696" s="244"/>
      <c r="I696" s="239">
        <f t="shared" si="21"/>
        <v>-16</v>
      </c>
    </row>
    <row r="697" s="214" customFormat="1" ht="10.2" spans="1:9">
      <c r="A697" s="237"/>
      <c r="B697" s="237"/>
      <c r="C697" s="237"/>
      <c r="D697" s="232">
        <f t="shared" si="20"/>
        <v>0</v>
      </c>
      <c r="E697" s="240">
        <v>2110203</v>
      </c>
      <c r="F697" s="241" t="s">
        <v>996</v>
      </c>
      <c r="G697" s="242"/>
      <c r="H697" s="244"/>
      <c r="I697" s="239">
        <f t="shared" si="21"/>
        <v>0</v>
      </c>
    </row>
    <row r="698" s="214" customFormat="1" ht="10.2" spans="1:9">
      <c r="A698" s="237"/>
      <c r="B698" s="237"/>
      <c r="C698" s="237"/>
      <c r="D698" s="232">
        <f t="shared" si="20"/>
        <v>0</v>
      </c>
      <c r="E698" s="240">
        <v>2110204</v>
      </c>
      <c r="F698" s="241" t="s">
        <v>997</v>
      </c>
      <c r="G698" s="242"/>
      <c r="H698" s="244"/>
      <c r="I698" s="239">
        <f t="shared" si="21"/>
        <v>0</v>
      </c>
    </row>
    <row r="699" s="214" customFormat="1" ht="10.2" spans="1:9">
      <c r="A699" s="237"/>
      <c r="B699" s="237"/>
      <c r="C699" s="237"/>
      <c r="D699" s="232">
        <f t="shared" si="20"/>
        <v>0</v>
      </c>
      <c r="E699" s="240">
        <v>2110299</v>
      </c>
      <c r="F699" s="241" t="s">
        <v>998</v>
      </c>
      <c r="G699" s="242">
        <v>16</v>
      </c>
      <c r="H699" s="244"/>
      <c r="I699" s="239">
        <f t="shared" si="21"/>
        <v>-16</v>
      </c>
    </row>
    <row r="700" s="214" customFormat="1" ht="10.2" spans="1:9">
      <c r="A700" s="237"/>
      <c r="B700" s="237"/>
      <c r="C700" s="237"/>
      <c r="D700" s="232">
        <f t="shared" si="20"/>
        <v>0</v>
      </c>
      <c r="E700" s="240">
        <v>21103</v>
      </c>
      <c r="F700" s="241" t="s">
        <v>999</v>
      </c>
      <c r="G700" s="242">
        <f>SUM(G701:G707)</f>
        <v>0</v>
      </c>
      <c r="H700" s="242">
        <f>SUM(H701:H707)</f>
        <v>2400</v>
      </c>
      <c r="I700" s="239">
        <f t="shared" si="21"/>
        <v>2400</v>
      </c>
    </row>
    <row r="701" s="214" customFormat="1" ht="10.2" spans="1:9">
      <c r="A701" s="237"/>
      <c r="B701" s="237"/>
      <c r="C701" s="237"/>
      <c r="D701" s="232">
        <f t="shared" si="20"/>
        <v>0</v>
      </c>
      <c r="E701" s="240">
        <v>2110301</v>
      </c>
      <c r="F701" s="241" t="s">
        <v>1000</v>
      </c>
      <c r="G701" s="242">
        <v>0</v>
      </c>
      <c r="H701" s="244"/>
      <c r="I701" s="239">
        <f t="shared" si="21"/>
        <v>0</v>
      </c>
    </row>
    <row r="702" s="214" customFormat="1" ht="10.2" spans="1:9">
      <c r="A702" s="237"/>
      <c r="B702" s="237"/>
      <c r="C702" s="237"/>
      <c r="D702" s="232">
        <f t="shared" si="20"/>
        <v>0</v>
      </c>
      <c r="E702" s="240">
        <v>2110302</v>
      </c>
      <c r="F702" s="241" t="s">
        <v>1001</v>
      </c>
      <c r="G702" s="242">
        <f>SUM(G703)</f>
        <v>0</v>
      </c>
      <c r="H702" s="244">
        <v>1199</v>
      </c>
      <c r="I702" s="239">
        <f t="shared" si="21"/>
        <v>1199</v>
      </c>
    </row>
    <row r="703" s="214" customFormat="1" ht="10.2" spans="1:9">
      <c r="A703" s="237"/>
      <c r="B703" s="237"/>
      <c r="C703" s="237"/>
      <c r="D703" s="232">
        <f t="shared" si="20"/>
        <v>0</v>
      </c>
      <c r="E703" s="240">
        <v>2110303</v>
      </c>
      <c r="F703" s="241" t="s">
        <v>1002</v>
      </c>
      <c r="G703" s="242"/>
      <c r="H703" s="244"/>
      <c r="I703" s="239">
        <f t="shared" si="21"/>
        <v>0</v>
      </c>
    </row>
    <row r="704" s="214" customFormat="1" ht="10.2" spans="1:9">
      <c r="A704" s="237"/>
      <c r="B704" s="237"/>
      <c r="C704" s="237"/>
      <c r="D704" s="232">
        <f t="shared" si="20"/>
        <v>0</v>
      </c>
      <c r="E704" s="240">
        <v>2110304</v>
      </c>
      <c r="F704" s="241" t="s">
        <v>1003</v>
      </c>
      <c r="G704" s="235"/>
      <c r="H704" s="244">
        <v>1159</v>
      </c>
      <c r="I704" s="239">
        <f t="shared" si="21"/>
        <v>1159</v>
      </c>
    </row>
    <row r="705" s="214" customFormat="1" ht="10.2" spans="1:9">
      <c r="A705" s="237"/>
      <c r="B705" s="237"/>
      <c r="C705" s="237"/>
      <c r="D705" s="232">
        <f t="shared" si="20"/>
        <v>0</v>
      </c>
      <c r="E705" s="240">
        <v>2110305</v>
      </c>
      <c r="F705" s="241" t="s">
        <v>1004</v>
      </c>
      <c r="G705" s="242"/>
      <c r="H705" s="244"/>
      <c r="I705" s="239">
        <f t="shared" si="21"/>
        <v>0</v>
      </c>
    </row>
    <row r="706" s="214" customFormat="1" ht="10.2" spans="1:9">
      <c r="A706" s="237"/>
      <c r="B706" s="237"/>
      <c r="C706" s="237"/>
      <c r="D706" s="232">
        <f t="shared" si="20"/>
        <v>0</v>
      </c>
      <c r="E706" s="240">
        <v>2110306</v>
      </c>
      <c r="F706" s="241" t="s">
        <v>1005</v>
      </c>
      <c r="G706" s="242"/>
      <c r="H706" s="244"/>
      <c r="I706" s="239">
        <f t="shared" si="21"/>
        <v>0</v>
      </c>
    </row>
    <row r="707" s="214" customFormat="1" ht="10.2" spans="1:9">
      <c r="A707" s="237"/>
      <c r="B707" s="237"/>
      <c r="C707" s="237"/>
      <c r="D707" s="232">
        <f t="shared" si="20"/>
        <v>0</v>
      </c>
      <c r="E707" s="240">
        <v>2110399</v>
      </c>
      <c r="F707" s="241" t="s">
        <v>1006</v>
      </c>
      <c r="G707" s="242"/>
      <c r="H707" s="244">
        <v>42</v>
      </c>
      <c r="I707" s="239">
        <f t="shared" si="21"/>
        <v>42</v>
      </c>
    </row>
    <row r="708" s="214" customFormat="1" ht="10.2" spans="1:9">
      <c r="A708" s="237"/>
      <c r="B708" s="237"/>
      <c r="C708" s="237"/>
      <c r="D708" s="232">
        <f t="shared" si="20"/>
        <v>0</v>
      </c>
      <c r="E708" s="240">
        <v>21104</v>
      </c>
      <c r="F708" s="241" t="s">
        <v>1007</v>
      </c>
      <c r="G708" s="242">
        <f>SUM(G710:G713)</f>
        <v>732</v>
      </c>
      <c r="H708" s="242">
        <f>SUM(H709:H713)</f>
        <v>2002</v>
      </c>
      <c r="I708" s="239">
        <f t="shared" si="21"/>
        <v>1270</v>
      </c>
    </row>
    <row r="709" s="214" customFormat="1" ht="10.2" spans="1:9">
      <c r="A709" s="237"/>
      <c r="B709" s="237"/>
      <c r="C709" s="237"/>
      <c r="D709" s="232">
        <f t="shared" si="20"/>
        <v>0</v>
      </c>
      <c r="E709" s="240">
        <v>2110401</v>
      </c>
      <c r="F709" s="241" t="s">
        <v>1008</v>
      </c>
      <c r="G709" s="242"/>
      <c r="H709" s="244">
        <v>191</v>
      </c>
      <c r="I709" s="239">
        <f t="shared" si="21"/>
        <v>191</v>
      </c>
    </row>
    <row r="710" s="214" customFormat="1" ht="10.2" spans="1:9">
      <c r="A710" s="237"/>
      <c r="B710" s="237"/>
      <c r="C710" s="237"/>
      <c r="D710" s="232">
        <f t="shared" si="20"/>
        <v>0</v>
      </c>
      <c r="E710" s="240">
        <v>2110402</v>
      </c>
      <c r="F710" s="241" t="s">
        <v>1009</v>
      </c>
      <c r="G710" s="242">
        <v>732</v>
      </c>
      <c r="H710" s="244">
        <v>1015</v>
      </c>
      <c r="I710" s="239">
        <f t="shared" si="21"/>
        <v>283</v>
      </c>
    </row>
    <row r="711" s="214" customFormat="1" ht="10.2" spans="1:9">
      <c r="A711" s="237"/>
      <c r="B711" s="237"/>
      <c r="C711" s="237"/>
      <c r="D711" s="232">
        <f t="shared" ref="D711:D774" si="22">C711-B711</f>
        <v>0</v>
      </c>
      <c r="E711" s="240">
        <v>2110403</v>
      </c>
      <c r="F711" s="241" t="s">
        <v>1010</v>
      </c>
      <c r="G711" s="242"/>
      <c r="H711" s="244"/>
      <c r="I711" s="239">
        <f t="shared" ref="I711:I774" si="23">H711-G711</f>
        <v>0</v>
      </c>
    </row>
    <row r="712" s="214" customFormat="1" ht="10.2" spans="1:9">
      <c r="A712" s="237"/>
      <c r="B712" s="237"/>
      <c r="C712" s="237"/>
      <c r="D712" s="232">
        <f t="shared" si="22"/>
        <v>0</v>
      </c>
      <c r="E712" s="240">
        <v>2110404</v>
      </c>
      <c r="F712" s="241" t="s">
        <v>1011</v>
      </c>
      <c r="G712" s="242"/>
      <c r="H712" s="244">
        <v>25</v>
      </c>
      <c r="I712" s="239">
        <f t="shared" si="23"/>
        <v>25</v>
      </c>
    </row>
    <row r="713" s="214" customFormat="1" ht="10.2" spans="1:9">
      <c r="A713" s="237"/>
      <c r="B713" s="237"/>
      <c r="C713" s="237"/>
      <c r="D713" s="232">
        <f t="shared" si="22"/>
        <v>0</v>
      </c>
      <c r="E713" s="240">
        <v>2110499</v>
      </c>
      <c r="F713" s="241" t="s">
        <v>1012</v>
      </c>
      <c r="G713" s="242"/>
      <c r="H713" s="244">
        <v>771</v>
      </c>
      <c r="I713" s="239">
        <f t="shared" si="23"/>
        <v>771</v>
      </c>
    </row>
    <row r="714" s="214" customFormat="1" ht="10.2" spans="1:9">
      <c r="A714" s="237"/>
      <c r="B714" s="237"/>
      <c r="C714" s="237"/>
      <c r="D714" s="232">
        <f t="shared" si="22"/>
        <v>0</v>
      </c>
      <c r="E714" s="240">
        <v>21105</v>
      </c>
      <c r="F714" s="241" t="s">
        <v>1013</v>
      </c>
      <c r="G714" s="242">
        <f>SUM(G715:G717)</f>
        <v>0</v>
      </c>
      <c r="H714" s="242">
        <f>SUM(H715:H717)</f>
        <v>374</v>
      </c>
      <c r="I714" s="239">
        <f t="shared" si="23"/>
        <v>374</v>
      </c>
    </row>
    <row r="715" s="214" customFormat="1" ht="10.2" spans="1:9">
      <c r="A715" s="237"/>
      <c r="B715" s="237"/>
      <c r="C715" s="237"/>
      <c r="D715" s="232">
        <f t="shared" si="22"/>
        <v>0</v>
      </c>
      <c r="E715" s="240">
        <v>2110501</v>
      </c>
      <c r="F715" s="241" t="s">
        <v>1014</v>
      </c>
      <c r="G715" s="242"/>
      <c r="H715" s="244">
        <v>374</v>
      </c>
      <c r="I715" s="239">
        <f t="shared" si="23"/>
        <v>374</v>
      </c>
    </row>
    <row r="716" s="214" customFormat="1" ht="10.2" spans="1:9">
      <c r="A716" s="237"/>
      <c r="B716" s="237"/>
      <c r="C716" s="237"/>
      <c r="D716" s="232">
        <f t="shared" si="22"/>
        <v>0</v>
      </c>
      <c r="E716" s="240">
        <v>2110502</v>
      </c>
      <c r="F716" s="241" t="s">
        <v>1015</v>
      </c>
      <c r="G716" s="242">
        <v>0</v>
      </c>
      <c r="H716" s="244"/>
      <c r="I716" s="239">
        <f t="shared" si="23"/>
        <v>0</v>
      </c>
    </row>
    <row r="717" s="214" customFormat="1" ht="10.2" spans="1:9">
      <c r="A717" s="237"/>
      <c r="B717" s="237"/>
      <c r="C717" s="237"/>
      <c r="D717" s="232">
        <f t="shared" si="22"/>
        <v>0</v>
      </c>
      <c r="E717" s="240">
        <v>2110503</v>
      </c>
      <c r="F717" s="241" t="s">
        <v>1016</v>
      </c>
      <c r="G717" s="242"/>
      <c r="H717" s="244"/>
      <c r="I717" s="239">
        <f t="shared" si="23"/>
        <v>0</v>
      </c>
    </row>
    <row r="718" s="214" customFormat="1" ht="10.2" spans="1:9">
      <c r="A718" s="237"/>
      <c r="B718" s="237"/>
      <c r="C718" s="237"/>
      <c r="D718" s="232">
        <f t="shared" si="22"/>
        <v>0</v>
      </c>
      <c r="E718" s="240">
        <v>2110506</v>
      </c>
      <c r="F718" s="241" t="s">
        <v>1017</v>
      </c>
      <c r="G718" s="242"/>
      <c r="H718" s="244"/>
      <c r="I718" s="239">
        <f t="shared" si="23"/>
        <v>0</v>
      </c>
    </row>
    <row r="719" s="214" customFormat="1" ht="10.2" spans="1:9">
      <c r="A719" s="237"/>
      <c r="B719" s="237"/>
      <c r="C719" s="237"/>
      <c r="D719" s="232">
        <f t="shared" si="22"/>
        <v>0</v>
      </c>
      <c r="E719" s="240">
        <v>2110507</v>
      </c>
      <c r="F719" s="241" t="s">
        <v>1018</v>
      </c>
      <c r="G719" s="242">
        <v>0</v>
      </c>
      <c r="H719" s="244"/>
      <c r="I719" s="239">
        <f t="shared" si="23"/>
        <v>0</v>
      </c>
    </row>
    <row r="720" s="214" customFormat="1" ht="10.2" spans="1:9">
      <c r="A720" s="237"/>
      <c r="B720" s="237"/>
      <c r="C720" s="237"/>
      <c r="D720" s="232">
        <f t="shared" si="22"/>
        <v>0</v>
      </c>
      <c r="E720" s="240">
        <v>2110599</v>
      </c>
      <c r="F720" s="241" t="s">
        <v>1019</v>
      </c>
      <c r="G720" s="242"/>
      <c r="H720" s="244"/>
      <c r="I720" s="239">
        <f t="shared" si="23"/>
        <v>0</v>
      </c>
    </row>
    <row r="721" s="214" customFormat="1" ht="10.2" spans="1:9">
      <c r="A721" s="237"/>
      <c r="B721" s="237"/>
      <c r="C721" s="237"/>
      <c r="D721" s="232">
        <f t="shared" si="22"/>
        <v>0</v>
      </c>
      <c r="E721" s="240">
        <v>21106</v>
      </c>
      <c r="F721" s="241" t="s">
        <v>1020</v>
      </c>
      <c r="G721" s="242">
        <f>SUM(G722:G726)</f>
        <v>0</v>
      </c>
      <c r="H721" s="242">
        <f>SUM(H722:H726)</f>
        <v>49</v>
      </c>
      <c r="I721" s="239">
        <f t="shared" si="23"/>
        <v>49</v>
      </c>
    </row>
    <row r="722" s="214" customFormat="1" ht="10.2" spans="1:9">
      <c r="A722" s="237"/>
      <c r="B722" s="237"/>
      <c r="C722" s="237"/>
      <c r="D722" s="232">
        <f t="shared" si="22"/>
        <v>0</v>
      </c>
      <c r="E722" s="240">
        <v>2110602</v>
      </c>
      <c r="F722" s="241" t="s">
        <v>1021</v>
      </c>
      <c r="G722" s="242">
        <v>0</v>
      </c>
      <c r="H722" s="244"/>
      <c r="I722" s="239">
        <f t="shared" si="23"/>
        <v>0</v>
      </c>
    </row>
    <row r="723" s="214" customFormat="1" ht="10.2" spans="1:9">
      <c r="A723" s="237"/>
      <c r="B723" s="237"/>
      <c r="C723" s="237"/>
      <c r="D723" s="232">
        <f t="shared" si="22"/>
        <v>0</v>
      </c>
      <c r="E723" s="240">
        <v>2110603</v>
      </c>
      <c r="F723" s="241" t="s">
        <v>1022</v>
      </c>
      <c r="G723" s="242">
        <v>0</v>
      </c>
      <c r="H723" s="244"/>
      <c r="I723" s="239">
        <f t="shared" si="23"/>
        <v>0</v>
      </c>
    </row>
    <row r="724" s="214" customFormat="1" ht="10.2" spans="1:9">
      <c r="A724" s="237"/>
      <c r="B724" s="237"/>
      <c r="C724" s="237"/>
      <c r="D724" s="232">
        <f t="shared" si="22"/>
        <v>0</v>
      </c>
      <c r="E724" s="240">
        <v>2110604</v>
      </c>
      <c r="F724" s="241" t="s">
        <v>1023</v>
      </c>
      <c r="G724" s="242">
        <v>0</v>
      </c>
      <c r="H724" s="244"/>
      <c r="I724" s="239">
        <f t="shared" si="23"/>
        <v>0</v>
      </c>
    </row>
    <row r="725" s="214" customFormat="1" ht="10.2" spans="1:9">
      <c r="A725" s="237"/>
      <c r="B725" s="237"/>
      <c r="C725" s="237"/>
      <c r="D725" s="232">
        <f t="shared" si="22"/>
        <v>0</v>
      </c>
      <c r="E725" s="240">
        <v>2110605</v>
      </c>
      <c r="F725" s="241" t="s">
        <v>1024</v>
      </c>
      <c r="G725" s="242"/>
      <c r="H725" s="244"/>
      <c r="I725" s="239">
        <f t="shared" si="23"/>
        <v>0</v>
      </c>
    </row>
    <row r="726" s="214" customFormat="1" ht="10.2" spans="1:9">
      <c r="A726" s="237"/>
      <c r="B726" s="237"/>
      <c r="C726" s="237"/>
      <c r="D726" s="232">
        <f t="shared" si="22"/>
        <v>0</v>
      </c>
      <c r="E726" s="240">
        <v>2110699</v>
      </c>
      <c r="F726" s="241" t="s">
        <v>1025</v>
      </c>
      <c r="G726" s="242"/>
      <c r="H726" s="244">
        <v>49</v>
      </c>
      <c r="I726" s="239">
        <f t="shared" si="23"/>
        <v>49</v>
      </c>
    </row>
    <row r="727" s="214" customFormat="1" ht="10.2" spans="1:9">
      <c r="A727" s="237"/>
      <c r="B727" s="237"/>
      <c r="C727" s="237"/>
      <c r="D727" s="232">
        <f t="shared" si="22"/>
        <v>0</v>
      </c>
      <c r="E727" s="240">
        <v>21107</v>
      </c>
      <c r="F727" s="241" t="s">
        <v>1026</v>
      </c>
      <c r="G727" s="242"/>
      <c r="H727" s="244"/>
      <c r="I727" s="239">
        <f t="shared" si="23"/>
        <v>0</v>
      </c>
    </row>
    <row r="728" s="214" customFormat="1" ht="10.2" spans="1:9">
      <c r="A728" s="237"/>
      <c r="B728" s="237"/>
      <c r="C728" s="237"/>
      <c r="D728" s="232">
        <f t="shared" si="22"/>
        <v>0</v>
      </c>
      <c r="E728" s="240">
        <v>2110704</v>
      </c>
      <c r="F728" s="241" t="s">
        <v>1027</v>
      </c>
      <c r="G728" s="242"/>
      <c r="H728" s="244"/>
      <c r="I728" s="239">
        <f t="shared" si="23"/>
        <v>0</v>
      </c>
    </row>
    <row r="729" s="214" customFormat="1" ht="10.2" spans="1:9">
      <c r="A729" s="237"/>
      <c r="B729" s="237"/>
      <c r="C729" s="237"/>
      <c r="D729" s="232">
        <f t="shared" si="22"/>
        <v>0</v>
      </c>
      <c r="E729" s="240">
        <v>2110799</v>
      </c>
      <c r="F729" s="241" t="s">
        <v>1028</v>
      </c>
      <c r="G729" s="242">
        <v>0</v>
      </c>
      <c r="H729" s="244"/>
      <c r="I729" s="239">
        <f t="shared" si="23"/>
        <v>0</v>
      </c>
    </row>
    <row r="730" s="214" customFormat="1" ht="10.2" spans="1:9">
      <c r="A730" s="237"/>
      <c r="B730" s="237"/>
      <c r="C730" s="237"/>
      <c r="D730" s="232">
        <f t="shared" si="22"/>
        <v>0</v>
      </c>
      <c r="E730" s="240">
        <v>21108</v>
      </c>
      <c r="F730" s="241" t="s">
        <v>1029</v>
      </c>
      <c r="G730" s="242">
        <v>0</v>
      </c>
      <c r="H730" s="244"/>
      <c r="I730" s="239">
        <f t="shared" si="23"/>
        <v>0</v>
      </c>
    </row>
    <row r="731" s="214" customFormat="1" ht="10.2" spans="1:9">
      <c r="A731" s="237"/>
      <c r="B731" s="237"/>
      <c r="C731" s="237"/>
      <c r="D731" s="232">
        <f t="shared" si="22"/>
        <v>0</v>
      </c>
      <c r="E731" s="240">
        <v>2110804</v>
      </c>
      <c r="F731" s="241" t="s">
        <v>1030</v>
      </c>
      <c r="G731" s="242">
        <v>0</v>
      </c>
      <c r="H731" s="244"/>
      <c r="I731" s="239">
        <f t="shared" si="23"/>
        <v>0</v>
      </c>
    </row>
    <row r="732" s="214" customFormat="1" ht="10.2" spans="1:9">
      <c r="A732" s="237"/>
      <c r="B732" s="237"/>
      <c r="C732" s="237"/>
      <c r="D732" s="232">
        <f t="shared" si="22"/>
        <v>0</v>
      </c>
      <c r="E732" s="240">
        <v>2110899</v>
      </c>
      <c r="F732" s="241" t="s">
        <v>1031</v>
      </c>
      <c r="G732" s="242">
        <f>SUM(G733:G739)</f>
        <v>0</v>
      </c>
      <c r="H732" s="244"/>
      <c r="I732" s="239">
        <f t="shared" si="23"/>
        <v>0</v>
      </c>
    </row>
    <row r="733" s="214" customFormat="1" ht="10.2" spans="1:9">
      <c r="A733" s="237"/>
      <c r="B733" s="237"/>
      <c r="C733" s="237"/>
      <c r="D733" s="232">
        <f t="shared" si="22"/>
        <v>0</v>
      </c>
      <c r="E733" s="240">
        <v>21109</v>
      </c>
      <c r="F733" s="241" t="s">
        <v>1032</v>
      </c>
      <c r="G733" s="242"/>
      <c r="H733" s="244"/>
      <c r="I733" s="239">
        <f t="shared" si="23"/>
        <v>0</v>
      </c>
    </row>
    <row r="734" s="214" customFormat="1" ht="10.2" spans="1:9">
      <c r="A734" s="237"/>
      <c r="B734" s="237"/>
      <c r="C734" s="237"/>
      <c r="D734" s="232">
        <f t="shared" si="22"/>
        <v>0</v>
      </c>
      <c r="E734" s="240">
        <v>2110901</v>
      </c>
      <c r="F734" s="241" t="s">
        <v>1033</v>
      </c>
      <c r="G734" s="242"/>
      <c r="H734" s="244"/>
      <c r="I734" s="239">
        <f t="shared" si="23"/>
        <v>0</v>
      </c>
    </row>
    <row r="735" s="214" customFormat="1" ht="10.2" spans="1:9">
      <c r="A735" s="237"/>
      <c r="B735" s="237"/>
      <c r="C735" s="237"/>
      <c r="D735" s="232">
        <f t="shared" si="22"/>
        <v>0</v>
      </c>
      <c r="E735" s="240">
        <v>21110</v>
      </c>
      <c r="F735" s="241" t="s">
        <v>1034</v>
      </c>
      <c r="G735" s="242">
        <v>0</v>
      </c>
      <c r="H735" s="244"/>
      <c r="I735" s="239">
        <f t="shared" si="23"/>
        <v>0</v>
      </c>
    </row>
    <row r="736" s="214" customFormat="1" ht="10.2" spans="1:9">
      <c r="A736" s="237"/>
      <c r="B736" s="237"/>
      <c r="C736" s="237"/>
      <c r="D736" s="232">
        <f t="shared" si="22"/>
        <v>0</v>
      </c>
      <c r="E736" s="240">
        <v>21111</v>
      </c>
      <c r="F736" s="241" t="s">
        <v>1035</v>
      </c>
      <c r="G736" s="242">
        <v>0</v>
      </c>
      <c r="H736" s="242">
        <f>SUM(H737:H741)</f>
        <v>478</v>
      </c>
      <c r="I736" s="239">
        <f t="shared" si="23"/>
        <v>478</v>
      </c>
    </row>
    <row r="737" s="214" customFormat="1" ht="10.2" spans="1:9">
      <c r="A737" s="237"/>
      <c r="B737" s="237"/>
      <c r="C737" s="237"/>
      <c r="D737" s="232">
        <f t="shared" si="22"/>
        <v>0</v>
      </c>
      <c r="E737" s="240">
        <v>2111101</v>
      </c>
      <c r="F737" s="241" t="s">
        <v>1036</v>
      </c>
      <c r="G737" s="242">
        <v>0</v>
      </c>
      <c r="H737" s="244"/>
      <c r="I737" s="239">
        <f t="shared" si="23"/>
        <v>0</v>
      </c>
    </row>
    <row r="738" s="214" customFormat="1" ht="10.2" spans="1:9">
      <c r="A738" s="237"/>
      <c r="B738" s="237"/>
      <c r="C738" s="237"/>
      <c r="D738" s="232">
        <f t="shared" si="22"/>
        <v>0</v>
      </c>
      <c r="E738" s="240">
        <v>2111102</v>
      </c>
      <c r="F738" s="241" t="s">
        <v>1037</v>
      </c>
      <c r="G738" s="242">
        <v>0</v>
      </c>
      <c r="H738" s="244"/>
      <c r="I738" s="239">
        <f t="shared" si="23"/>
        <v>0</v>
      </c>
    </row>
    <row r="739" s="214" customFormat="1" ht="10.2" spans="1:9">
      <c r="A739" s="237"/>
      <c r="B739" s="237"/>
      <c r="C739" s="237"/>
      <c r="D739" s="232">
        <f t="shared" si="22"/>
        <v>0</v>
      </c>
      <c r="E739" s="240">
        <v>2111103</v>
      </c>
      <c r="F739" s="241" t="s">
        <v>1038</v>
      </c>
      <c r="G739" s="242">
        <v>0</v>
      </c>
      <c r="H739" s="244">
        <v>78</v>
      </c>
      <c r="I739" s="239">
        <f t="shared" si="23"/>
        <v>78</v>
      </c>
    </row>
    <row r="740" s="214" customFormat="1" ht="10.2" spans="1:9">
      <c r="A740" s="237"/>
      <c r="B740" s="237"/>
      <c r="C740" s="237"/>
      <c r="D740" s="232">
        <f t="shared" si="22"/>
        <v>0</v>
      </c>
      <c r="E740" s="240">
        <v>2111104</v>
      </c>
      <c r="F740" s="241" t="s">
        <v>1039</v>
      </c>
      <c r="G740" s="242">
        <f>SUM(G741:G745)</f>
        <v>0</v>
      </c>
      <c r="H740" s="244"/>
      <c r="I740" s="239">
        <f t="shared" si="23"/>
        <v>0</v>
      </c>
    </row>
    <row r="741" s="214" customFormat="1" ht="10.2" spans="1:9">
      <c r="A741" s="237"/>
      <c r="B741" s="237"/>
      <c r="C741" s="237"/>
      <c r="D741" s="232">
        <f t="shared" si="22"/>
        <v>0</v>
      </c>
      <c r="E741" s="240">
        <v>2111199</v>
      </c>
      <c r="F741" s="241" t="s">
        <v>1040</v>
      </c>
      <c r="G741" s="242"/>
      <c r="H741" s="244">
        <v>400</v>
      </c>
      <c r="I741" s="239">
        <f t="shared" si="23"/>
        <v>400</v>
      </c>
    </row>
    <row r="742" s="214" customFormat="1" ht="10.2" spans="1:9">
      <c r="A742" s="237"/>
      <c r="B742" s="237"/>
      <c r="C742" s="237"/>
      <c r="D742" s="232">
        <f t="shared" si="22"/>
        <v>0</v>
      </c>
      <c r="E742" s="240">
        <v>21112</v>
      </c>
      <c r="F742" s="241" t="s">
        <v>1041</v>
      </c>
      <c r="G742" s="242"/>
      <c r="H742" s="244"/>
      <c r="I742" s="239">
        <f t="shared" si="23"/>
        <v>0</v>
      </c>
    </row>
    <row r="743" s="214" customFormat="1" ht="10.2" spans="1:9">
      <c r="A743" s="237"/>
      <c r="B743" s="237"/>
      <c r="C743" s="237"/>
      <c r="D743" s="232">
        <f t="shared" si="22"/>
        <v>0</v>
      </c>
      <c r="E743" s="240">
        <v>2111201</v>
      </c>
      <c r="F743" s="241" t="s">
        <v>1042</v>
      </c>
      <c r="G743" s="242"/>
      <c r="H743" s="244"/>
      <c r="I743" s="239">
        <f t="shared" si="23"/>
        <v>0</v>
      </c>
    </row>
    <row r="744" s="214" customFormat="1" ht="10.2" spans="1:9">
      <c r="A744" s="237"/>
      <c r="B744" s="237"/>
      <c r="C744" s="237"/>
      <c r="D744" s="232">
        <f t="shared" si="22"/>
        <v>0</v>
      </c>
      <c r="E744" s="240">
        <v>21113</v>
      </c>
      <c r="F744" s="241" t="s">
        <v>1043</v>
      </c>
      <c r="G744" s="242"/>
      <c r="H744" s="244"/>
      <c r="I744" s="239">
        <f t="shared" si="23"/>
        <v>0</v>
      </c>
    </row>
    <row r="745" s="214" customFormat="1" ht="10.2" spans="1:9">
      <c r="A745" s="237"/>
      <c r="B745" s="237"/>
      <c r="C745" s="237"/>
      <c r="D745" s="232">
        <f t="shared" si="22"/>
        <v>0</v>
      </c>
      <c r="E745" s="240">
        <v>2111301</v>
      </c>
      <c r="F745" s="241" t="s">
        <v>1044</v>
      </c>
      <c r="G745" s="242"/>
      <c r="H745" s="244"/>
      <c r="I745" s="239">
        <f t="shared" si="23"/>
        <v>0</v>
      </c>
    </row>
    <row r="746" s="214" customFormat="1" ht="10.2" spans="1:9">
      <c r="A746" s="237"/>
      <c r="B746" s="237"/>
      <c r="C746" s="237"/>
      <c r="D746" s="232">
        <f t="shared" si="22"/>
        <v>0</v>
      </c>
      <c r="E746" s="240">
        <v>21114</v>
      </c>
      <c r="F746" s="241" t="s">
        <v>1045</v>
      </c>
      <c r="G746" s="242">
        <f>SUM(G747:G748)</f>
        <v>0</v>
      </c>
      <c r="H746" s="244"/>
      <c r="I746" s="239">
        <f t="shared" si="23"/>
        <v>0</v>
      </c>
    </row>
    <row r="747" s="214" customFormat="1" ht="10.2" spans="1:9">
      <c r="A747" s="237"/>
      <c r="B747" s="237"/>
      <c r="C747" s="237"/>
      <c r="D747" s="232">
        <f t="shared" si="22"/>
        <v>0</v>
      </c>
      <c r="E747" s="240">
        <v>2111401</v>
      </c>
      <c r="F747" s="241" t="s">
        <v>310</v>
      </c>
      <c r="G747" s="242">
        <v>0</v>
      </c>
      <c r="H747" s="244"/>
      <c r="I747" s="239">
        <f t="shared" si="23"/>
        <v>0</v>
      </c>
    </row>
    <row r="748" s="214" customFormat="1" ht="10.2" spans="1:9">
      <c r="A748" s="237"/>
      <c r="B748" s="237"/>
      <c r="C748" s="237"/>
      <c r="D748" s="232">
        <f t="shared" si="22"/>
        <v>0</v>
      </c>
      <c r="E748" s="240">
        <v>2111402</v>
      </c>
      <c r="F748" s="241" t="s">
        <v>313</v>
      </c>
      <c r="G748" s="242">
        <v>0</v>
      </c>
      <c r="H748" s="244"/>
      <c r="I748" s="239">
        <f t="shared" si="23"/>
        <v>0</v>
      </c>
    </row>
    <row r="749" s="214" customFormat="1" ht="10.2" spans="1:9">
      <c r="A749" s="237"/>
      <c r="B749" s="237"/>
      <c r="C749" s="237"/>
      <c r="D749" s="232">
        <f t="shared" si="22"/>
        <v>0</v>
      </c>
      <c r="E749" s="240">
        <v>2111403</v>
      </c>
      <c r="F749" s="241" t="s">
        <v>316</v>
      </c>
      <c r="G749" s="242">
        <f>SUM(G750:G751)</f>
        <v>0</v>
      </c>
      <c r="H749" s="244"/>
      <c r="I749" s="239">
        <f t="shared" si="23"/>
        <v>0</v>
      </c>
    </row>
    <row r="750" s="214" customFormat="1" ht="10.2" spans="1:9">
      <c r="A750" s="237"/>
      <c r="B750" s="237"/>
      <c r="C750" s="237"/>
      <c r="D750" s="232">
        <f t="shared" si="22"/>
        <v>0</v>
      </c>
      <c r="E750" s="240">
        <v>2111404</v>
      </c>
      <c r="F750" s="241" t="s">
        <v>1046</v>
      </c>
      <c r="G750" s="242">
        <v>0</v>
      </c>
      <c r="H750" s="244"/>
      <c r="I750" s="239">
        <f t="shared" si="23"/>
        <v>0</v>
      </c>
    </row>
    <row r="751" s="214" customFormat="1" ht="10.2" spans="1:9">
      <c r="A751" s="237"/>
      <c r="B751" s="237"/>
      <c r="C751" s="237"/>
      <c r="D751" s="232">
        <f t="shared" si="22"/>
        <v>0</v>
      </c>
      <c r="E751" s="240">
        <v>2111405</v>
      </c>
      <c r="F751" s="241" t="s">
        <v>1047</v>
      </c>
      <c r="G751" s="242">
        <v>0</v>
      </c>
      <c r="H751" s="244"/>
      <c r="I751" s="239">
        <f t="shared" si="23"/>
        <v>0</v>
      </c>
    </row>
    <row r="752" s="214" customFormat="1" ht="10.2" spans="1:9">
      <c r="A752" s="237"/>
      <c r="B752" s="237"/>
      <c r="C752" s="237"/>
      <c r="D752" s="232">
        <f t="shared" si="22"/>
        <v>0</v>
      </c>
      <c r="E752" s="240">
        <v>2111406</v>
      </c>
      <c r="F752" s="241" t="s">
        <v>1048</v>
      </c>
      <c r="G752" s="242">
        <v>0</v>
      </c>
      <c r="H752" s="244"/>
      <c r="I752" s="239">
        <f t="shared" si="23"/>
        <v>0</v>
      </c>
    </row>
    <row r="753" s="214" customFormat="1" ht="10.2" spans="1:9">
      <c r="A753" s="237"/>
      <c r="B753" s="237"/>
      <c r="C753" s="237"/>
      <c r="D753" s="232">
        <f t="shared" si="22"/>
        <v>0</v>
      </c>
      <c r="E753" s="240">
        <v>2111407</v>
      </c>
      <c r="F753" s="241" t="s">
        <v>1049</v>
      </c>
      <c r="G753" s="242">
        <v>0</v>
      </c>
      <c r="H753" s="244"/>
      <c r="I753" s="239">
        <f t="shared" si="23"/>
        <v>0</v>
      </c>
    </row>
    <row r="754" s="214" customFormat="1" ht="10.2" spans="1:9">
      <c r="A754" s="237"/>
      <c r="B754" s="237"/>
      <c r="C754" s="237"/>
      <c r="D754" s="232">
        <f t="shared" si="22"/>
        <v>0</v>
      </c>
      <c r="E754" s="240">
        <v>2111408</v>
      </c>
      <c r="F754" s="241" t="s">
        <v>1050</v>
      </c>
      <c r="G754" s="242">
        <f>SUM(G755:G759)</f>
        <v>0</v>
      </c>
      <c r="H754" s="244"/>
      <c r="I754" s="239">
        <f t="shared" si="23"/>
        <v>0</v>
      </c>
    </row>
    <row r="755" s="214" customFormat="1" ht="10.2" spans="1:9">
      <c r="A755" s="237"/>
      <c r="B755" s="237"/>
      <c r="C755" s="237"/>
      <c r="D755" s="232">
        <f t="shared" si="22"/>
        <v>0</v>
      </c>
      <c r="E755" s="240">
        <v>2111409</v>
      </c>
      <c r="F755" s="241" t="s">
        <v>1051</v>
      </c>
      <c r="G755" s="242"/>
      <c r="H755" s="244"/>
      <c r="I755" s="239">
        <f t="shared" si="23"/>
        <v>0</v>
      </c>
    </row>
    <row r="756" s="214" customFormat="1" ht="10.2" spans="1:9">
      <c r="A756" s="237"/>
      <c r="B756" s="237"/>
      <c r="C756" s="237"/>
      <c r="D756" s="232">
        <f t="shared" si="22"/>
        <v>0</v>
      </c>
      <c r="E756" s="240">
        <v>2111410</v>
      </c>
      <c r="F756" s="241" t="s">
        <v>1052</v>
      </c>
      <c r="G756" s="242">
        <v>0</v>
      </c>
      <c r="H756" s="244"/>
      <c r="I756" s="239">
        <f t="shared" si="23"/>
        <v>0</v>
      </c>
    </row>
    <row r="757" s="214" customFormat="1" ht="10.2" spans="1:9">
      <c r="A757" s="237"/>
      <c r="B757" s="237"/>
      <c r="C757" s="237"/>
      <c r="D757" s="232">
        <f t="shared" si="22"/>
        <v>0</v>
      </c>
      <c r="E757" s="240">
        <v>2111411</v>
      </c>
      <c r="F757" s="241" t="s">
        <v>439</v>
      </c>
      <c r="G757" s="242">
        <v>0</v>
      </c>
      <c r="H757" s="244"/>
      <c r="I757" s="239">
        <f t="shared" si="23"/>
        <v>0</v>
      </c>
    </row>
    <row r="758" s="214" customFormat="1" ht="10.2" spans="1:9">
      <c r="A758" s="237"/>
      <c r="B758" s="237"/>
      <c r="C758" s="237"/>
      <c r="D758" s="232">
        <f t="shared" si="22"/>
        <v>0</v>
      </c>
      <c r="E758" s="240">
        <v>2111413</v>
      </c>
      <c r="F758" s="241" t="s">
        <v>1053</v>
      </c>
      <c r="G758" s="242">
        <v>0</v>
      </c>
      <c r="H758" s="244"/>
      <c r="I758" s="239">
        <f t="shared" si="23"/>
        <v>0</v>
      </c>
    </row>
    <row r="759" s="214" customFormat="1" ht="10.2" spans="1:9">
      <c r="A759" s="237"/>
      <c r="B759" s="237"/>
      <c r="C759" s="237"/>
      <c r="D759" s="232">
        <f t="shared" si="22"/>
        <v>0</v>
      </c>
      <c r="E759" s="240">
        <v>2111450</v>
      </c>
      <c r="F759" s="241" t="s">
        <v>337</v>
      </c>
      <c r="G759" s="242">
        <v>0</v>
      </c>
      <c r="H759" s="244"/>
      <c r="I759" s="239">
        <f t="shared" si="23"/>
        <v>0</v>
      </c>
    </row>
    <row r="760" s="214" customFormat="1" ht="10.2" spans="1:9">
      <c r="A760" s="237"/>
      <c r="B760" s="237"/>
      <c r="C760" s="237"/>
      <c r="D760" s="232">
        <f t="shared" si="22"/>
        <v>0</v>
      </c>
      <c r="E760" s="240">
        <v>2111499</v>
      </c>
      <c r="F760" s="241" t="s">
        <v>1054</v>
      </c>
      <c r="G760" s="242">
        <v>0</v>
      </c>
      <c r="H760" s="244"/>
      <c r="I760" s="239">
        <f t="shared" si="23"/>
        <v>0</v>
      </c>
    </row>
    <row r="761" s="214" customFormat="1" ht="10.2" spans="1:9">
      <c r="A761" s="237"/>
      <c r="B761" s="237"/>
      <c r="C761" s="237"/>
      <c r="D761" s="232">
        <f t="shared" si="22"/>
        <v>0</v>
      </c>
      <c r="E761" s="240">
        <v>21199</v>
      </c>
      <c r="F761" s="241" t="s">
        <v>1055</v>
      </c>
      <c r="G761" s="242">
        <v>0</v>
      </c>
      <c r="H761" s="244"/>
      <c r="I761" s="239">
        <f t="shared" si="23"/>
        <v>0</v>
      </c>
    </row>
    <row r="762" s="214" customFormat="1" ht="10.2" spans="1:9">
      <c r="A762" s="237"/>
      <c r="B762" s="237"/>
      <c r="C762" s="237"/>
      <c r="D762" s="232">
        <f t="shared" si="22"/>
        <v>0</v>
      </c>
      <c r="E762" s="240">
        <v>2119901</v>
      </c>
      <c r="F762" s="241" t="s">
        <v>1056</v>
      </c>
      <c r="G762" s="242"/>
      <c r="H762" s="244"/>
      <c r="I762" s="239">
        <f t="shared" si="23"/>
        <v>0</v>
      </c>
    </row>
    <row r="763" s="214" customFormat="1" ht="10.2" spans="1:9">
      <c r="A763" s="237"/>
      <c r="B763" s="237"/>
      <c r="C763" s="237"/>
      <c r="D763" s="232">
        <f t="shared" si="22"/>
        <v>0</v>
      </c>
      <c r="E763" s="233">
        <v>212</v>
      </c>
      <c r="F763" s="234" t="s">
        <v>1057</v>
      </c>
      <c r="G763" s="235">
        <f>SUM(G764,G775,G777,G780,G782,G784)</f>
        <v>22435</v>
      </c>
      <c r="H763" s="235">
        <f>SUM(H764,H775,H777,H780,H782,H784)</f>
        <v>12278</v>
      </c>
      <c r="I763" s="232">
        <f t="shared" si="23"/>
        <v>-10157</v>
      </c>
    </row>
    <row r="764" s="214" customFormat="1" ht="10.2" spans="1:9">
      <c r="A764" s="237"/>
      <c r="B764" s="237"/>
      <c r="C764" s="237"/>
      <c r="D764" s="232">
        <f t="shared" si="22"/>
        <v>0</v>
      </c>
      <c r="E764" s="240">
        <v>21201</v>
      </c>
      <c r="F764" s="241" t="s">
        <v>1058</v>
      </c>
      <c r="G764" s="242">
        <f>SUM(G765:G774)</f>
        <v>1207</v>
      </c>
      <c r="H764" s="242">
        <f>SUM(H765:H774)</f>
        <v>1517</v>
      </c>
      <c r="I764" s="239">
        <f t="shared" si="23"/>
        <v>310</v>
      </c>
    </row>
    <row r="765" s="214" customFormat="1" ht="10.2" spans="1:9">
      <c r="A765" s="237"/>
      <c r="B765" s="237"/>
      <c r="C765" s="237"/>
      <c r="D765" s="232">
        <f t="shared" si="22"/>
        <v>0</v>
      </c>
      <c r="E765" s="240">
        <v>2120101</v>
      </c>
      <c r="F765" s="241" t="s">
        <v>310</v>
      </c>
      <c r="G765" s="242">
        <v>942</v>
      </c>
      <c r="H765" s="244">
        <v>1078</v>
      </c>
      <c r="I765" s="239">
        <f t="shared" si="23"/>
        <v>136</v>
      </c>
    </row>
    <row r="766" s="214" customFormat="1" ht="10.2" spans="1:9">
      <c r="A766" s="237"/>
      <c r="B766" s="237"/>
      <c r="C766" s="237"/>
      <c r="D766" s="232">
        <f t="shared" si="22"/>
        <v>0</v>
      </c>
      <c r="E766" s="240">
        <v>2120102</v>
      </c>
      <c r="F766" s="241" t="s">
        <v>313</v>
      </c>
      <c r="G766" s="242">
        <v>0</v>
      </c>
      <c r="H766" s="244">
        <v>32</v>
      </c>
      <c r="I766" s="239">
        <f t="shared" si="23"/>
        <v>32</v>
      </c>
    </row>
    <row r="767" s="214" customFormat="1" ht="10.2" spans="1:9">
      <c r="A767" s="237"/>
      <c r="B767" s="237"/>
      <c r="C767" s="237"/>
      <c r="D767" s="232">
        <f t="shared" si="22"/>
        <v>0</v>
      </c>
      <c r="E767" s="240">
        <v>2120103</v>
      </c>
      <c r="F767" s="241" t="s">
        <v>316</v>
      </c>
      <c r="G767" s="242">
        <v>0</v>
      </c>
      <c r="H767" s="244"/>
      <c r="I767" s="239">
        <f t="shared" si="23"/>
        <v>0</v>
      </c>
    </row>
    <row r="768" s="214" customFormat="1" ht="10.2" spans="1:9">
      <c r="A768" s="237"/>
      <c r="B768" s="237"/>
      <c r="C768" s="237"/>
      <c r="D768" s="232">
        <f t="shared" si="22"/>
        <v>0</v>
      </c>
      <c r="E768" s="240">
        <v>2120104</v>
      </c>
      <c r="F768" s="241" t="s">
        <v>1059</v>
      </c>
      <c r="G768" s="242">
        <v>265</v>
      </c>
      <c r="H768" s="244">
        <v>407</v>
      </c>
      <c r="I768" s="239">
        <f t="shared" si="23"/>
        <v>142</v>
      </c>
    </row>
    <row r="769" s="214" customFormat="1" ht="10.2" spans="1:9">
      <c r="A769" s="237"/>
      <c r="B769" s="237"/>
      <c r="C769" s="237"/>
      <c r="D769" s="232">
        <f t="shared" si="22"/>
        <v>0</v>
      </c>
      <c r="E769" s="240">
        <v>2120105</v>
      </c>
      <c r="F769" s="241" t="s">
        <v>1060</v>
      </c>
      <c r="G769" s="242">
        <v>0</v>
      </c>
      <c r="H769" s="244"/>
      <c r="I769" s="239">
        <f t="shared" si="23"/>
        <v>0</v>
      </c>
    </row>
    <row r="770" s="214" customFormat="1" ht="10.2" spans="1:9">
      <c r="A770" s="237"/>
      <c r="B770" s="237"/>
      <c r="C770" s="237"/>
      <c r="D770" s="232">
        <f t="shared" si="22"/>
        <v>0</v>
      </c>
      <c r="E770" s="240">
        <v>2120106</v>
      </c>
      <c r="F770" s="241" t="s">
        <v>1061</v>
      </c>
      <c r="G770" s="242">
        <v>0</v>
      </c>
      <c r="H770" s="244"/>
      <c r="I770" s="239">
        <f t="shared" si="23"/>
        <v>0</v>
      </c>
    </row>
    <row r="771" s="214" customFormat="1" ht="10.2" spans="1:9">
      <c r="A771" s="237"/>
      <c r="B771" s="237"/>
      <c r="C771" s="237"/>
      <c r="D771" s="232">
        <f t="shared" si="22"/>
        <v>0</v>
      </c>
      <c r="E771" s="240">
        <v>2120107</v>
      </c>
      <c r="F771" s="241" t="s">
        <v>1062</v>
      </c>
      <c r="G771" s="242">
        <v>0</v>
      </c>
      <c r="H771" s="244"/>
      <c r="I771" s="239">
        <f t="shared" si="23"/>
        <v>0</v>
      </c>
    </row>
    <row r="772" s="214" customFormat="1" ht="10.2" spans="1:9">
      <c r="A772" s="237"/>
      <c r="B772" s="237"/>
      <c r="C772" s="237"/>
      <c r="D772" s="232">
        <f t="shared" si="22"/>
        <v>0</v>
      </c>
      <c r="E772" s="240">
        <v>2120109</v>
      </c>
      <c r="F772" s="241" t="s">
        <v>1063</v>
      </c>
      <c r="G772" s="242">
        <v>0</v>
      </c>
      <c r="H772" s="244"/>
      <c r="I772" s="239">
        <f t="shared" si="23"/>
        <v>0</v>
      </c>
    </row>
    <row r="773" s="214" customFormat="1" ht="10.2" spans="1:9">
      <c r="A773" s="237"/>
      <c r="B773" s="237"/>
      <c r="C773" s="237"/>
      <c r="D773" s="232">
        <f t="shared" si="22"/>
        <v>0</v>
      </c>
      <c r="E773" s="240">
        <v>2120110</v>
      </c>
      <c r="F773" s="241" t="s">
        <v>1064</v>
      </c>
      <c r="G773" s="242">
        <v>0</v>
      </c>
      <c r="H773" s="244"/>
      <c r="I773" s="239">
        <f t="shared" si="23"/>
        <v>0</v>
      </c>
    </row>
    <row r="774" s="214" customFormat="1" ht="10.2" spans="1:9">
      <c r="A774" s="237"/>
      <c r="B774" s="237"/>
      <c r="C774" s="237"/>
      <c r="D774" s="232">
        <f t="shared" si="22"/>
        <v>0</v>
      </c>
      <c r="E774" s="240">
        <v>2120199</v>
      </c>
      <c r="F774" s="241" t="s">
        <v>1065</v>
      </c>
      <c r="G774" s="242"/>
      <c r="H774" s="244"/>
      <c r="I774" s="239">
        <f t="shared" si="23"/>
        <v>0</v>
      </c>
    </row>
    <row r="775" s="214" customFormat="1" ht="10.2" spans="1:9">
      <c r="A775" s="237"/>
      <c r="B775" s="237"/>
      <c r="C775" s="237"/>
      <c r="D775" s="232">
        <f t="shared" ref="D775:D838" si="24">C775-B775</f>
        <v>0</v>
      </c>
      <c r="E775" s="240">
        <v>21202</v>
      </c>
      <c r="F775" s="241" t="s">
        <v>1066</v>
      </c>
      <c r="G775" s="242"/>
      <c r="H775" s="244">
        <v>9</v>
      </c>
      <c r="I775" s="239">
        <f t="shared" ref="I775:I838" si="25">H775-G775</f>
        <v>9</v>
      </c>
    </row>
    <row r="776" s="214" customFormat="1" ht="10.2" spans="1:9">
      <c r="A776" s="237"/>
      <c r="B776" s="237"/>
      <c r="C776" s="237"/>
      <c r="D776" s="232">
        <f t="shared" si="24"/>
        <v>0</v>
      </c>
      <c r="E776" s="240">
        <v>2120201</v>
      </c>
      <c r="F776" s="241" t="s">
        <v>1067</v>
      </c>
      <c r="G776" s="242"/>
      <c r="H776" s="244">
        <v>9</v>
      </c>
      <c r="I776" s="239">
        <f t="shared" si="25"/>
        <v>9</v>
      </c>
    </row>
    <row r="777" s="214" customFormat="1" ht="10.2" spans="1:9">
      <c r="A777" s="237"/>
      <c r="B777" s="237"/>
      <c r="C777" s="237"/>
      <c r="D777" s="232">
        <f t="shared" si="24"/>
        <v>0</v>
      </c>
      <c r="E777" s="240">
        <v>21203</v>
      </c>
      <c r="F777" s="241" t="s">
        <v>1068</v>
      </c>
      <c r="G777" s="242">
        <f>SUM(G778:G779)</f>
        <v>10466</v>
      </c>
      <c r="H777" s="242">
        <f>SUM(H778:H779)</f>
        <v>8778</v>
      </c>
      <c r="I777" s="239">
        <f t="shared" si="25"/>
        <v>-1688</v>
      </c>
    </row>
    <row r="778" s="214" customFormat="1" ht="10.2" spans="1:9">
      <c r="A778" s="237"/>
      <c r="B778" s="237"/>
      <c r="C778" s="237"/>
      <c r="D778" s="232">
        <f t="shared" si="24"/>
        <v>0</v>
      </c>
      <c r="E778" s="240">
        <v>2120303</v>
      </c>
      <c r="F778" s="241" t="s">
        <v>1069</v>
      </c>
      <c r="G778" s="235"/>
      <c r="H778" s="244">
        <v>1866</v>
      </c>
      <c r="I778" s="239">
        <f t="shared" si="25"/>
        <v>1866</v>
      </c>
    </row>
    <row r="779" s="214" customFormat="1" ht="10.2" spans="1:9">
      <c r="A779" s="237"/>
      <c r="B779" s="237"/>
      <c r="C779" s="237"/>
      <c r="D779" s="232">
        <f t="shared" si="24"/>
        <v>0</v>
      </c>
      <c r="E779" s="240">
        <v>2120399</v>
      </c>
      <c r="F779" s="241" t="s">
        <v>1070</v>
      </c>
      <c r="G779" s="242">
        <v>10466</v>
      </c>
      <c r="H779" s="244">
        <v>6912</v>
      </c>
      <c r="I779" s="239">
        <f t="shared" si="25"/>
        <v>-3554</v>
      </c>
    </row>
    <row r="780" s="214" customFormat="1" ht="10.2" spans="1:9">
      <c r="A780" s="237"/>
      <c r="B780" s="237"/>
      <c r="C780" s="237"/>
      <c r="D780" s="232">
        <f t="shared" si="24"/>
        <v>0</v>
      </c>
      <c r="E780" s="240">
        <v>21205</v>
      </c>
      <c r="F780" s="241" t="s">
        <v>1071</v>
      </c>
      <c r="G780" s="242">
        <f>SUM(G781)</f>
        <v>1449</v>
      </c>
      <c r="H780" s="244">
        <v>1955</v>
      </c>
      <c r="I780" s="239">
        <f t="shared" si="25"/>
        <v>506</v>
      </c>
    </row>
    <row r="781" s="214" customFormat="1" ht="10.2" spans="1:9">
      <c r="A781" s="237"/>
      <c r="B781" s="237"/>
      <c r="C781" s="237"/>
      <c r="D781" s="232">
        <f t="shared" si="24"/>
        <v>0</v>
      </c>
      <c r="E781" s="240">
        <v>2120501</v>
      </c>
      <c r="F781" s="241" t="s">
        <v>1072</v>
      </c>
      <c r="G781" s="242">
        <v>1449</v>
      </c>
      <c r="H781" s="244">
        <v>1955</v>
      </c>
      <c r="I781" s="239">
        <f t="shared" si="25"/>
        <v>506</v>
      </c>
    </row>
    <row r="782" s="214" customFormat="1" ht="10.2" spans="1:9">
      <c r="A782" s="237"/>
      <c r="B782" s="237"/>
      <c r="C782" s="237"/>
      <c r="D782" s="232">
        <f t="shared" si="24"/>
        <v>0</v>
      </c>
      <c r="E782" s="240">
        <v>21206</v>
      </c>
      <c r="F782" s="241" t="s">
        <v>1073</v>
      </c>
      <c r="G782" s="242">
        <v>0</v>
      </c>
      <c r="H782" s="244"/>
      <c r="I782" s="239">
        <f t="shared" si="25"/>
        <v>0</v>
      </c>
    </row>
    <row r="783" s="214" customFormat="1" ht="10.2" spans="1:9">
      <c r="A783" s="237"/>
      <c r="B783" s="237"/>
      <c r="C783" s="237"/>
      <c r="D783" s="232">
        <f t="shared" si="24"/>
        <v>0</v>
      </c>
      <c r="E783" s="240">
        <v>2120601</v>
      </c>
      <c r="F783" s="241" t="s">
        <v>1074</v>
      </c>
      <c r="G783" s="242">
        <v>0</v>
      </c>
      <c r="H783" s="244"/>
      <c r="I783" s="239">
        <f t="shared" si="25"/>
        <v>0</v>
      </c>
    </row>
    <row r="784" s="214" customFormat="1" ht="10.2" spans="1:9">
      <c r="A784" s="237"/>
      <c r="B784" s="237"/>
      <c r="C784" s="237"/>
      <c r="D784" s="232">
        <f t="shared" si="24"/>
        <v>0</v>
      </c>
      <c r="E784" s="240">
        <v>21299</v>
      </c>
      <c r="F784" s="241" t="s">
        <v>1075</v>
      </c>
      <c r="G784" s="242">
        <f>G785</f>
        <v>9313</v>
      </c>
      <c r="H784" s="244">
        <v>19</v>
      </c>
      <c r="I784" s="239">
        <f t="shared" si="25"/>
        <v>-9294</v>
      </c>
    </row>
    <row r="785" s="214" customFormat="1" ht="10.2" spans="1:9">
      <c r="A785" s="237"/>
      <c r="B785" s="237"/>
      <c r="C785" s="237"/>
      <c r="D785" s="232">
        <f t="shared" si="24"/>
        <v>0</v>
      </c>
      <c r="E785" s="240">
        <v>2129901</v>
      </c>
      <c r="F785" s="241" t="s">
        <v>1076</v>
      </c>
      <c r="G785" s="242">
        <v>9313</v>
      </c>
      <c r="H785" s="244">
        <v>19</v>
      </c>
      <c r="I785" s="239">
        <f t="shared" si="25"/>
        <v>-9294</v>
      </c>
    </row>
    <row r="786" s="214" customFormat="1" ht="10.2" spans="1:9">
      <c r="A786" s="237"/>
      <c r="B786" s="237"/>
      <c r="C786" s="237"/>
      <c r="D786" s="232">
        <f t="shared" si="24"/>
        <v>0</v>
      </c>
      <c r="E786" s="233">
        <v>213</v>
      </c>
      <c r="F786" s="234" t="s">
        <v>1077</v>
      </c>
      <c r="G786" s="235">
        <f>SUM(G787,G813,G838,G864,G875,G881,G888,G895)</f>
        <v>21509</v>
      </c>
      <c r="H786" s="235">
        <f>SUM(H787,H813,H838,H864,H875,H881,H888,H895)</f>
        <v>59495</v>
      </c>
      <c r="I786" s="232">
        <f t="shared" si="25"/>
        <v>37986</v>
      </c>
    </row>
    <row r="787" s="214" customFormat="1" ht="10.2" spans="1:9">
      <c r="A787" s="237"/>
      <c r="B787" s="237"/>
      <c r="C787" s="237"/>
      <c r="D787" s="232">
        <f t="shared" si="24"/>
        <v>0</v>
      </c>
      <c r="E787" s="240">
        <v>21301</v>
      </c>
      <c r="F787" s="241" t="s">
        <v>1078</v>
      </c>
      <c r="G787" s="242">
        <f>SUM(G788:G812)</f>
        <v>8813</v>
      </c>
      <c r="H787" s="242">
        <f>SUM(H788:H812)</f>
        <v>11865</v>
      </c>
      <c r="I787" s="239">
        <f t="shared" si="25"/>
        <v>3052</v>
      </c>
    </row>
    <row r="788" s="214" customFormat="1" ht="10.2" spans="1:9">
      <c r="A788" s="237"/>
      <c r="B788" s="237"/>
      <c r="C788" s="237"/>
      <c r="D788" s="232">
        <f t="shared" si="24"/>
        <v>0</v>
      </c>
      <c r="E788" s="240">
        <v>2130101</v>
      </c>
      <c r="F788" s="241" t="s">
        <v>310</v>
      </c>
      <c r="G788" s="242">
        <v>384</v>
      </c>
      <c r="H788" s="244">
        <v>418</v>
      </c>
      <c r="I788" s="239">
        <f t="shared" si="25"/>
        <v>34</v>
      </c>
    </row>
    <row r="789" s="214" customFormat="1" ht="10.2" spans="1:9">
      <c r="A789" s="237"/>
      <c r="B789" s="237"/>
      <c r="C789" s="237"/>
      <c r="D789" s="232">
        <f t="shared" si="24"/>
        <v>0</v>
      </c>
      <c r="E789" s="240">
        <v>2130102</v>
      </c>
      <c r="F789" s="241" t="s">
        <v>313</v>
      </c>
      <c r="G789" s="242">
        <v>0</v>
      </c>
      <c r="H789" s="244"/>
      <c r="I789" s="239">
        <f t="shared" si="25"/>
        <v>0</v>
      </c>
    </row>
    <row r="790" s="214" customFormat="1" ht="10.2" spans="1:9">
      <c r="A790" s="237"/>
      <c r="B790" s="237"/>
      <c r="C790" s="237"/>
      <c r="D790" s="232">
        <f t="shared" si="24"/>
        <v>0</v>
      </c>
      <c r="E790" s="240">
        <v>2130103</v>
      </c>
      <c r="F790" s="241" t="s">
        <v>316</v>
      </c>
      <c r="G790" s="242">
        <v>0</v>
      </c>
      <c r="H790" s="244"/>
      <c r="I790" s="239">
        <f t="shared" si="25"/>
        <v>0</v>
      </c>
    </row>
    <row r="791" s="214" customFormat="1" ht="10.2" spans="1:9">
      <c r="A791" s="237"/>
      <c r="B791" s="237"/>
      <c r="C791" s="237"/>
      <c r="D791" s="232">
        <f t="shared" si="24"/>
        <v>0</v>
      </c>
      <c r="E791" s="240">
        <v>2130104</v>
      </c>
      <c r="F791" s="241" t="s">
        <v>337</v>
      </c>
      <c r="G791" s="242">
        <v>4642</v>
      </c>
      <c r="H791" s="244">
        <v>5080</v>
      </c>
      <c r="I791" s="239">
        <f t="shared" si="25"/>
        <v>438</v>
      </c>
    </row>
    <row r="792" s="214" customFormat="1" ht="10.2" spans="1:9">
      <c r="A792" s="237"/>
      <c r="B792" s="237"/>
      <c r="C792" s="237"/>
      <c r="D792" s="232">
        <f t="shared" si="24"/>
        <v>0</v>
      </c>
      <c r="E792" s="240">
        <v>2130105</v>
      </c>
      <c r="F792" s="241" t="s">
        <v>1079</v>
      </c>
      <c r="G792" s="242">
        <v>492</v>
      </c>
      <c r="H792" s="244">
        <v>619</v>
      </c>
      <c r="I792" s="239">
        <f t="shared" si="25"/>
        <v>127</v>
      </c>
    </row>
    <row r="793" s="214" customFormat="1" ht="10.2" spans="1:9">
      <c r="A793" s="237"/>
      <c r="B793" s="237"/>
      <c r="C793" s="237"/>
      <c r="D793" s="232">
        <f t="shared" si="24"/>
        <v>0</v>
      </c>
      <c r="E793" s="240">
        <v>2130106</v>
      </c>
      <c r="F793" s="241" t="s">
        <v>1080</v>
      </c>
      <c r="G793" s="242">
        <v>0</v>
      </c>
      <c r="H793" s="244">
        <v>592</v>
      </c>
      <c r="I793" s="239">
        <f t="shared" si="25"/>
        <v>592</v>
      </c>
    </row>
    <row r="794" s="214" customFormat="1" ht="10.2" spans="1:9">
      <c r="A794" s="237"/>
      <c r="B794" s="237"/>
      <c r="C794" s="237"/>
      <c r="D794" s="232">
        <f t="shared" si="24"/>
        <v>0</v>
      </c>
      <c r="E794" s="240">
        <v>2130108</v>
      </c>
      <c r="F794" s="241" t="s">
        <v>1081</v>
      </c>
      <c r="G794" s="242">
        <v>110</v>
      </c>
      <c r="H794" s="244">
        <v>69</v>
      </c>
      <c r="I794" s="239">
        <f t="shared" si="25"/>
        <v>-41</v>
      </c>
    </row>
    <row r="795" s="214" customFormat="1" ht="10.2" spans="1:9">
      <c r="A795" s="237"/>
      <c r="B795" s="237"/>
      <c r="C795" s="237"/>
      <c r="D795" s="232">
        <f t="shared" si="24"/>
        <v>0</v>
      </c>
      <c r="E795" s="240">
        <v>2130109</v>
      </c>
      <c r="F795" s="241" t="s">
        <v>1082</v>
      </c>
      <c r="G795" s="242">
        <v>0</v>
      </c>
      <c r="H795" s="244">
        <v>5</v>
      </c>
      <c r="I795" s="239">
        <f t="shared" si="25"/>
        <v>5</v>
      </c>
    </row>
    <row r="796" s="214" customFormat="1" ht="10.2" spans="1:9">
      <c r="A796" s="237"/>
      <c r="B796" s="237"/>
      <c r="C796" s="237"/>
      <c r="D796" s="232">
        <f t="shared" si="24"/>
        <v>0</v>
      </c>
      <c r="E796" s="240">
        <v>2130110</v>
      </c>
      <c r="F796" s="241" t="s">
        <v>1083</v>
      </c>
      <c r="G796" s="242">
        <v>0</v>
      </c>
      <c r="H796" s="244"/>
      <c r="I796" s="239">
        <f t="shared" si="25"/>
        <v>0</v>
      </c>
    </row>
    <row r="797" s="214" customFormat="1" ht="10.2" spans="1:9">
      <c r="A797" s="237"/>
      <c r="B797" s="237"/>
      <c r="C797" s="237"/>
      <c r="D797" s="232">
        <f t="shared" si="24"/>
        <v>0</v>
      </c>
      <c r="E797" s="240">
        <v>2130111</v>
      </c>
      <c r="F797" s="241" t="s">
        <v>1084</v>
      </c>
      <c r="G797" s="242">
        <v>0</v>
      </c>
      <c r="H797" s="244"/>
      <c r="I797" s="239">
        <f t="shared" si="25"/>
        <v>0</v>
      </c>
    </row>
    <row r="798" s="214" customFormat="1" ht="10.2" spans="1:9">
      <c r="A798" s="237"/>
      <c r="B798" s="237"/>
      <c r="C798" s="237"/>
      <c r="D798" s="232">
        <f t="shared" si="24"/>
        <v>0</v>
      </c>
      <c r="E798" s="240">
        <v>2130112</v>
      </c>
      <c r="F798" s="241" t="s">
        <v>1085</v>
      </c>
      <c r="G798" s="242">
        <v>15</v>
      </c>
      <c r="H798" s="256"/>
      <c r="I798" s="239">
        <f t="shared" si="25"/>
        <v>-15</v>
      </c>
    </row>
    <row r="799" s="214" customFormat="1" ht="10.2" spans="1:9">
      <c r="A799" s="237"/>
      <c r="B799" s="237"/>
      <c r="C799" s="237"/>
      <c r="D799" s="232">
        <f t="shared" si="24"/>
        <v>0</v>
      </c>
      <c r="E799" s="240">
        <v>2130114</v>
      </c>
      <c r="F799" s="241" t="s">
        <v>1086</v>
      </c>
      <c r="G799" s="242">
        <v>0</v>
      </c>
      <c r="H799" s="244"/>
      <c r="I799" s="239">
        <f t="shared" si="25"/>
        <v>0</v>
      </c>
    </row>
    <row r="800" s="214" customFormat="1" ht="10.2" spans="1:9">
      <c r="A800" s="237"/>
      <c r="B800" s="237"/>
      <c r="C800" s="237"/>
      <c r="D800" s="232">
        <f t="shared" si="24"/>
        <v>0</v>
      </c>
      <c r="E800" s="240">
        <v>2130119</v>
      </c>
      <c r="F800" s="241" t="s">
        <v>1087</v>
      </c>
      <c r="G800" s="242">
        <v>0</v>
      </c>
      <c r="H800" s="244">
        <v>72</v>
      </c>
      <c r="I800" s="239">
        <f t="shared" si="25"/>
        <v>72</v>
      </c>
    </row>
    <row r="801" s="214" customFormat="1" ht="10.2" spans="1:9">
      <c r="A801" s="237"/>
      <c r="B801" s="237"/>
      <c r="C801" s="237"/>
      <c r="D801" s="232">
        <f t="shared" si="24"/>
        <v>0</v>
      </c>
      <c r="E801" s="240">
        <v>2130120</v>
      </c>
      <c r="F801" s="241" t="s">
        <v>1088</v>
      </c>
      <c r="G801" s="242">
        <v>0</v>
      </c>
      <c r="H801" s="244"/>
      <c r="I801" s="239">
        <f t="shared" si="25"/>
        <v>0</v>
      </c>
    </row>
    <row r="802" s="214" customFormat="1" ht="10.2" spans="1:9">
      <c r="A802" s="237"/>
      <c r="B802" s="237"/>
      <c r="C802" s="237"/>
      <c r="D802" s="232">
        <f t="shared" si="24"/>
        <v>0</v>
      </c>
      <c r="E802" s="240">
        <v>2130121</v>
      </c>
      <c r="F802" s="241" t="s">
        <v>1089</v>
      </c>
      <c r="G802" s="242">
        <v>0</v>
      </c>
      <c r="H802" s="244"/>
      <c r="I802" s="239">
        <f t="shared" si="25"/>
        <v>0</v>
      </c>
    </row>
    <row r="803" s="214" customFormat="1" ht="10.2" spans="1:9">
      <c r="A803" s="237"/>
      <c r="B803" s="237"/>
      <c r="C803" s="237"/>
      <c r="D803" s="232">
        <f t="shared" si="24"/>
        <v>0</v>
      </c>
      <c r="E803" s="240">
        <v>2130122</v>
      </c>
      <c r="F803" s="241" t="s">
        <v>1090</v>
      </c>
      <c r="G803" s="242">
        <v>0</v>
      </c>
      <c r="H803" s="244">
        <v>1132</v>
      </c>
      <c r="I803" s="239">
        <f t="shared" si="25"/>
        <v>1132</v>
      </c>
    </row>
    <row r="804" s="214" customFormat="1" ht="10.2" spans="1:9">
      <c r="A804" s="237"/>
      <c r="B804" s="237"/>
      <c r="C804" s="237"/>
      <c r="D804" s="232">
        <f t="shared" si="24"/>
        <v>0</v>
      </c>
      <c r="E804" s="240">
        <v>2130124</v>
      </c>
      <c r="F804" s="241" t="s">
        <v>1091</v>
      </c>
      <c r="G804" s="242">
        <v>0</v>
      </c>
      <c r="H804" s="244">
        <v>15</v>
      </c>
      <c r="I804" s="239">
        <f t="shared" si="25"/>
        <v>15</v>
      </c>
    </row>
    <row r="805" s="214" customFormat="1" ht="10.2" spans="1:9">
      <c r="A805" s="237"/>
      <c r="B805" s="237"/>
      <c r="C805" s="237"/>
      <c r="D805" s="232">
        <f t="shared" si="24"/>
        <v>0</v>
      </c>
      <c r="E805" s="240">
        <v>2130125</v>
      </c>
      <c r="F805" s="241" t="s">
        <v>1092</v>
      </c>
      <c r="G805" s="242">
        <v>0</v>
      </c>
      <c r="H805" s="244"/>
      <c r="I805" s="239">
        <f t="shared" si="25"/>
        <v>0</v>
      </c>
    </row>
    <row r="806" s="214" customFormat="1" ht="10.2" spans="1:9">
      <c r="A806" s="237"/>
      <c r="B806" s="237"/>
      <c r="C806" s="237"/>
      <c r="D806" s="232">
        <f t="shared" si="24"/>
        <v>0</v>
      </c>
      <c r="E806" s="240">
        <v>2130126</v>
      </c>
      <c r="F806" s="241" t="s">
        <v>1093</v>
      </c>
      <c r="G806" s="242">
        <v>0</v>
      </c>
      <c r="H806" s="244">
        <v>390</v>
      </c>
      <c r="I806" s="239">
        <f t="shared" si="25"/>
        <v>390</v>
      </c>
    </row>
    <row r="807" s="214" customFormat="1" ht="10.2" spans="1:9">
      <c r="A807" s="237"/>
      <c r="B807" s="237"/>
      <c r="C807" s="237"/>
      <c r="D807" s="232">
        <f t="shared" si="24"/>
        <v>0</v>
      </c>
      <c r="E807" s="240">
        <v>2130135</v>
      </c>
      <c r="F807" s="241" t="s">
        <v>1094</v>
      </c>
      <c r="G807" s="242">
        <v>0</v>
      </c>
      <c r="H807" s="244">
        <v>182</v>
      </c>
      <c r="I807" s="239">
        <f t="shared" si="25"/>
        <v>182</v>
      </c>
    </row>
    <row r="808" s="214" customFormat="1" ht="10.2" spans="1:9">
      <c r="A808" s="237"/>
      <c r="B808" s="237"/>
      <c r="C808" s="237"/>
      <c r="D808" s="232">
        <f t="shared" si="24"/>
        <v>0</v>
      </c>
      <c r="E808" s="240">
        <v>2130142</v>
      </c>
      <c r="F808" s="241" t="s">
        <v>1095</v>
      </c>
      <c r="G808" s="242">
        <v>36</v>
      </c>
      <c r="H808" s="244">
        <v>1128</v>
      </c>
      <c r="I808" s="239">
        <f t="shared" si="25"/>
        <v>1092</v>
      </c>
    </row>
    <row r="809" s="214" customFormat="1" ht="10.2" spans="1:9">
      <c r="A809" s="237"/>
      <c r="B809" s="237"/>
      <c r="C809" s="237"/>
      <c r="D809" s="232">
        <f t="shared" si="24"/>
        <v>0</v>
      </c>
      <c r="E809" s="240">
        <v>2130148</v>
      </c>
      <c r="F809" s="241" t="s">
        <v>1096</v>
      </c>
      <c r="G809" s="242">
        <v>0</v>
      </c>
      <c r="H809" s="244"/>
      <c r="I809" s="239">
        <f t="shared" si="25"/>
        <v>0</v>
      </c>
    </row>
    <row r="810" s="214" customFormat="1" ht="10.2" spans="1:9">
      <c r="A810" s="237"/>
      <c r="B810" s="237"/>
      <c r="C810" s="237"/>
      <c r="D810" s="232">
        <f t="shared" si="24"/>
        <v>0</v>
      </c>
      <c r="E810" s="240">
        <v>2130152</v>
      </c>
      <c r="F810" s="241" t="s">
        <v>1097</v>
      </c>
      <c r="G810" s="242">
        <v>49</v>
      </c>
      <c r="H810" s="244">
        <v>17</v>
      </c>
      <c r="I810" s="239">
        <f t="shared" si="25"/>
        <v>-32</v>
      </c>
    </row>
    <row r="811" s="214" customFormat="1" ht="10.2" spans="1:9">
      <c r="A811" s="237"/>
      <c r="B811" s="237"/>
      <c r="C811" s="237"/>
      <c r="D811" s="232">
        <f t="shared" si="24"/>
        <v>0</v>
      </c>
      <c r="E811" s="240">
        <v>2130153</v>
      </c>
      <c r="F811" s="250" t="s">
        <v>1098</v>
      </c>
      <c r="G811" s="242">
        <v>2952</v>
      </c>
      <c r="H811" s="244">
        <v>1792</v>
      </c>
      <c r="I811" s="239">
        <f t="shared" si="25"/>
        <v>-1160</v>
      </c>
    </row>
    <row r="812" s="214" customFormat="1" ht="10.2" spans="1:9">
      <c r="A812" s="237"/>
      <c r="B812" s="237"/>
      <c r="C812" s="237"/>
      <c r="D812" s="232">
        <f t="shared" si="24"/>
        <v>0</v>
      </c>
      <c r="E812" s="240">
        <v>2130199</v>
      </c>
      <c r="F812" s="241" t="s">
        <v>1099</v>
      </c>
      <c r="G812" s="242">
        <v>133</v>
      </c>
      <c r="H812" s="244">
        <v>354</v>
      </c>
      <c r="I812" s="239">
        <f t="shared" si="25"/>
        <v>221</v>
      </c>
    </row>
    <row r="813" s="214" customFormat="1" ht="10.2" spans="1:9">
      <c r="A813" s="237"/>
      <c r="B813" s="237"/>
      <c r="C813" s="237"/>
      <c r="D813" s="232">
        <f t="shared" si="24"/>
        <v>0</v>
      </c>
      <c r="E813" s="240">
        <v>21302</v>
      </c>
      <c r="F813" s="241" t="s">
        <v>1100</v>
      </c>
      <c r="G813" s="242">
        <f>SUM(G814:G837)</f>
        <v>1606</v>
      </c>
      <c r="H813" s="242">
        <f>SUM(H814:H837)</f>
        <v>3981</v>
      </c>
      <c r="I813" s="239">
        <f t="shared" si="25"/>
        <v>2375</v>
      </c>
    </row>
    <row r="814" s="214" customFormat="1" ht="10.2" spans="1:9">
      <c r="A814" s="237"/>
      <c r="B814" s="237"/>
      <c r="C814" s="237"/>
      <c r="D814" s="232">
        <f t="shared" si="24"/>
        <v>0</v>
      </c>
      <c r="E814" s="240">
        <v>2130201</v>
      </c>
      <c r="F814" s="241" t="s">
        <v>310</v>
      </c>
      <c r="G814" s="242">
        <v>243</v>
      </c>
      <c r="H814" s="244">
        <v>266</v>
      </c>
      <c r="I814" s="239">
        <f t="shared" si="25"/>
        <v>23</v>
      </c>
    </row>
    <row r="815" s="214" customFormat="1" ht="10.2" spans="1:9">
      <c r="A815" s="237"/>
      <c r="B815" s="237"/>
      <c r="C815" s="237"/>
      <c r="D815" s="232">
        <f t="shared" si="24"/>
        <v>0</v>
      </c>
      <c r="E815" s="240">
        <v>2130202</v>
      </c>
      <c r="F815" s="241" t="s">
        <v>313</v>
      </c>
      <c r="G815" s="242">
        <v>0</v>
      </c>
      <c r="H815" s="244"/>
      <c r="I815" s="239">
        <f t="shared" si="25"/>
        <v>0</v>
      </c>
    </row>
    <row r="816" s="214" customFormat="1" ht="10.2" spans="1:9">
      <c r="A816" s="237"/>
      <c r="B816" s="237"/>
      <c r="C816" s="237"/>
      <c r="D816" s="232">
        <f t="shared" si="24"/>
        <v>0</v>
      </c>
      <c r="E816" s="240">
        <v>2130203</v>
      </c>
      <c r="F816" s="241" t="s">
        <v>316</v>
      </c>
      <c r="G816" s="242">
        <v>0</v>
      </c>
      <c r="H816" s="244"/>
      <c r="I816" s="239">
        <f t="shared" si="25"/>
        <v>0</v>
      </c>
    </row>
    <row r="817" s="214" customFormat="1" ht="10.2" spans="1:9">
      <c r="A817" s="237"/>
      <c r="B817" s="237"/>
      <c r="C817" s="237"/>
      <c r="D817" s="232">
        <f t="shared" si="24"/>
        <v>0</v>
      </c>
      <c r="E817" s="240">
        <v>2130204</v>
      </c>
      <c r="F817" s="241" t="s">
        <v>1101</v>
      </c>
      <c r="G817" s="242">
        <v>1231</v>
      </c>
      <c r="H817" s="244">
        <v>1452</v>
      </c>
      <c r="I817" s="239">
        <f t="shared" si="25"/>
        <v>221</v>
      </c>
    </row>
    <row r="818" s="214" customFormat="1" ht="10.2" spans="1:9">
      <c r="A818" s="237"/>
      <c r="B818" s="237"/>
      <c r="C818" s="237"/>
      <c r="D818" s="232">
        <f t="shared" si="24"/>
        <v>0</v>
      </c>
      <c r="E818" s="240">
        <v>2130205</v>
      </c>
      <c r="F818" s="241" t="s">
        <v>1102</v>
      </c>
      <c r="G818" s="242">
        <v>0</v>
      </c>
      <c r="H818" s="244">
        <v>546</v>
      </c>
      <c r="I818" s="239">
        <f t="shared" si="25"/>
        <v>546</v>
      </c>
    </row>
    <row r="819" s="214" customFormat="1" ht="10.2" spans="1:9">
      <c r="A819" s="237"/>
      <c r="B819" s="237"/>
      <c r="C819" s="237"/>
      <c r="D819" s="232">
        <f t="shared" si="24"/>
        <v>0</v>
      </c>
      <c r="E819" s="240">
        <v>2130206</v>
      </c>
      <c r="F819" s="241" t="s">
        <v>1103</v>
      </c>
      <c r="G819" s="242">
        <v>0</v>
      </c>
      <c r="H819" s="244"/>
      <c r="I819" s="239">
        <f t="shared" si="25"/>
        <v>0</v>
      </c>
    </row>
    <row r="820" s="214" customFormat="1" ht="10.2" spans="1:9">
      <c r="A820" s="237"/>
      <c r="B820" s="237"/>
      <c r="C820" s="237"/>
      <c r="D820" s="232">
        <f t="shared" si="24"/>
        <v>0</v>
      </c>
      <c r="E820" s="240">
        <v>2130207</v>
      </c>
      <c r="F820" s="241" t="s">
        <v>1104</v>
      </c>
      <c r="G820" s="242">
        <v>0</v>
      </c>
      <c r="H820" s="244"/>
      <c r="I820" s="239">
        <f t="shared" si="25"/>
        <v>0</v>
      </c>
    </row>
    <row r="821" s="214" customFormat="1" ht="10.2" spans="1:9">
      <c r="A821" s="237"/>
      <c r="B821" s="237"/>
      <c r="C821" s="237"/>
      <c r="D821" s="232">
        <f t="shared" si="24"/>
        <v>0</v>
      </c>
      <c r="E821" s="240">
        <v>2130209</v>
      </c>
      <c r="F821" s="241" t="s">
        <v>1105</v>
      </c>
      <c r="G821" s="242">
        <v>0</v>
      </c>
      <c r="H821" s="244">
        <v>867</v>
      </c>
      <c r="I821" s="239">
        <f t="shared" si="25"/>
        <v>867</v>
      </c>
    </row>
    <row r="822" s="214" customFormat="1" ht="10.2" spans="1:9">
      <c r="A822" s="237"/>
      <c r="B822" s="237"/>
      <c r="C822" s="237"/>
      <c r="D822" s="232">
        <f t="shared" si="24"/>
        <v>0</v>
      </c>
      <c r="E822" s="240">
        <v>2130210</v>
      </c>
      <c r="F822" s="241" t="s">
        <v>1106</v>
      </c>
      <c r="G822" s="242">
        <v>0</v>
      </c>
      <c r="H822" s="244"/>
      <c r="I822" s="239">
        <f t="shared" si="25"/>
        <v>0</v>
      </c>
    </row>
    <row r="823" s="214" customFormat="1" ht="10.2" spans="1:9">
      <c r="A823" s="237"/>
      <c r="B823" s="237"/>
      <c r="C823" s="237"/>
      <c r="D823" s="232">
        <f t="shared" si="24"/>
        <v>0</v>
      </c>
      <c r="E823" s="240">
        <v>2130211</v>
      </c>
      <c r="F823" s="241" t="s">
        <v>1107</v>
      </c>
      <c r="G823" s="242">
        <v>0</v>
      </c>
      <c r="H823" s="244"/>
      <c r="I823" s="239">
        <f t="shared" si="25"/>
        <v>0</v>
      </c>
    </row>
    <row r="824" s="214" customFormat="1" ht="10.2" spans="1:9">
      <c r="A824" s="237"/>
      <c r="B824" s="237"/>
      <c r="C824" s="237"/>
      <c r="D824" s="232">
        <f t="shared" si="24"/>
        <v>0</v>
      </c>
      <c r="E824" s="240">
        <v>2130212</v>
      </c>
      <c r="F824" s="241" t="s">
        <v>1108</v>
      </c>
      <c r="G824" s="242">
        <v>0</v>
      </c>
      <c r="H824" s="244">
        <v>144</v>
      </c>
      <c r="I824" s="239">
        <f t="shared" si="25"/>
        <v>144</v>
      </c>
    </row>
    <row r="825" s="214" customFormat="1" ht="10.2" spans="1:9">
      <c r="A825" s="237"/>
      <c r="B825" s="237"/>
      <c r="C825" s="237"/>
      <c r="D825" s="232">
        <f t="shared" si="24"/>
        <v>0</v>
      </c>
      <c r="E825" s="240">
        <v>2130213</v>
      </c>
      <c r="F825" s="241" t="s">
        <v>1109</v>
      </c>
      <c r="G825" s="242">
        <v>0</v>
      </c>
      <c r="H825" s="244">
        <v>10</v>
      </c>
      <c r="I825" s="239">
        <f t="shared" si="25"/>
        <v>10</v>
      </c>
    </row>
    <row r="826" s="214" customFormat="1" ht="10.2" spans="1:9">
      <c r="A826" s="237"/>
      <c r="B826" s="237"/>
      <c r="C826" s="237"/>
      <c r="D826" s="232">
        <f t="shared" si="24"/>
        <v>0</v>
      </c>
      <c r="E826" s="240">
        <v>2130217</v>
      </c>
      <c r="F826" s="241" t="s">
        <v>1110</v>
      </c>
      <c r="G826" s="242">
        <v>0</v>
      </c>
      <c r="H826" s="244"/>
      <c r="I826" s="239">
        <f t="shared" si="25"/>
        <v>0</v>
      </c>
    </row>
    <row r="827" s="214" customFormat="1" ht="10.2" spans="1:9">
      <c r="A827" s="237"/>
      <c r="B827" s="237"/>
      <c r="C827" s="237"/>
      <c r="D827" s="232">
        <f t="shared" si="24"/>
        <v>0</v>
      </c>
      <c r="E827" s="240">
        <v>2130220</v>
      </c>
      <c r="F827" s="241" t="s">
        <v>1111</v>
      </c>
      <c r="G827" s="242">
        <v>0</v>
      </c>
      <c r="H827" s="244"/>
      <c r="I827" s="239">
        <f t="shared" si="25"/>
        <v>0</v>
      </c>
    </row>
    <row r="828" s="214" customFormat="1" ht="10.2" spans="1:9">
      <c r="A828" s="237"/>
      <c r="B828" s="237"/>
      <c r="C828" s="237"/>
      <c r="D828" s="232">
        <f t="shared" si="24"/>
        <v>0</v>
      </c>
      <c r="E828" s="240">
        <v>2130221</v>
      </c>
      <c r="F828" s="241" t="s">
        <v>1112</v>
      </c>
      <c r="G828" s="242">
        <v>0</v>
      </c>
      <c r="H828" s="244"/>
      <c r="I828" s="239">
        <f t="shared" si="25"/>
        <v>0</v>
      </c>
    </row>
    <row r="829" s="214" customFormat="1" ht="10.2" spans="1:9">
      <c r="A829" s="237"/>
      <c r="B829" s="237"/>
      <c r="C829" s="237"/>
      <c r="D829" s="232">
        <f t="shared" si="24"/>
        <v>0</v>
      </c>
      <c r="E829" s="240">
        <v>2130223</v>
      </c>
      <c r="F829" s="241" t="s">
        <v>1113</v>
      </c>
      <c r="G829" s="242">
        <v>0</v>
      </c>
      <c r="H829" s="244"/>
      <c r="I829" s="239">
        <f t="shared" si="25"/>
        <v>0</v>
      </c>
    </row>
    <row r="830" s="214" customFormat="1" ht="10.2" spans="1:9">
      <c r="A830" s="237"/>
      <c r="B830" s="237"/>
      <c r="C830" s="237"/>
      <c r="D830" s="232">
        <f t="shared" si="24"/>
        <v>0</v>
      </c>
      <c r="E830" s="240">
        <v>2130226</v>
      </c>
      <c r="F830" s="241" t="s">
        <v>1114</v>
      </c>
      <c r="G830" s="242">
        <v>0</v>
      </c>
      <c r="H830" s="244"/>
      <c r="I830" s="239">
        <f t="shared" si="25"/>
        <v>0</v>
      </c>
    </row>
    <row r="831" s="214" customFormat="1" ht="10.2" spans="1:9">
      <c r="A831" s="237"/>
      <c r="B831" s="237"/>
      <c r="C831" s="237"/>
      <c r="D831" s="232">
        <f t="shared" si="24"/>
        <v>0</v>
      </c>
      <c r="E831" s="240">
        <v>2130227</v>
      </c>
      <c r="F831" s="241" t="s">
        <v>1115</v>
      </c>
      <c r="G831" s="242">
        <v>0</v>
      </c>
      <c r="H831" s="244"/>
      <c r="I831" s="239">
        <f t="shared" si="25"/>
        <v>0</v>
      </c>
    </row>
    <row r="832" s="214" customFormat="1" ht="10.2" spans="1:9">
      <c r="A832" s="237"/>
      <c r="B832" s="237"/>
      <c r="C832" s="237"/>
      <c r="D832" s="232">
        <f t="shared" si="24"/>
        <v>0</v>
      </c>
      <c r="E832" s="240">
        <v>2130232</v>
      </c>
      <c r="F832" s="241" t="s">
        <v>1116</v>
      </c>
      <c r="G832" s="242">
        <v>0</v>
      </c>
      <c r="H832" s="244"/>
      <c r="I832" s="239">
        <f t="shared" si="25"/>
        <v>0</v>
      </c>
    </row>
    <row r="833" s="214" customFormat="1" ht="10.2" spans="1:9">
      <c r="A833" s="237"/>
      <c r="B833" s="237"/>
      <c r="C833" s="237"/>
      <c r="D833" s="232">
        <f t="shared" si="24"/>
        <v>0</v>
      </c>
      <c r="E833" s="240">
        <v>2130234</v>
      </c>
      <c r="F833" s="241" t="s">
        <v>1117</v>
      </c>
      <c r="G833" s="242">
        <v>132</v>
      </c>
      <c r="H833" s="244">
        <v>271</v>
      </c>
      <c r="I833" s="239">
        <f t="shared" si="25"/>
        <v>139</v>
      </c>
    </row>
    <row r="834" s="214" customFormat="1" ht="10.2" spans="1:9">
      <c r="A834" s="237"/>
      <c r="B834" s="237"/>
      <c r="C834" s="237"/>
      <c r="D834" s="232">
        <f t="shared" si="24"/>
        <v>0</v>
      </c>
      <c r="E834" s="240">
        <v>2130235</v>
      </c>
      <c r="F834" s="250" t="s">
        <v>1118</v>
      </c>
      <c r="G834" s="242">
        <v>0</v>
      </c>
      <c r="H834" s="244"/>
      <c r="I834" s="239">
        <f t="shared" si="25"/>
        <v>0</v>
      </c>
    </row>
    <row r="835" s="214" customFormat="1" ht="10.2" spans="1:9">
      <c r="A835" s="237"/>
      <c r="B835" s="237"/>
      <c r="C835" s="237"/>
      <c r="D835" s="232">
        <f t="shared" si="24"/>
        <v>0</v>
      </c>
      <c r="E835" s="240">
        <v>2130236</v>
      </c>
      <c r="F835" s="250" t="s">
        <v>1119</v>
      </c>
      <c r="G835" s="242">
        <v>0</v>
      </c>
      <c r="H835" s="244"/>
      <c r="I835" s="239">
        <f t="shared" si="25"/>
        <v>0</v>
      </c>
    </row>
    <row r="836" s="214" customFormat="1" ht="10.2" spans="1:9">
      <c r="A836" s="237"/>
      <c r="B836" s="237"/>
      <c r="C836" s="237"/>
      <c r="D836" s="232">
        <f t="shared" si="24"/>
        <v>0</v>
      </c>
      <c r="E836" s="240">
        <v>2130237</v>
      </c>
      <c r="F836" s="250" t="s">
        <v>1120</v>
      </c>
      <c r="G836" s="242">
        <v>0</v>
      </c>
      <c r="H836" s="244"/>
      <c r="I836" s="239">
        <f t="shared" si="25"/>
        <v>0</v>
      </c>
    </row>
    <row r="837" s="214" customFormat="1" ht="10.2" spans="1:9">
      <c r="A837" s="237"/>
      <c r="B837" s="237"/>
      <c r="C837" s="237"/>
      <c r="D837" s="232">
        <f t="shared" si="24"/>
        <v>0</v>
      </c>
      <c r="E837" s="240">
        <v>2130299</v>
      </c>
      <c r="F837" s="241" t="s">
        <v>1121</v>
      </c>
      <c r="G837" s="242">
        <v>0</v>
      </c>
      <c r="H837" s="244">
        <v>425</v>
      </c>
      <c r="I837" s="239">
        <f t="shared" si="25"/>
        <v>425</v>
      </c>
    </row>
    <row r="838" s="214" customFormat="1" ht="10.2" spans="1:9">
      <c r="A838" s="237"/>
      <c r="B838" s="237"/>
      <c r="C838" s="237"/>
      <c r="D838" s="232">
        <f t="shared" si="24"/>
        <v>0</v>
      </c>
      <c r="E838" s="240">
        <v>21303</v>
      </c>
      <c r="F838" s="241" t="s">
        <v>1122</v>
      </c>
      <c r="G838" s="242">
        <f>SUM(G839:G863)</f>
        <v>1272</v>
      </c>
      <c r="H838" s="242">
        <f>SUM(H839:H863)</f>
        <v>3441</v>
      </c>
      <c r="I838" s="239">
        <f t="shared" si="25"/>
        <v>2169</v>
      </c>
    </row>
    <row r="839" s="214" customFormat="1" ht="10.2" spans="1:9">
      <c r="A839" s="237"/>
      <c r="B839" s="237"/>
      <c r="C839" s="237"/>
      <c r="D839" s="232">
        <f t="shared" ref="D839:D902" si="26">C839-B839</f>
        <v>0</v>
      </c>
      <c r="E839" s="240">
        <v>2130301</v>
      </c>
      <c r="F839" s="241" t="s">
        <v>310</v>
      </c>
      <c r="G839" s="242">
        <v>152</v>
      </c>
      <c r="H839" s="244">
        <v>172</v>
      </c>
      <c r="I839" s="239">
        <f t="shared" ref="I839:I902" si="27">H839-G839</f>
        <v>20</v>
      </c>
    </row>
    <row r="840" s="214" customFormat="1" ht="10.2" spans="1:9">
      <c r="A840" s="237"/>
      <c r="B840" s="237"/>
      <c r="C840" s="237"/>
      <c r="D840" s="232">
        <f t="shared" si="26"/>
        <v>0</v>
      </c>
      <c r="E840" s="240">
        <v>2130302</v>
      </c>
      <c r="F840" s="241" t="s">
        <v>313</v>
      </c>
      <c r="G840" s="242"/>
      <c r="H840" s="244"/>
      <c r="I840" s="239">
        <f t="shared" si="27"/>
        <v>0</v>
      </c>
    </row>
    <row r="841" s="214" customFormat="1" ht="10.2" spans="1:9">
      <c r="A841" s="237"/>
      <c r="B841" s="237"/>
      <c r="C841" s="237"/>
      <c r="D841" s="232">
        <f t="shared" si="26"/>
        <v>0</v>
      </c>
      <c r="E841" s="240">
        <v>2130303</v>
      </c>
      <c r="F841" s="241" t="s">
        <v>316</v>
      </c>
      <c r="G841" s="242"/>
      <c r="H841" s="244"/>
      <c r="I841" s="239">
        <f t="shared" si="27"/>
        <v>0</v>
      </c>
    </row>
    <row r="842" s="214" customFormat="1" ht="10.2" spans="1:9">
      <c r="A842" s="237"/>
      <c r="B842" s="237"/>
      <c r="C842" s="237"/>
      <c r="D842" s="232">
        <f t="shared" si="26"/>
        <v>0</v>
      </c>
      <c r="E842" s="240">
        <v>2130304</v>
      </c>
      <c r="F842" s="241" t="s">
        <v>1123</v>
      </c>
      <c r="G842" s="242"/>
      <c r="H842" s="244"/>
      <c r="I842" s="239">
        <f t="shared" si="27"/>
        <v>0</v>
      </c>
    </row>
    <row r="843" s="214" customFormat="1" ht="10.2" spans="1:9">
      <c r="A843" s="237"/>
      <c r="B843" s="237"/>
      <c r="C843" s="237"/>
      <c r="D843" s="232">
        <f t="shared" si="26"/>
        <v>0</v>
      </c>
      <c r="E843" s="240">
        <v>2130305</v>
      </c>
      <c r="F843" s="241" t="s">
        <v>1124</v>
      </c>
      <c r="G843" s="242"/>
      <c r="H843" s="244">
        <v>1523</v>
      </c>
      <c r="I843" s="239">
        <f t="shared" si="27"/>
        <v>1523</v>
      </c>
    </row>
    <row r="844" s="214" customFormat="1" ht="10.2" spans="1:9">
      <c r="A844" s="237"/>
      <c r="B844" s="237"/>
      <c r="C844" s="237"/>
      <c r="D844" s="232">
        <f t="shared" si="26"/>
        <v>0</v>
      </c>
      <c r="E844" s="240">
        <v>2130306</v>
      </c>
      <c r="F844" s="241" t="s">
        <v>1125</v>
      </c>
      <c r="G844" s="242"/>
      <c r="H844" s="244"/>
      <c r="I844" s="239">
        <f t="shared" si="27"/>
        <v>0</v>
      </c>
    </row>
    <row r="845" s="214" customFormat="1" ht="10.2" spans="1:9">
      <c r="A845" s="237"/>
      <c r="B845" s="237"/>
      <c r="C845" s="237"/>
      <c r="D845" s="232">
        <f t="shared" si="26"/>
        <v>0</v>
      </c>
      <c r="E845" s="240">
        <v>2130307</v>
      </c>
      <c r="F845" s="241" t="s">
        <v>1126</v>
      </c>
      <c r="G845" s="242"/>
      <c r="H845" s="244"/>
      <c r="I845" s="239">
        <f t="shared" si="27"/>
        <v>0</v>
      </c>
    </row>
    <row r="846" s="214" customFormat="1" ht="10.2" spans="1:9">
      <c r="A846" s="237"/>
      <c r="B846" s="237"/>
      <c r="C846" s="237"/>
      <c r="D846" s="232">
        <f t="shared" si="26"/>
        <v>0</v>
      </c>
      <c r="E846" s="240">
        <v>2130308</v>
      </c>
      <c r="F846" s="241" t="s">
        <v>1127</v>
      </c>
      <c r="G846" s="242"/>
      <c r="H846" s="244"/>
      <c r="I846" s="239">
        <f t="shared" si="27"/>
        <v>0</v>
      </c>
    </row>
    <row r="847" s="214" customFormat="1" ht="10.2" spans="1:9">
      <c r="A847" s="237"/>
      <c r="B847" s="237"/>
      <c r="C847" s="237"/>
      <c r="D847" s="232">
        <f t="shared" si="26"/>
        <v>0</v>
      </c>
      <c r="E847" s="240">
        <v>2130309</v>
      </c>
      <c r="F847" s="241" t="s">
        <v>1128</v>
      </c>
      <c r="G847" s="242">
        <v>0</v>
      </c>
      <c r="H847" s="244"/>
      <c r="I847" s="239">
        <f t="shared" si="27"/>
        <v>0</v>
      </c>
    </row>
    <row r="848" s="214" customFormat="1" ht="10.2" spans="1:9">
      <c r="A848" s="237"/>
      <c r="B848" s="237"/>
      <c r="C848" s="237"/>
      <c r="D848" s="232">
        <f t="shared" si="26"/>
        <v>0</v>
      </c>
      <c r="E848" s="240">
        <v>2130310</v>
      </c>
      <c r="F848" s="241" t="s">
        <v>1129</v>
      </c>
      <c r="G848" s="242">
        <v>0</v>
      </c>
      <c r="H848" s="244"/>
      <c r="I848" s="239">
        <f t="shared" si="27"/>
        <v>0</v>
      </c>
    </row>
    <row r="849" s="214" customFormat="1" ht="10.2" spans="1:9">
      <c r="A849" s="237"/>
      <c r="B849" s="237"/>
      <c r="C849" s="237"/>
      <c r="D849" s="232">
        <f t="shared" si="26"/>
        <v>0</v>
      </c>
      <c r="E849" s="240">
        <v>2130311</v>
      </c>
      <c r="F849" s="241" t="s">
        <v>1130</v>
      </c>
      <c r="G849" s="242"/>
      <c r="H849" s="244"/>
      <c r="I849" s="239">
        <f t="shared" si="27"/>
        <v>0</v>
      </c>
    </row>
    <row r="850" s="214" customFormat="1" ht="10.2" spans="1:9">
      <c r="A850" s="237"/>
      <c r="B850" s="237"/>
      <c r="C850" s="237"/>
      <c r="D850" s="232">
        <f t="shared" si="26"/>
        <v>0</v>
      </c>
      <c r="E850" s="240">
        <v>2130312</v>
      </c>
      <c r="F850" s="241" t="s">
        <v>1131</v>
      </c>
      <c r="G850" s="242"/>
      <c r="H850" s="244"/>
      <c r="I850" s="239">
        <f t="shared" si="27"/>
        <v>0</v>
      </c>
    </row>
    <row r="851" s="214" customFormat="1" ht="10.2" spans="1:9">
      <c r="A851" s="237"/>
      <c r="B851" s="237"/>
      <c r="C851" s="237"/>
      <c r="D851" s="232">
        <f t="shared" si="26"/>
        <v>0</v>
      </c>
      <c r="E851" s="240">
        <v>2130313</v>
      </c>
      <c r="F851" s="241" t="s">
        <v>1132</v>
      </c>
      <c r="G851" s="242"/>
      <c r="H851" s="244"/>
      <c r="I851" s="239">
        <f t="shared" si="27"/>
        <v>0</v>
      </c>
    </row>
    <row r="852" s="214" customFormat="1" ht="10.2" spans="1:9">
      <c r="A852" s="237"/>
      <c r="B852" s="237"/>
      <c r="C852" s="237"/>
      <c r="D852" s="232">
        <f t="shared" si="26"/>
        <v>0</v>
      </c>
      <c r="E852" s="240">
        <v>2130314</v>
      </c>
      <c r="F852" s="241" t="s">
        <v>1133</v>
      </c>
      <c r="G852" s="242">
        <v>20</v>
      </c>
      <c r="H852" s="244">
        <v>273</v>
      </c>
      <c r="I852" s="239">
        <f t="shared" si="27"/>
        <v>253</v>
      </c>
    </row>
    <row r="853" s="214" customFormat="1" ht="10.2" spans="1:9">
      <c r="A853" s="237"/>
      <c r="B853" s="237"/>
      <c r="C853" s="237"/>
      <c r="D853" s="232">
        <f t="shared" si="26"/>
        <v>0</v>
      </c>
      <c r="E853" s="240">
        <v>2130315</v>
      </c>
      <c r="F853" s="241" t="s">
        <v>1134</v>
      </c>
      <c r="G853" s="242"/>
      <c r="H853" s="244">
        <v>45</v>
      </c>
      <c r="I853" s="239">
        <f t="shared" si="27"/>
        <v>45</v>
      </c>
    </row>
    <row r="854" s="214" customFormat="1" ht="10.2" spans="1:9">
      <c r="A854" s="237"/>
      <c r="B854" s="237"/>
      <c r="C854" s="237"/>
      <c r="D854" s="232">
        <f t="shared" si="26"/>
        <v>0</v>
      </c>
      <c r="E854" s="240">
        <v>2130316</v>
      </c>
      <c r="F854" s="241" t="s">
        <v>1135</v>
      </c>
      <c r="G854" s="242"/>
      <c r="H854" s="244">
        <v>15</v>
      </c>
      <c r="I854" s="239">
        <f t="shared" si="27"/>
        <v>15</v>
      </c>
    </row>
    <row r="855" s="214" customFormat="1" ht="10.2" spans="1:9">
      <c r="A855" s="237"/>
      <c r="B855" s="237"/>
      <c r="C855" s="237"/>
      <c r="D855" s="232">
        <f t="shared" si="26"/>
        <v>0</v>
      </c>
      <c r="E855" s="240">
        <v>2130317</v>
      </c>
      <c r="F855" s="241" t="s">
        <v>1136</v>
      </c>
      <c r="G855" s="242"/>
      <c r="H855" s="244"/>
      <c r="I855" s="239">
        <f t="shared" si="27"/>
        <v>0</v>
      </c>
    </row>
    <row r="856" s="214" customFormat="1" ht="10.2" spans="1:9">
      <c r="A856" s="237"/>
      <c r="B856" s="237"/>
      <c r="C856" s="237"/>
      <c r="D856" s="232">
        <f t="shared" si="26"/>
        <v>0</v>
      </c>
      <c r="E856" s="240">
        <v>2130318</v>
      </c>
      <c r="F856" s="241" t="s">
        <v>1137</v>
      </c>
      <c r="G856" s="242"/>
      <c r="H856" s="244"/>
      <c r="I856" s="239">
        <f t="shared" si="27"/>
        <v>0</v>
      </c>
    </row>
    <row r="857" s="214" customFormat="1" ht="10.2" spans="1:9">
      <c r="A857" s="237"/>
      <c r="B857" s="237"/>
      <c r="C857" s="237"/>
      <c r="D857" s="232">
        <f t="shared" si="26"/>
        <v>0</v>
      </c>
      <c r="E857" s="240">
        <v>2130319</v>
      </c>
      <c r="F857" s="241" t="s">
        <v>1138</v>
      </c>
      <c r="G857" s="242"/>
      <c r="H857" s="244"/>
      <c r="I857" s="239">
        <f t="shared" si="27"/>
        <v>0</v>
      </c>
    </row>
    <row r="858" s="214" customFormat="1" ht="10.2" spans="1:9">
      <c r="A858" s="237"/>
      <c r="B858" s="237"/>
      <c r="C858" s="237"/>
      <c r="D858" s="232">
        <f t="shared" si="26"/>
        <v>0</v>
      </c>
      <c r="E858" s="240">
        <v>2130321</v>
      </c>
      <c r="F858" s="241" t="s">
        <v>1139</v>
      </c>
      <c r="G858" s="242"/>
      <c r="H858" s="244"/>
      <c r="I858" s="239">
        <f t="shared" si="27"/>
        <v>0</v>
      </c>
    </row>
    <row r="859" s="214" customFormat="1" ht="10.2" spans="1:9">
      <c r="A859" s="237"/>
      <c r="B859" s="237"/>
      <c r="C859" s="237"/>
      <c r="D859" s="232">
        <f t="shared" si="26"/>
        <v>0</v>
      </c>
      <c r="E859" s="240">
        <v>2130322</v>
      </c>
      <c r="F859" s="241" t="s">
        <v>1140</v>
      </c>
      <c r="G859" s="242"/>
      <c r="H859" s="244"/>
      <c r="I859" s="239">
        <f t="shared" si="27"/>
        <v>0</v>
      </c>
    </row>
    <row r="860" s="214" customFormat="1" ht="10.2" spans="1:9">
      <c r="A860" s="237"/>
      <c r="B860" s="237"/>
      <c r="C860" s="237"/>
      <c r="D860" s="232">
        <f t="shared" si="26"/>
        <v>0</v>
      </c>
      <c r="E860" s="240">
        <v>2130333</v>
      </c>
      <c r="F860" s="250" t="s">
        <v>1141</v>
      </c>
      <c r="G860" s="242"/>
      <c r="H860" s="244"/>
      <c r="I860" s="239">
        <f t="shared" si="27"/>
        <v>0</v>
      </c>
    </row>
    <row r="861" s="214" customFormat="1" ht="10.2" spans="1:9">
      <c r="A861" s="237"/>
      <c r="B861" s="237"/>
      <c r="C861" s="237"/>
      <c r="D861" s="232">
        <f t="shared" si="26"/>
        <v>0</v>
      </c>
      <c r="E861" s="240">
        <v>2130334</v>
      </c>
      <c r="F861" s="241" t="s">
        <v>1142</v>
      </c>
      <c r="G861" s="242"/>
      <c r="H861" s="244"/>
      <c r="I861" s="239">
        <f t="shared" si="27"/>
        <v>0</v>
      </c>
    </row>
    <row r="862" s="214" customFormat="1" ht="10.2" spans="1:9">
      <c r="A862" s="237"/>
      <c r="B862" s="237"/>
      <c r="C862" s="237"/>
      <c r="D862" s="232">
        <f t="shared" si="26"/>
        <v>0</v>
      </c>
      <c r="E862" s="240">
        <v>2130335</v>
      </c>
      <c r="F862" s="241" t="s">
        <v>1143</v>
      </c>
      <c r="G862" s="242"/>
      <c r="H862" s="244">
        <v>246</v>
      </c>
      <c r="I862" s="239">
        <f t="shared" si="27"/>
        <v>246</v>
      </c>
    </row>
    <row r="863" s="214" customFormat="1" ht="10.2" spans="1:9">
      <c r="A863" s="237"/>
      <c r="B863" s="237"/>
      <c r="C863" s="237"/>
      <c r="D863" s="232">
        <f t="shared" si="26"/>
        <v>0</v>
      </c>
      <c r="E863" s="240">
        <v>2130399</v>
      </c>
      <c r="F863" s="241" t="s">
        <v>1144</v>
      </c>
      <c r="G863" s="242">
        <v>1100</v>
      </c>
      <c r="H863" s="244">
        <v>1167</v>
      </c>
      <c r="I863" s="239">
        <f t="shared" si="27"/>
        <v>67</v>
      </c>
    </row>
    <row r="864" s="214" customFormat="1" ht="10.2" spans="1:9">
      <c r="A864" s="237"/>
      <c r="B864" s="237"/>
      <c r="C864" s="237"/>
      <c r="D864" s="232">
        <f t="shared" si="26"/>
        <v>0</v>
      </c>
      <c r="E864" s="240">
        <v>21305</v>
      </c>
      <c r="F864" s="241" t="s">
        <v>1145</v>
      </c>
      <c r="G864" s="242">
        <f>SUM(G865:G874)</f>
        <v>7476</v>
      </c>
      <c r="H864" s="242">
        <f>SUM(H865:H874)</f>
        <v>33121</v>
      </c>
      <c r="I864" s="239">
        <f t="shared" si="27"/>
        <v>25645</v>
      </c>
    </row>
    <row r="865" s="214" customFormat="1" ht="10.2" spans="1:9">
      <c r="A865" s="237"/>
      <c r="B865" s="237"/>
      <c r="C865" s="237"/>
      <c r="D865" s="232">
        <f t="shared" si="26"/>
        <v>0</v>
      </c>
      <c r="E865" s="240">
        <v>2130501</v>
      </c>
      <c r="F865" s="241" t="s">
        <v>310</v>
      </c>
      <c r="G865" s="242">
        <v>98</v>
      </c>
      <c r="H865" s="244">
        <v>206</v>
      </c>
      <c r="I865" s="239">
        <f t="shared" si="27"/>
        <v>108</v>
      </c>
    </row>
    <row r="866" s="214" customFormat="1" ht="10.2" spans="1:9">
      <c r="A866" s="237"/>
      <c r="B866" s="237"/>
      <c r="C866" s="237"/>
      <c r="D866" s="232">
        <f t="shared" si="26"/>
        <v>0</v>
      </c>
      <c r="E866" s="240">
        <v>2130502</v>
      </c>
      <c r="F866" s="241" t="s">
        <v>313</v>
      </c>
      <c r="G866" s="242">
        <v>0</v>
      </c>
      <c r="H866" s="244">
        <v>76</v>
      </c>
      <c r="I866" s="239">
        <f t="shared" si="27"/>
        <v>76</v>
      </c>
    </row>
    <row r="867" s="214" customFormat="1" ht="10.2" spans="1:9">
      <c r="A867" s="237"/>
      <c r="B867" s="237"/>
      <c r="C867" s="237"/>
      <c r="D867" s="232">
        <f t="shared" si="26"/>
        <v>0</v>
      </c>
      <c r="E867" s="240">
        <v>2130503</v>
      </c>
      <c r="F867" s="241" t="s">
        <v>316</v>
      </c>
      <c r="G867" s="242">
        <v>0</v>
      </c>
      <c r="H867" s="244"/>
      <c r="I867" s="239">
        <f t="shared" si="27"/>
        <v>0</v>
      </c>
    </row>
    <row r="868" s="214" customFormat="1" ht="10.2" spans="1:9">
      <c r="A868" s="237"/>
      <c r="B868" s="237"/>
      <c r="C868" s="237"/>
      <c r="D868" s="232">
        <f t="shared" si="26"/>
        <v>0</v>
      </c>
      <c r="E868" s="240">
        <v>2130504</v>
      </c>
      <c r="F868" s="241" t="s">
        <v>1146</v>
      </c>
      <c r="G868" s="242">
        <v>4365</v>
      </c>
      <c r="H868" s="244">
        <v>23288</v>
      </c>
      <c r="I868" s="239">
        <f t="shared" si="27"/>
        <v>18923</v>
      </c>
    </row>
    <row r="869" s="214" customFormat="1" ht="10.2" spans="1:9">
      <c r="A869" s="237"/>
      <c r="B869" s="237"/>
      <c r="C869" s="237"/>
      <c r="D869" s="232">
        <f t="shared" si="26"/>
        <v>0</v>
      </c>
      <c r="E869" s="240">
        <v>2130505</v>
      </c>
      <c r="F869" s="241" t="s">
        <v>1147</v>
      </c>
      <c r="G869" s="242">
        <v>616</v>
      </c>
      <c r="H869" s="244">
        <v>428</v>
      </c>
      <c r="I869" s="239">
        <f t="shared" si="27"/>
        <v>-188</v>
      </c>
    </row>
    <row r="870" s="214" customFormat="1" ht="10.2" spans="1:9">
      <c r="A870" s="237"/>
      <c r="B870" s="237"/>
      <c r="C870" s="237"/>
      <c r="D870" s="232">
        <f t="shared" si="26"/>
        <v>0</v>
      </c>
      <c r="E870" s="240">
        <v>2130506</v>
      </c>
      <c r="F870" s="241" t="s">
        <v>1148</v>
      </c>
      <c r="G870" s="242">
        <v>199</v>
      </c>
      <c r="H870" s="244">
        <v>513</v>
      </c>
      <c r="I870" s="239">
        <f t="shared" si="27"/>
        <v>314</v>
      </c>
    </row>
    <row r="871" s="214" customFormat="1" ht="10.2" spans="1:9">
      <c r="A871" s="237"/>
      <c r="B871" s="237"/>
      <c r="C871" s="237"/>
      <c r="D871" s="232">
        <f t="shared" si="26"/>
        <v>0</v>
      </c>
      <c r="E871" s="240">
        <v>2130507</v>
      </c>
      <c r="F871" s="241" t="s">
        <v>1149</v>
      </c>
      <c r="G871" s="242">
        <v>563</v>
      </c>
      <c r="H871" s="244">
        <v>452</v>
      </c>
      <c r="I871" s="239">
        <f t="shared" si="27"/>
        <v>-111</v>
      </c>
    </row>
    <row r="872" s="214" customFormat="1" ht="10.2" spans="1:9">
      <c r="A872" s="237"/>
      <c r="B872" s="237"/>
      <c r="C872" s="237"/>
      <c r="D872" s="232">
        <f t="shared" si="26"/>
        <v>0</v>
      </c>
      <c r="E872" s="240">
        <v>2130508</v>
      </c>
      <c r="F872" s="241" t="s">
        <v>1150</v>
      </c>
      <c r="G872" s="242">
        <v>0</v>
      </c>
      <c r="H872" s="244"/>
      <c r="I872" s="239">
        <f t="shared" si="27"/>
        <v>0</v>
      </c>
    </row>
    <row r="873" s="214" customFormat="1" ht="10.2" spans="1:9">
      <c r="A873" s="237"/>
      <c r="B873" s="237"/>
      <c r="C873" s="237"/>
      <c r="D873" s="232">
        <f t="shared" si="26"/>
        <v>0</v>
      </c>
      <c r="E873" s="240">
        <v>2130550</v>
      </c>
      <c r="F873" s="241" t="s">
        <v>1151</v>
      </c>
      <c r="G873" s="242">
        <v>0</v>
      </c>
      <c r="H873" s="244"/>
      <c r="I873" s="239">
        <f t="shared" si="27"/>
        <v>0</v>
      </c>
    </row>
    <row r="874" s="214" customFormat="1" ht="10.2" spans="1:9">
      <c r="A874" s="237"/>
      <c r="B874" s="237"/>
      <c r="C874" s="237"/>
      <c r="D874" s="232">
        <f t="shared" si="26"/>
        <v>0</v>
      </c>
      <c r="E874" s="240">
        <v>2130599</v>
      </c>
      <c r="F874" s="241" t="s">
        <v>1152</v>
      </c>
      <c r="G874" s="242">
        <v>1635</v>
      </c>
      <c r="H874" s="244">
        <v>8158</v>
      </c>
      <c r="I874" s="239">
        <f t="shared" si="27"/>
        <v>6523</v>
      </c>
    </row>
    <row r="875" s="214" customFormat="1" ht="10.2" spans="1:9">
      <c r="A875" s="237"/>
      <c r="B875" s="237"/>
      <c r="C875" s="237"/>
      <c r="D875" s="232">
        <f t="shared" si="26"/>
        <v>0</v>
      </c>
      <c r="E875" s="240">
        <v>21306</v>
      </c>
      <c r="F875" s="241" t="s">
        <v>1153</v>
      </c>
      <c r="G875" s="242">
        <v>0</v>
      </c>
      <c r="H875" s="244"/>
      <c r="I875" s="239">
        <f t="shared" si="27"/>
        <v>0</v>
      </c>
    </row>
    <row r="876" s="214" customFormat="1" ht="10.2" spans="1:9">
      <c r="A876" s="237"/>
      <c r="B876" s="237"/>
      <c r="C876" s="237"/>
      <c r="D876" s="232">
        <f t="shared" si="26"/>
        <v>0</v>
      </c>
      <c r="E876" s="240">
        <v>2130601</v>
      </c>
      <c r="F876" s="241" t="s">
        <v>729</v>
      </c>
      <c r="G876" s="242">
        <v>0</v>
      </c>
      <c r="H876" s="244"/>
      <c r="I876" s="239">
        <f t="shared" si="27"/>
        <v>0</v>
      </c>
    </row>
    <row r="877" s="214" customFormat="1" ht="10.2" spans="1:9">
      <c r="A877" s="237"/>
      <c r="B877" s="237"/>
      <c r="C877" s="237"/>
      <c r="D877" s="232">
        <f t="shared" si="26"/>
        <v>0</v>
      </c>
      <c r="E877" s="240">
        <v>2130602</v>
      </c>
      <c r="F877" s="241" t="s">
        <v>1154</v>
      </c>
      <c r="G877" s="242">
        <v>0</v>
      </c>
      <c r="H877" s="244"/>
      <c r="I877" s="239">
        <f t="shared" si="27"/>
        <v>0</v>
      </c>
    </row>
    <row r="878" s="214" customFormat="1" ht="10.2" spans="1:9">
      <c r="A878" s="237"/>
      <c r="B878" s="237"/>
      <c r="C878" s="237"/>
      <c r="D878" s="232">
        <f t="shared" si="26"/>
        <v>0</v>
      </c>
      <c r="E878" s="240">
        <v>2130603</v>
      </c>
      <c r="F878" s="241" t="s">
        <v>1155</v>
      </c>
      <c r="G878" s="242">
        <v>0</v>
      </c>
      <c r="H878" s="244"/>
      <c r="I878" s="239">
        <f t="shared" si="27"/>
        <v>0</v>
      </c>
    </row>
    <row r="879" s="214" customFormat="1" ht="10.2" spans="1:9">
      <c r="A879" s="237"/>
      <c r="B879" s="237"/>
      <c r="C879" s="237"/>
      <c r="D879" s="232">
        <f t="shared" si="26"/>
        <v>0</v>
      </c>
      <c r="E879" s="240">
        <v>2130604</v>
      </c>
      <c r="F879" s="241" t="s">
        <v>1156</v>
      </c>
      <c r="G879" s="242"/>
      <c r="H879" s="244"/>
      <c r="I879" s="239">
        <f t="shared" si="27"/>
        <v>0</v>
      </c>
    </row>
    <row r="880" s="214" customFormat="1" ht="10.2" spans="1:9">
      <c r="A880" s="237"/>
      <c r="B880" s="237"/>
      <c r="C880" s="237"/>
      <c r="D880" s="232">
        <f t="shared" si="26"/>
        <v>0</v>
      </c>
      <c r="E880" s="240">
        <v>2130699</v>
      </c>
      <c r="F880" s="241" t="s">
        <v>1157</v>
      </c>
      <c r="G880" s="242"/>
      <c r="H880" s="244"/>
      <c r="I880" s="239">
        <f t="shared" si="27"/>
        <v>0</v>
      </c>
    </row>
    <row r="881" s="214" customFormat="1" ht="10.2" spans="1:9">
      <c r="A881" s="237"/>
      <c r="B881" s="237"/>
      <c r="C881" s="237"/>
      <c r="D881" s="232">
        <f t="shared" si="26"/>
        <v>0</v>
      </c>
      <c r="E881" s="240">
        <v>21307</v>
      </c>
      <c r="F881" s="241" t="s">
        <v>1158</v>
      </c>
      <c r="G881" s="242">
        <f>SUM(G882:G887)</f>
        <v>0</v>
      </c>
      <c r="H881" s="242">
        <f>SUM(H882:H887)</f>
        <v>278</v>
      </c>
      <c r="I881" s="239">
        <f t="shared" si="27"/>
        <v>278</v>
      </c>
    </row>
    <row r="882" s="214" customFormat="1" ht="10.2" spans="1:9">
      <c r="A882" s="237"/>
      <c r="B882" s="237"/>
      <c r="C882" s="237"/>
      <c r="D882" s="232">
        <f t="shared" si="26"/>
        <v>0</v>
      </c>
      <c r="E882" s="240">
        <v>2130701</v>
      </c>
      <c r="F882" s="241" t="s">
        <v>1159</v>
      </c>
      <c r="G882" s="242"/>
      <c r="H882" s="244">
        <v>250</v>
      </c>
      <c r="I882" s="239">
        <f t="shared" si="27"/>
        <v>250</v>
      </c>
    </row>
    <row r="883" s="214" customFormat="1" ht="10.2" spans="1:9">
      <c r="A883" s="237"/>
      <c r="B883" s="237"/>
      <c r="C883" s="237"/>
      <c r="D883" s="232">
        <f t="shared" si="26"/>
        <v>0</v>
      </c>
      <c r="E883" s="240">
        <v>2130704</v>
      </c>
      <c r="F883" s="241" t="s">
        <v>1160</v>
      </c>
      <c r="G883" s="242"/>
      <c r="H883" s="244"/>
      <c r="I883" s="239">
        <f t="shared" si="27"/>
        <v>0</v>
      </c>
    </row>
    <row r="884" s="214" customFormat="1" ht="10.2" spans="1:9">
      <c r="A884" s="237"/>
      <c r="B884" s="237"/>
      <c r="C884" s="237"/>
      <c r="D884" s="232">
        <f t="shared" si="26"/>
        <v>0</v>
      </c>
      <c r="E884" s="240">
        <v>2130705</v>
      </c>
      <c r="F884" s="241" t="s">
        <v>1161</v>
      </c>
      <c r="G884" s="242"/>
      <c r="H884" s="244"/>
      <c r="I884" s="239">
        <f t="shared" si="27"/>
        <v>0</v>
      </c>
    </row>
    <row r="885" s="214" customFormat="1" ht="10.2" spans="1:9">
      <c r="A885" s="237"/>
      <c r="B885" s="237"/>
      <c r="C885" s="237"/>
      <c r="D885" s="232">
        <f t="shared" si="26"/>
        <v>0</v>
      </c>
      <c r="E885" s="240">
        <v>2130706</v>
      </c>
      <c r="F885" s="241" t="s">
        <v>1162</v>
      </c>
      <c r="G885" s="242"/>
      <c r="H885" s="244"/>
      <c r="I885" s="239">
        <f t="shared" si="27"/>
        <v>0</v>
      </c>
    </row>
    <row r="886" s="214" customFormat="1" ht="10.2" spans="1:9">
      <c r="A886" s="237"/>
      <c r="B886" s="237"/>
      <c r="C886" s="237"/>
      <c r="D886" s="232">
        <f t="shared" si="26"/>
        <v>0</v>
      </c>
      <c r="E886" s="240">
        <v>2130707</v>
      </c>
      <c r="F886" s="241" t="s">
        <v>1163</v>
      </c>
      <c r="G886" s="242"/>
      <c r="H886" s="244"/>
      <c r="I886" s="239">
        <f t="shared" si="27"/>
        <v>0</v>
      </c>
    </row>
    <row r="887" s="214" customFormat="1" ht="10.2" spans="1:9">
      <c r="A887" s="237"/>
      <c r="B887" s="237"/>
      <c r="C887" s="237"/>
      <c r="D887" s="232">
        <f t="shared" si="26"/>
        <v>0</v>
      </c>
      <c r="E887" s="240">
        <v>2130799</v>
      </c>
      <c r="F887" s="241" t="s">
        <v>1164</v>
      </c>
      <c r="G887" s="242">
        <v>0</v>
      </c>
      <c r="H887" s="244">
        <v>28</v>
      </c>
      <c r="I887" s="239">
        <f t="shared" si="27"/>
        <v>28</v>
      </c>
    </row>
    <row r="888" s="214" customFormat="1" ht="10.2" spans="1:9">
      <c r="A888" s="237"/>
      <c r="B888" s="237"/>
      <c r="C888" s="237"/>
      <c r="D888" s="232">
        <f t="shared" si="26"/>
        <v>0</v>
      </c>
      <c r="E888" s="240">
        <v>21308</v>
      </c>
      <c r="F888" s="241" t="s">
        <v>1165</v>
      </c>
      <c r="G888" s="242">
        <f>SUM(G889:G894)</f>
        <v>2342</v>
      </c>
      <c r="H888" s="242">
        <f>SUM(H889:H894)</f>
        <v>6803</v>
      </c>
      <c r="I888" s="239">
        <f t="shared" si="27"/>
        <v>4461</v>
      </c>
    </row>
    <row r="889" s="214" customFormat="1" ht="10.2" spans="1:9">
      <c r="A889" s="237"/>
      <c r="B889" s="237"/>
      <c r="C889" s="237"/>
      <c r="D889" s="232">
        <f t="shared" si="26"/>
        <v>0</v>
      </c>
      <c r="E889" s="240">
        <v>2130801</v>
      </c>
      <c r="F889" s="241" t="s">
        <v>1166</v>
      </c>
      <c r="G889" s="242"/>
      <c r="H889" s="244">
        <v>1</v>
      </c>
      <c r="I889" s="239">
        <f t="shared" si="27"/>
        <v>1</v>
      </c>
    </row>
    <row r="890" s="214" customFormat="1" ht="10.2" spans="1:9">
      <c r="A890" s="237"/>
      <c r="B890" s="237"/>
      <c r="C890" s="237"/>
      <c r="D890" s="232">
        <f t="shared" si="26"/>
        <v>0</v>
      </c>
      <c r="E890" s="240">
        <v>2130802</v>
      </c>
      <c r="F890" s="241" t="s">
        <v>1167</v>
      </c>
      <c r="G890" s="242"/>
      <c r="H890" s="244"/>
      <c r="I890" s="239">
        <f t="shared" si="27"/>
        <v>0</v>
      </c>
    </row>
    <row r="891" s="214" customFormat="1" ht="10.2" spans="1:9">
      <c r="A891" s="237"/>
      <c r="B891" s="237"/>
      <c r="C891" s="237"/>
      <c r="D891" s="232">
        <f t="shared" si="26"/>
        <v>0</v>
      </c>
      <c r="E891" s="240">
        <v>2130803</v>
      </c>
      <c r="F891" s="241" t="s">
        <v>1168</v>
      </c>
      <c r="G891" s="242">
        <v>1087</v>
      </c>
      <c r="H891" s="244">
        <v>4355</v>
      </c>
      <c r="I891" s="239">
        <f t="shared" si="27"/>
        <v>3268</v>
      </c>
    </row>
    <row r="892" s="214" customFormat="1" ht="10.2" spans="1:9">
      <c r="A892" s="237"/>
      <c r="B892" s="237"/>
      <c r="C892" s="237"/>
      <c r="D892" s="232">
        <f t="shared" si="26"/>
        <v>0</v>
      </c>
      <c r="E892" s="240">
        <v>2130804</v>
      </c>
      <c r="F892" s="241" t="s">
        <v>1169</v>
      </c>
      <c r="G892" s="242">
        <v>1255</v>
      </c>
      <c r="H892" s="244">
        <v>2447</v>
      </c>
      <c r="I892" s="239">
        <f t="shared" si="27"/>
        <v>1192</v>
      </c>
    </row>
    <row r="893" s="214" customFormat="1" ht="10.2" spans="1:9">
      <c r="A893" s="237"/>
      <c r="B893" s="237"/>
      <c r="C893" s="237"/>
      <c r="D893" s="232">
        <f t="shared" si="26"/>
        <v>0</v>
      </c>
      <c r="E893" s="240">
        <v>2130805</v>
      </c>
      <c r="F893" s="241" t="s">
        <v>1170</v>
      </c>
      <c r="G893" s="242">
        <v>0</v>
      </c>
      <c r="H893" s="244"/>
      <c r="I893" s="239">
        <f t="shared" si="27"/>
        <v>0</v>
      </c>
    </row>
    <row r="894" s="214" customFormat="1" ht="10.2" spans="1:9">
      <c r="A894" s="237"/>
      <c r="B894" s="237"/>
      <c r="C894" s="237"/>
      <c r="D894" s="232">
        <f t="shared" si="26"/>
        <v>0</v>
      </c>
      <c r="E894" s="240">
        <v>2130899</v>
      </c>
      <c r="F894" s="241" t="s">
        <v>1171</v>
      </c>
      <c r="G894" s="242">
        <v>0</v>
      </c>
      <c r="H894" s="244"/>
      <c r="I894" s="239">
        <f t="shared" si="27"/>
        <v>0</v>
      </c>
    </row>
    <row r="895" s="214" customFormat="1" ht="10.2" spans="1:9">
      <c r="A895" s="237"/>
      <c r="B895" s="237"/>
      <c r="C895" s="237"/>
      <c r="D895" s="232">
        <f t="shared" si="26"/>
        <v>0</v>
      </c>
      <c r="E895" s="240">
        <v>21399</v>
      </c>
      <c r="F895" s="241" t="s">
        <v>1172</v>
      </c>
      <c r="G895" s="242">
        <f>SUM(G896:G897)</f>
        <v>0</v>
      </c>
      <c r="H895" s="244">
        <f>SUM(H896:H897)</f>
        <v>6</v>
      </c>
      <c r="I895" s="239">
        <f t="shared" si="27"/>
        <v>6</v>
      </c>
    </row>
    <row r="896" s="214" customFormat="1" ht="10.2" spans="1:9">
      <c r="A896" s="237"/>
      <c r="B896" s="237"/>
      <c r="C896" s="237"/>
      <c r="D896" s="232">
        <f t="shared" si="26"/>
        <v>0</v>
      </c>
      <c r="E896" s="240">
        <v>2139901</v>
      </c>
      <c r="F896" s="241" t="s">
        <v>1173</v>
      </c>
      <c r="G896" s="242">
        <v>0</v>
      </c>
      <c r="H896" s="244"/>
      <c r="I896" s="239">
        <f t="shared" si="27"/>
        <v>0</v>
      </c>
    </row>
    <row r="897" s="214" customFormat="1" ht="10.2" spans="1:9">
      <c r="A897" s="237"/>
      <c r="B897" s="237"/>
      <c r="C897" s="237"/>
      <c r="D897" s="232">
        <f t="shared" si="26"/>
        <v>0</v>
      </c>
      <c r="E897" s="240">
        <v>2139999</v>
      </c>
      <c r="F897" s="241" t="s">
        <v>1174</v>
      </c>
      <c r="G897" s="242"/>
      <c r="H897" s="244">
        <v>6</v>
      </c>
      <c r="I897" s="239">
        <f t="shared" si="27"/>
        <v>6</v>
      </c>
    </row>
    <row r="898" s="214" customFormat="1" ht="10.2" spans="1:9">
      <c r="A898" s="237"/>
      <c r="B898" s="237"/>
      <c r="C898" s="237"/>
      <c r="D898" s="232">
        <f t="shared" si="26"/>
        <v>0</v>
      </c>
      <c r="E898" s="233">
        <v>214</v>
      </c>
      <c r="F898" s="234" t="s">
        <v>1175</v>
      </c>
      <c r="G898" s="235">
        <f>SUM(G899,G915,G925,G935,G940,G945)</f>
        <v>1531</v>
      </c>
      <c r="H898" s="235">
        <f>SUM(H899,H915,H925,H935,H940,H945)</f>
        <v>3421</v>
      </c>
      <c r="I898" s="232">
        <f t="shared" si="27"/>
        <v>1890</v>
      </c>
    </row>
    <row r="899" s="214" customFormat="1" ht="10.2" spans="1:9">
      <c r="A899" s="237"/>
      <c r="B899" s="237"/>
      <c r="C899" s="237"/>
      <c r="D899" s="232">
        <f t="shared" si="26"/>
        <v>0</v>
      </c>
      <c r="E899" s="240">
        <v>21401</v>
      </c>
      <c r="F899" s="241" t="s">
        <v>1176</v>
      </c>
      <c r="G899" s="242">
        <f>SUM(G900:G914)</f>
        <v>560</v>
      </c>
      <c r="H899" s="242">
        <f>SUM(H900:H914)</f>
        <v>2193</v>
      </c>
      <c r="I899" s="239">
        <f t="shared" si="27"/>
        <v>1633</v>
      </c>
    </row>
    <row r="900" s="214" customFormat="1" ht="10.2" spans="1:9">
      <c r="A900" s="237"/>
      <c r="B900" s="237"/>
      <c r="C900" s="237"/>
      <c r="D900" s="232">
        <f t="shared" si="26"/>
        <v>0</v>
      </c>
      <c r="E900" s="240">
        <v>2140101</v>
      </c>
      <c r="F900" s="241" t="s">
        <v>310</v>
      </c>
      <c r="G900" s="242">
        <v>410</v>
      </c>
      <c r="H900" s="244">
        <v>484</v>
      </c>
      <c r="I900" s="239">
        <f t="shared" si="27"/>
        <v>74</v>
      </c>
    </row>
    <row r="901" s="214" customFormat="1" ht="10.2" spans="1:9">
      <c r="A901" s="237"/>
      <c r="B901" s="237"/>
      <c r="C901" s="237"/>
      <c r="D901" s="232">
        <f t="shared" si="26"/>
        <v>0</v>
      </c>
      <c r="E901" s="240">
        <v>2140102</v>
      </c>
      <c r="F901" s="241" t="s">
        <v>313</v>
      </c>
      <c r="G901" s="242"/>
      <c r="H901" s="244"/>
      <c r="I901" s="239">
        <f t="shared" si="27"/>
        <v>0</v>
      </c>
    </row>
    <row r="902" s="214" customFormat="1" ht="10.2" spans="1:9">
      <c r="A902" s="237"/>
      <c r="B902" s="237"/>
      <c r="C902" s="237"/>
      <c r="D902" s="232">
        <f t="shared" si="26"/>
        <v>0</v>
      </c>
      <c r="E902" s="240">
        <v>2140103</v>
      </c>
      <c r="F902" s="241" t="s">
        <v>316</v>
      </c>
      <c r="G902" s="242"/>
      <c r="H902" s="244"/>
      <c r="I902" s="239">
        <f t="shared" si="27"/>
        <v>0</v>
      </c>
    </row>
    <row r="903" s="214" customFormat="1" ht="10.2" spans="1:9">
      <c r="A903" s="237"/>
      <c r="B903" s="237"/>
      <c r="C903" s="237"/>
      <c r="D903" s="232">
        <f t="shared" ref="D903:D966" si="28">C903-B903</f>
        <v>0</v>
      </c>
      <c r="E903" s="240">
        <v>2140104</v>
      </c>
      <c r="F903" s="241" t="s">
        <v>1177</v>
      </c>
      <c r="G903" s="242"/>
      <c r="H903" s="244"/>
      <c r="I903" s="239">
        <f t="shared" ref="I903:I966" si="29">H903-G903</f>
        <v>0</v>
      </c>
    </row>
    <row r="904" s="214" customFormat="1" ht="10.2" spans="1:9">
      <c r="A904" s="237"/>
      <c r="B904" s="237"/>
      <c r="C904" s="237"/>
      <c r="D904" s="232">
        <f t="shared" si="28"/>
        <v>0</v>
      </c>
      <c r="E904" s="240">
        <v>2140106</v>
      </c>
      <c r="F904" s="241" t="s">
        <v>1178</v>
      </c>
      <c r="G904" s="242"/>
      <c r="H904" s="244">
        <v>1639</v>
      </c>
      <c r="I904" s="239">
        <f t="shared" si="29"/>
        <v>1639</v>
      </c>
    </row>
    <row r="905" s="214" customFormat="1" ht="10.2" spans="1:9">
      <c r="A905" s="237"/>
      <c r="B905" s="237"/>
      <c r="C905" s="237"/>
      <c r="D905" s="232">
        <f t="shared" si="28"/>
        <v>0</v>
      </c>
      <c r="E905" s="240">
        <v>2140109</v>
      </c>
      <c r="F905" s="241" t="s">
        <v>1179</v>
      </c>
      <c r="G905" s="242">
        <v>0</v>
      </c>
      <c r="H905" s="244"/>
      <c r="I905" s="239">
        <f t="shared" si="29"/>
        <v>0</v>
      </c>
    </row>
    <row r="906" s="214" customFormat="1" ht="10.2" spans="1:9">
      <c r="A906" s="237"/>
      <c r="B906" s="237"/>
      <c r="C906" s="237"/>
      <c r="D906" s="232">
        <f t="shared" si="28"/>
        <v>0</v>
      </c>
      <c r="E906" s="240">
        <v>2140110</v>
      </c>
      <c r="F906" s="241" t="s">
        <v>1180</v>
      </c>
      <c r="G906" s="242">
        <f>SUM(G907:G909)</f>
        <v>0</v>
      </c>
      <c r="H906" s="244"/>
      <c r="I906" s="239">
        <f t="shared" si="29"/>
        <v>0</v>
      </c>
    </row>
    <row r="907" s="214" customFormat="1" ht="10.2" spans="1:9">
      <c r="A907" s="237"/>
      <c r="B907" s="237"/>
      <c r="C907" s="237"/>
      <c r="D907" s="232">
        <f t="shared" si="28"/>
        <v>0</v>
      </c>
      <c r="E907" s="240">
        <v>2140111</v>
      </c>
      <c r="F907" s="241" t="s">
        <v>1181</v>
      </c>
      <c r="G907" s="242">
        <v>0</v>
      </c>
      <c r="H907" s="244"/>
      <c r="I907" s="239">
        <f t="shared" si="29"/>
        <v>0</v>
      </c>
    </row>
    <row r="908" s="214" customFormat="1" ht="10.2" spans="1:9">
      <c r="A908" s="237"/>
      <c r="B908" s="237"/>
      <c r="C908" s="237"/>
      <c r="D908" s="232">
        <f t="shared" si="28"/>
        <v>0</v>
      </c>
      <c r="E908" s="240">
        <v>2140112</v>
      </c>
      <c r="F908" s="241" t="s">
        <v>1182</v>
      </c>
      <c r="G908" s="242">
        <v>0</v>
      </c>
      <c r="H908" s="244"/>
      <c r="I908" s="239">
        <f t="shared" si="29"/>
        <v>0</v>
      </c>
    </row>
    <row r="909" s="214" customFormat="1" ht="10.2" spans="1:9">
      <c r="A909" s="237"/>
      <c r="B909" s="237"/>
      <c r="C909" s="237"/>
      <c r="D909" s="232">
        <f t="shared" si="28"/>
        <v>0</v>
      </c>
      <c r="E909" s="240">
        <v>2140114</v>
      </c>
      <c r="F909" s="241" t="s">
        <v>1183</v>
      </c>
      <c r="G909" s="242">
        <v>0</v>
      </c>
      <c r="H909" s="244"/>
      <c r="I909" s="239">
        <f t="shared" si="29"/>
        <v>0</v>
      </c>
    </row>
    <row r="910" s="214" customFormat="1" ht="10.2" spans="1:9">
      <c r="A910" s="237"/>
      <c r="B910" s="237"/>
      <c r="C910" s="237"/>
      <c r="D910" s="232">
        <f t="shared" si="28"/>
        <v>0</v>
      </c>
      <c r="E910" s="240">
        <v>2140122</v>
      </c>
      <c r="F910" s="241" t="s">
        <v>1184</v>
      </c>
      <c r="G910" s="242">
        <f>SUM(G911:G912)</f>
        <v>0</v>
      </c>
      <c r="H910" s="244"/>
      <c r="I910" s="239">
        <f t="shared" si="29"/>
        <v>0</v>
      </c>
    </row>
    <row r="911" s="214" customFormat="1" ht="10.2" spans="1:9">
      <c r="A911" s="237"/>
      <c r="B911" s="237"/>
      <c r="C911" s="237"/>
      <c r="D911" s="232">
        <f t="shared" si="28"/>
        <v>0</v>
      </c>
      <c r="E911" s="240">
        <v>2140123</v>
      </c>
      <c r="F911" s="241" t="s">
        <v>1185</v>
      </c>
      <c r="G911" s="242">
        <v>0</v>
      </c>
      <c r="H911" s="244"/>
      <c r="I911" s="239">
        <f t="shared" si="29"/>
        <v>0</v>
      </c>
    </row>
    <row r="912" s="214" customFormat="1" ht="10.2" spans="1:9">
      <c r="A912" s="237"/>
      <c r="B912" s="237"/>
      <c r="C912" s="237"/>
      <c r="D912" s="232">
        <f t="shared" si="28"/>
        <v>0</v>
      </c>
      <c r="E912" s="240">
        <v>2140124</v>
      </c>
      <c r="F912" s="241" t="s">
        <v>1186</v>
      </c>
      <c r="G912" s="242"/>
      <c r="H912" s="244"/>
      <c r="I912" s="239">
        <f t="shared" si="29"/>
        <v>0</v>
      </c>
    </row>
    <row r="913" s="214" customFormat="1" ht="10.2" spans="1:9">
      <c r="A913" s="237"/>
      <c r="B913" s="237"/>
      <c r="C913" s="237"/>
      <c r="D913" s="232">
        <f t="shared" si="28"/>
        <v>0</v>
      </c>
      <c r="E913" s="240">
        <v>2140138</v>
      </c>
      <c r="F913" s="250" t="s">
        <v>1187</v>
      </c>
      <c r="G913" s="242">
        <v>150</v>
      </c>
      <c r="H913" s="244">
        <v>70</v>
      </c>
      <c r="I913" s="239">
        <f t="shared" si="29"/>
        <v>-80</v>
      </c>
    </row>
    <row r="914" s="214" customFormat="1" ht="10.2" spans="1:9">
      <c r="A914" s="237"/>
      <c r="B914" s="237"/>
      <c r="C914" s="237"/>
      <c r="D914" s="232">
        <f t="shared" si="28"/>
        <v>0</v>
      </c>
      <c r="E914" s="240">
        <v>2140199</v>
      </c>
      <c r="F914" s="241" t="s">
        <v>1188</v>
      </c>
      <c r="G914" s="242">
        <v>0</v>
      </c>
      <c r="H914" s="244"/>
      <c r="I914" s="239">
        <f t="shared" si="29"/>
        <v>0</v>
      </c>
    </row>
    <row r="915" s="214" customFormat="1" ht="10.2" spans="1:9">
      <c r="A915" s="237"/>
      <c r="B915" s="237"/>
      <c r="C915" s="237"/>
      <c r="D915" s="232">
        <f t="shared" si="28"/>
        <v>0</v>
      </c>
      <c r="E915" s="240">
        <v>21402</v>
      </c>
      <c r="F915" s="241" t="s">
        <v>1189</v>
      </c>
      <c r="G915" s="242">
        <v>0</v>
      </c>
      <c r="H915" s="244"/>
      <c r="I915" s="239">
        <f t="shared" si="29"/>
        <v>0</v>
      </c>
    </row>
    <row r="916" s="214" customFormat="1" ht="10.2" spans="1:9">
      <c r="A916" s="237"/>
      <c r="B916" s="237"/>
      <c r="C916" s="237"/>
      <c r="D916" s="232">
        <f t="shared" si="28"/>
        <v>0</v>
      </c>
      <c r="E916" s="240">
        <v>2140201</v>
      </c>
      <c r="F916" s="241" t="s">
        <v>310</v>
      </c>
      <c r="G916" s="242">
        <v>0</v>
      </c>
      <c r="H916" s="244"/>
      <c r="I916" s="239">
        <f t="shared" si="29"/>
        <v>0</v>
      </c>
    </row>
    <row r="917" s="214" customFormat="1" ht="10.2" spans="1:9">
      <c r="A917" s="237"/>
      <c r="B917" s="237"/>
      <c r="C917" s="237"/>
      <c r="D917" s="232">
        <f t="shared" si="28"/>
        <v>0</v>
      </c>
      <c r="E917" s="240">
        <v>2140202</v>
      </c>
      <c r="F917" s="241" t="s">
        <v>313</v>
      </c>
      <c r="G917" s="242">
        <v>0</v>
      </c>
      <c r="H917" s="244"/>
      <c r="I917" s="239">
        <f t="shared" si="29"/>
        <v>0</v>
      </c>
    </row>
    <row r="918" s="214" customFormat="1" ht="10.2" spans="1:9">
      <c r="A918" s="237"/>
      <c r="B918" s="237"/>
      <c r="C918" s="237"/>
      <c r="D918" s="232">
        <f t="shared" si="28"/>
        <v>0</v>
      </c>
      <c r="E918" s="240">
        <v>2140203</v>
      </c>
      <c r="F918" s="241" t="s">
        <v>316</v>
      </c>
      <c r="G918" s="242">
        <v>0</v>
      </c>
      <c r="H918" s="244"/>
      <c r="I918" s="239">
        <f t="shared" si="29"/>
        <v>0</v>
      </c>
    </row>
    <row r="919" s="214" customFormat="1" ht="10.2" spans="1:9">
      <c r="A919" s="237"/>
      <c r="B919" s="237"/>
      <c r="C919" s="237"/>
      <c r="D919" s="232">
        <f t="shared" si="28"/>
        <v>0</v>
      </c>
      <c r="E919" s="240">
        <v>2140204</v>
      </c>
      <c r="F919" s="241" t="s">
        <v>1190</v>
      </c>
      <c r="G919" s="242">
        <v>0</v>
      </c>
      <c r="H919" s="244"/>
      <c r="I919" s="239">
        <f t="shared" si="29"/>
        <v>0</v>
      </c>
    </row>
    <row r="920" s="214" customFormat="1" ht="10.2" spans="1:9">
      <c r="A920" s="237"/>
      <c r="B920" s="237"/>
      <c r="C920" s="237"/>
      <c r="D920" s="232">
        <f t="shared" si="28"/>
        <v>0</v>
      </c>
      <c r="E920" s="240">
        <v>2140205</v>
      </c>
      <c r="F920" s="241" t="s">
        <v>1191</v>
      </c>
      <c r="G920" s="242">
        <v>0</v>
      </c>
      <c r="H920" s="244"/>
      <c r="I920" s="239">
        <f t="shared" si="29"/>
        <v>0</v>
      </c>
    </row>
    <row r="921" s="214" customFormat="1" ht="10.2" spans="1:9">
      <c r="A921" s="237"/>
      <c r="B921" s="237"/>
      <c r="C921" s="237"/>
      <c r="D921" s="232">
        <f t="shared" si="28"/>
        <v>0</v>
      </c>
      <c r="E921" s="240">
        <v>2140206</v>
      </c>
      <c r="F921" s="241" t="s">
        <v>1192</v>
      </c>
      <c r="G921" s="242">
        <v>0</v>
      </c>
      <c r="H921" s="244"/>
      <c r="I921" s="239">
        <f t="shared" si="29"/>
        <v>0</v>
      </c>
    </row>
    <row r="922" s="214" customFormat="1" ht="10.2" spans="1:9">
      <c r="A922" s="237"/>
      <c r="B922" s="237"/>
      <c r="C922" s="237"/>
      <c r="D922" s="232">
        <f t="shared" si="28"/>
        <v>0</v>
      </c>
      <c r="E922" s="240">
        <v>2140207</v>
      </c>
      <c r="F922" s="241" t="s">
        <v>1193</v>
      </c>
      <c r="G922" s="242">
        <v>0</v>
      </c>
      <c r="H922" s="244"/>
      <c r="I922" s="239">
        <f t="shared" si="29"/>
        <v>0</v>
      </c>
    </row>
    <row r="923" s="214" customFormat="1" ht="10.2" spans="1:9">
      <c r="A923" s="237"/>
      <c r="B923" s="237"/>
      <c r="C923" s="237"/>
      <c r="D923" s="232">
        <f t="shared" si="28"/>
        <v>0</v>
      </c>
      <c r="E923" s="240">
        <v>2140208</v>
      </c>
      <c r="F923" s="241" t="s">
        <v>1194</v>
      </c>
      <c r="G923" s="242">
        <v>0</v>
      </c>
      <c r="H923" s="244"/>
      <c r="I923" s="239">
        <f t="shared" si="29"/>
        <v>0</v>
      </c>
    </row>
    <row r="924" s="214" customFormat="1" ht="10.2" spans="1:9">
      <c r="A924" s="237"/>
      <c r="B924" s="237"/>
      <c r="C924" s="237"/>
      <c r="D924" s="232">
        <f t="shared" si="28"/>
        <v>0</v>
      </c>
      <c r="E924" s="240">
        <v>2140299</v>
      </c>
      <c r="F924" s="241" t="s">
        <v>1195</v>
      </c>
      <c r="G924" s="242">
        <v>0</v>
      </c>
      <c r="H924" s="244"/>
      <c r="I924" s="239">
        <f t="shared" si="29"/>
        <v>0</v>
      </c>
    </row>
    <row r="925" s="214" customFormat="1" ht="10.2" spans="1:9">
      <c r="A925" s="237"/>
      <c r="B925" s="237"/>
      <c r="C925" s="237"/>
      <c r="D925" s="232">
        <f t="shared" si="28"/>
        <v>0</v>
      </c>
      <c r="E925" s="240">
        <v>21403</v>
      </c>
      <c r="F925" s="241" t="s">
        <v>1196</v>
      </c>
      <c r="G925" s="242">
        <v>0</v>
      </c>
      <c r="H925" s="244"/>
      <c r="I925" s="239">
        <f t="shared" si="29"/>
        <v>0</v>
      </c>
    </row>
    <row r="926" s="214" customFormat="1" ht="10.2" spans="1:9">
      <c r="A926" s="237"/>
      <c r="B926" s="237"/>
      <c r="C926" s="237"/>
      <c r="D926" s="232">
        <f t="shared" si="28"/>
        <v>0</v>
      </c>
      <c r="E926" s="240">
        <v>2140301</v>
      </c>
      <c r="F926" s="241" t="s">
        <v>310</v>
      </c>
      <c r="G926" s="242">
        <v>0</v>
      </c>
      <c r="H926" s="244"/>
      <c r="I926" s="239">
        <f t="shared" si="29"/>
        <v>0</v>
      </c>
    </row>
    <row r="927" s="214" customFormat="1" ht="10.2" spans="1:9">
      <c r="A927" s="237"/>
      <c r="B927" s="237"/>
      <c r="C927" s="237"/>
      <c r="D927" s="232">
        <f t="shared" si="28"/>
        <v>0</v>
      </c>
      <c r="E927" s="240">
        <v>2140302</v>
      </c>
      <c r="F927" s="241" t="s">
        <v>313</v>
      </c>
      <c r="G927" s="242">
        <v>0</v>
      </c>
      <c r="H927" s="244"/>
      <c r="I927" s="239">
        <f t="shared" si="29"/>
        <v>0</v>
      </c>
    </row>
    <row r="928" s="214" customFormat="1" ht="10.2" spans="1:9">
      <c r="A928" s="237"/>
      <c r="B928" s="237"/>
      <c r="C928" s="237"/>
      <c r="D928" s="232">
        <f t="shared" si="28"/>
        <v>0</v>
      </c>
      <c r="E928" s="240">
        <v>2140303</v>
      </c>
      <c r="F928" s="241" t="s">
        <v>316</v>
      </c>
      <c r="G928" s="242">
        <v>0</v>
      </c>
      <c r="H928" s="244"/>
      <c r="I928" s="239">
        <f t="shared" si="29"/>
        <v>0</v>
      </c>
    </row>
    <row r="929" s="214" customFormat="1" ht="10.2" spans="1:9">
      <c r="A929" s="237"/>
      <c r="B929" s="237"/>
      <c r="C929" s="237"/>
      <c r="D929" s="232">
        <f t="shared" si="28"/>
        <v>0</v>
      </c>
      <c r="E929" s="240">
        <v>2140304</v>
      </c>
      <c r="F929" s="241" t="s">
        <v>1197</v>
      </c>
      <c r="G929" s="242">
        <v>0</v>
      </c>
      <c r="H929" s="244"/>
      <c r="I929" s="239">
        <f t="shared" si="29"/>
        <v>0</v>
      </c>
    </row>
    <row r="930" s="214" customFormat="1" ht="10.2" spans="1:9">
      <c r="A930" s="237"/>
      <c r="B930" s="237"/>
      <c r="C930" s="237"/>
      <c r="D930" s="232">
        <f t="shared" si="28"/>
        <v>0</v>
      </c>
      <c r="E930" s="240">
        <v>2140305</v>
      </c>
      <c r="F930" s="241" t="s">
        <v>1198</v>
      </c>
      <c r="G930" s="242">
        <f>SUM(G931:G939)</f>
        <v>0</v>
      </c>
      <c r="H930" s="244"/>
      <c r="I930" s="239">
        <f t="shared" si="29"/>
        <v>0</v>
      </c>
    </row>
    <row r="931" s="214" customFormat="1" ht="10.2" spans="1:9">
      <c r="A931" s="237"/>
      <c r="B931" s="237"/>
      <c r="C931" s="237"/>
      <c r="D931" s="232">
        <f t="shared" si="28"/>
        <v>0</v>
      </c>
      <c r="E931" s="240">
        <v>2140306</v>
      </c>
      <c r="F931" s="241" t="s">
        <v>1199</v>
      </c>
      <c r="G931" s="242">
        <v>0</v>
      </c>
      <c r="H931" s="244"/>
      <c r="I931" s="239">
        <f t="shared" si="29"/>
        <v>0</v>
      </c>
    </row>
    <row r="932" s="214" customFormat="1" ht="10.2" spans="1:9">
      <c r="A932" s="237"/>
      <c r="B932" s="237"/>
      <c r="C932" s="237"/>
      <c r="D932" s="232">
        <f t="shared" si="28"/>
        <v>0</v>
      </c>
      <c r="E932" s="240">
        <v>2140307</v>
      </c>
      <c r="F932" s="241" t="s">
        <v>1200</v>
      </c>
      <c r="G932" s="242">
        <v>0</v>
      </c>
      <c r="H932" s="244"/>
      <c r="I932" s="239">
        <f t="shared" si="29"/>
        <v>0</v>
      </c>
    </row>
    <row r="933" s="214" customFormat="1" ht="10.2" spans="1:9">
      <c r="A933" s="237"/>
      <c r="B933" s="237"/>
      <c r="C933" s="237"/>
      <c r="D933" s="232">
        <f t="shared" si="28"/>
        <v>0</v>
      </c>
      <c r="E933" s="240">
        <v>2140308</v>
      </c>
      <c r="F933" s="241" t="s">
        <v>1201</v>
      </c>
      <c r="G933" s="242">
        <v>0</v>
      </c>
      <c r="H933" s="244"/>
      <c r="I933" s="239">
        <f t="shared" si="29"/>
        <v>0</v>
      </c>
    </row>
    <row r="934" s="214" customFormat="1" ht="10.2" spans="1:9">
      <c r="A934" s="237"/>
      <c r="B934" s="237"/>
      <c r="C934" s="237"/>
      <c r="D934" s="232">
        <f t="shared" si="28"/>
        <v>0</v>
      </c>
      <c r="E934" s="240">
        <v>2140399</v>
      </c>
      <c r="F934" s="241" t="s">
        <v>1202</v>
      </c>
      <c r="G934" s="242">
        <v>0</v>
      </c>
      <c r="H934" s="244"/>
      <c r="I934" s="239">
        <f t="shared" si="29"/>
        <v>0</v>
      </c>
    </row>
    <row r="935" s="214" customFormat="1" ht="10.2" spans="1:9">
      <c r="A935" s="237"/>
      <c r="B935" s="237"/>
      <c r="C935" s="237"/>
      <c r="D935" s="232">
        <f t="shared" si="28"/>
        <v>0</v>
      </c>
      <c r="E935" s="240">
        <v>21404</v>
      </c>
      <c r="F935" s="241" t="s">
        <v>1203</v>
      </c>
      <c r="G935" s="242">
        <v>0</v>
      </c>
      <c r="H935" s="242">
        <f>SUM(H936:H939)</f>
        <v>15</v>
      </c>
      <c r="I935" s="239">
        <f t="shared" si="29"/>
        <v>15</v>
      </c>
    </row>
    <row r="936" s="214" customFormat="1" ht="10.2" spans="1:9">
      <c r="A936" s="237"/>
      <c r="B936" s="237"/>
      <c r="C936" s="237"/>
      <c r="D936" s="232">
        <f t="shared" si="28"/>
        <v>0</v>
      </c>
      <c r="E936" s="240">
        <v>2140401</v>
      </c>
      <c r="F936" s="241" t="s">
        <v>1204</v>
      </c>
      <c r="G936" s="242">
        <v>0</v>
      </c>
      <c r="H936" s="244">
        <v>1</v>
      </c>
      <c r="I936" s="239">
        <f t="shared" si="29"/>
        <v>1</v>
      </c>
    </row>
    <row r="937" s="214" customFormat="1" ht="10.2" spans="1:9">
      <c r="A937" s="237"/>
      <c r="B937" s="237"/>
      <c r="C937" s="237"/>
      <c r="D937" s="232">
        <f t="shared" si="28"/>
        <v>0</v>
      </c>
      <c r="E937" s="240">
        <v>2140402</v>
      </c>
      <c r="F937" s="241" t="s">
        <v>1205</v>
      </c>
      <c r="G937" s="242">
        <v>0</v>
      </c>
      <c r="H937" s="244"/>
      <c r="I937" s="239">
        <f t="shared" si="29"/>
        <v>0</v>
      </c>
    </row>
    <row r="938" s="214" customFormat="1" ht="10.2" spans="1:9">
      <c r="A938" s="237"/>
      <c r="B938" s="237"/>
      <c r="C938" s="237"/>
      <c r="D938" s="232">
        <f t="shared" si="28"/>
        <v>0</v>
      </c>
      <c r="E938" s="240">
        <v>2140403</v>
      </c>
      <c r="F938" s="241" t="s">
        <v>1206</v>
      </c>
      <c r="G938" s="242">
        <v>0</v>
      </c>
      <c r="H938" s="244">
        <v>14</v>
      </c>
      <c r="I938" s="239">
        <f t="shared" si="29"/>
        <v>14</v>
      </c>
    </row>
    <row r="939" s="214" customFormat="1" ht="10.2" spans="1:9">
      <c r="A939" s="237"/>
      <c r="B939" s="237"/>
      <c r="C939" s="237"/>
      <c r="D939" s="232">
        <f t="shared" si="28"/>
        <v>0</v>
      </c>
      <c r="E939" s="240">
        <v>2140499</v>
      </c>
      <c r="F939" s="241" t="s">
        <v>1207</v>
      </c>
      <c r="G939" s="242"/>
      <c r="H939" s="244"/>
      <c r="I939" s="239">
        <f t="shared" si="29"/>
        <v>0</v>
      </c>
    </row>
    <row r="940" s="214" customFormat="1" ht="10.2" spans="1:9">
      <c r="A940" s="237"/>
      <c r="B940" s="237"/>
      <c r="C940" s="237"/>
      <c r="D940" s="232">
        <f t="shared" si="28"/>
        <v>0</v>
      </c>
      <c r="E940" s="240">
        <v>21406</v>
      </c>
      <c r="F940" s="241" t="s">
        <v>1208</v>
      </c>
      <c r="G940" s="242">
        <f>SUM(G941:G944)</f>
        <v>971</v>
      </c>
      <c r="H940" s="242">
        <f>SUM(H941:H944)</f>
        <v>1213</v>
      </c>
      <c r="I940" s="239">
        <f t="shared" si="29"/>
        <v>242</v>
      </c>
    </row>
    <row r="941" s="214" customFormat="1" ht="10.2" spans="1:9">
      <c r="A941" s="237"/>
      <c r="B941" s="237"/>
      <c r="C941" s="237"/>
      <c r="D941" s="232">
        <f t="shared" si="28"/>
        <v>0</v>
      </c>
      <c r="E941" s="240">
        <v>2140601</v>
      </c>
      <c r="F941" s="251" t="s">
        <v>1209</v>
      </c>
      <c r="G941" s="242">
        <v>971</v>
      </c>
      <c r="H941" s="244">
        <v>1006</v>
      </c>
      <c r="I941" s="239">
        <f t="shared" si="29"/>
        <v>35</v>
      </c>
    </row>
    <row r="942" s="214" customFormat="1" ht="10.2" spans="1:9">
      <c r="A942" s="237"/>
      <c r="B942" s="237"/>
      <c r="C942" s="237"/>
      <c r="D942" s="232">
        <f t="shared" si="28"/>
        <v>0</v>
      </c>
      <c r="E942" s="240">
        <v>2140602</v>
      </c>
      <c r="F942" s="251" t="s">
        <v>1210</v>
      </c>
      <c r="G942" s="242"/>
      <c r="H942" s="244">
        <v>207</v>
      </c>
      <c r="I942" s="239">
        <f t="shared" si="29"/>
        <v>207</v>
      </c>
    </row>
    <row r="943" s="214" customFormat="1" ht="10.2" spans="1:9">
      <c r="A943" s="237"/>
      <c r="B943" s="237"/>
      <c r="C943" s="237"/>
      <c r="D943" s="232">
        <f t="shared" si="28"/>
        <v>0</v>
      </c>
      <c r="E943" s="240">
        <v>2140603</v>
      </c>
      <c r="F943" s="251" t="s">
        <v>1211</v>
      </c>
      <c r="G943" s="242">
        <f>SUM(G944:G947)</f>
        <v>0</v>
      </c>
      <c r="H943" s="244"/>
      <c r="I943" s="239">
        <f t="shared" si="29"/>
        <v>0</v>
      </c>
    </row>
    <row r="944" s="214" customFormat="1" ht="10.2" spans="1:9">
      <c r="A944" s="237"/>
      <c r="B944" s="237"/>
      <c r="C944" s="237"/>
      <c r="D944" s="232">
        <f t="shared" si="28"/>
        <v>0</v>
      </c>
      <c r="E944" s="240">
        <v>2140699</v>
      </c>
      <c r="F944" s="241" t="s">
        <v>1212</v>
      </c>
      <c r="G944" s="242"/>
      <c r="H944" s="244"/>
      <c r="I944" s="239">
        <f t="shared" si="29"/>
        <v>0</v>
      </c>
    </row>
    <row r="945" s="214" customFormat="1" ht="10.2" spans="1:9">
      <c r="A945" s="237"/>
      <c r="B945" s="237"/>
      <c r="C945" s="237"/>
      <c r="D945" s="232">
        <f t="shared" si="28"/>
        <v>0</v>
      </c>
      <c r="E945" s="240">
        <v>21499</v>
      </c>
      <c r="F945" s="241" t="s">
        <v>1213</v>
      </c>
      <c r="G945" s="242"/>
      <c r="H945" s="244"/>
      <c r="I945" s="239">
        <f t="shared" si="29"/>
        <v>0</v>
      </c>
    </row>
    <row r="946" s="214" customFormat="1" ht="10.2" spans="1:9">
      <c r="A946" s="237"/>
      <c r="B946" s="237"/>
      <c r="C946" s="237"/>
      <c r="D946" s="232">
        <f t="shared" si="28"/>
        <v>0</v>
      </c>
      <c r="E946" s="240">
        <v>2149901</v>
      </c>
      <c r="F946" s="241" t="s">
        <v>1214</v>
      </c>
      <c r="G946" s="242"/>
      <c r="H946" s="244"/>
      <c r="I946" s="239">
        <f t="shared" si="29"/>
        <v>0</v>
      </c>
    </row>
    <row r="947" s="214" customFormat="1" ht="10.2" spans="1:9">
      <c r="A947" s="237"/>
      <c r="B947" s="237"/>
      <c r="C947" s="237"/>
      <c r="D947" s="232">
        <f t="shared" si="28"/>
        <v>0</v>
      </c>
      <c r="E947" s="240">
        <v>2149999</v>
      </c>
      <c r="F947" s="241" t="s">
        <v>1215</v>
      </c>
      <c r="G947" s="242">
        <v>0</v>
      </c>
      <c r="H947" s="244"/>
      <c r="I947" s="239">
        <f t="shared" si="29"/>
        <v>0</v>
      </c>
    </row>
    <row r="948" s="214" customFormat="1" ht="10.2" spans="1:9">
      <c r="A948" s="237"/>
      <c r="B948" s="237"/>
      <c r="C948" s="237"/>
      <c r="D948" s="232">
        <f t="shared" si="28"/>
        <v>0</v>
      </c>
      <c r="E948" s="233">
        <v>215</v>
      </c>
      <c r="F948" s="234" t="s">
        <v>1216</v>
      </c>
      <c r="G948" s="235"/>
      <c r="H948" s="256">
        <v>110</v>
      </c>
      <c r="I948" s="232">
        <f t="shared" si="29"/>
        <v>110</v>
      </c>
    </row>
    <row r="949" s="214" customFormat="1" ht="10.2" spans="1:9">
      <c r="A949" s="237"/>
      <c r="B949" s="237"/>
      <c r="C949" s="237"/>
      <c r="D949" s="232">
        <f t="shared" si="28"/>
        <v>0</v>
      </c>
      <c r="E949" s="240" t="s">
        <v>1217</v>
      </c>
      <c r="F949" s="241" t="s">
        <v>1218</v>
      </c>
      <c r="G949" s="242">
        <v>0</v>
      </c>
      <c r="H949" s="244"/>
      <c r="I949" s="239">
        <f t="shared" si="29"/>
        <v>0</v>
      </c>
    </row>
    <row r="950" s="214" customFormat="1" ht="10.2" spans="1:9">
      <c r="A950" s="237"/>
      <c r="B950" s="237"/>
      <c r="C950" s="237"/>
      <c r="D950" s="232">
        <f t="shared" si="28"/>
        <v>0</v>
      </c>
      <c r="E950" s="240" t="s">
        <v>1219</v>
      </c>
      <c r="F950" s="241" t="s">
        <v>310</v>
      </c>
      <c r="G950" s="242">
        <v>0</v>
      </c>
      <c r="H950" s="244"/>
      <c r="I950" s="239">
        <f t="shared" si="29"/>
        <v>0</v>
      </c>
    </row>
    <row r="951" s="214" customFormat="1" ht="10.2" spans="1:9">
      <c r="A951" s="237"/>
      <c r="B951" s="237"/>
      <c r="C951" s="237"/>
      <c r="D951" s="232">
        <f t="shared" si="28"/>
        <v>0</v>
      </c>
      <c r="E951" s="240" t="s">
        <v>1220</v>
      </c>
      <c r="F951" s="241" t="s">
        <v>313</v>
      </c>
      <c r="G951" s="242">
        <v>0</v>
      </c>
      <c r="H951" s="244"/>
      <c r="I951" s="239">
        <f t="shared" si="29"/>
        <v>0</v>
      </c>
    </row>
    <row r="952" s="214" customFormat="1" ht="10.2" spans="1:9">
      <c r="A952" s="237"/>
      <c r="B952" s="237"/>
      <c r="C952" s="237"/>
      <c r="D952" s="232">
        <f t="shared" si="28"/>
        <v>0</v>
      </c>
      <c r="E952" s="240" t="s">
        <v>1221</v>
      </c>
      <c r="F952" s="241" t="s">
        <v>316</v>
      </c>
      <c r="G952" s="242">
        <v>0</v>
      </c>
      <c r="H952" s="244"/>
      <c r="I952" s="239">
        <f t="shared" si="29"/>
        <v>0</v>
      </c>
    </row>
    <row r="953" s="214" customFormat="1" ht="10.2" spans="1:9">
      <c r="A953" s="237"/>
      <c r="B953" s="237"/>
      <c r="C953" s="237"/>
      <c r="D953" s="232">
        <f t="shared" si="28"/>
        <v>0</v>
      </c>
      <c r="E953" s="240" t="s">
        <v>1222</v>
      </c>
      <c r="F953" s="241" t="s">
        <v>1223</v>
      </c>
      <c r="G953" s="242">
        <v>0</v>
      </c>
      <c r="H953" s="244"/>
      <c r="I953" s="239">
        <f t="shared" si="29"/>
        <v>0</v>
      </c>
    </row>
    <row r="954" s="214" customFormat="1" ht="10.2" spans="1:9">
      <c r="A954" s="237"/>
      <c r="B954" s="237"/>
      <c r="C954" s="237"/>
      <c r="D954" s="232">
        <f t="shared" si="28"/>
        <v>0</v>
      </c>
      <c r="E954" s="240">
        <v>21505</v>
      </c>
      <c r="F954" s="241" t="s">
        <v>1224</v>
      </c>
      <c r="G954" s="242">
        <v>0</v>
      </c>
      <c r="H954" s="244">
        <v>110</v>
      </c>
      <c r="I954" s="239">
        <f t="shared" si="29"/>
        <v>110</v>
      </c>
    </row>
    <row r="955" s="214" customFormat="1" ht="10.2" spans="1:9">
      <c r="A955" s="237"/>
      <c r="B955" s="237"/>
      <c r="C955" s="237"/>
      <c r="D955" s="232">
        <f t="shared" si="28"/>
        <v>0</v>
      </c>
      <c r="E955" s="240">
        <v>2150501</v>
      </c>
      <c r="F955" s="241" t="s">
        <v>310</v>
      </c>
      <c r="G955" s="242">
        <v>0</v>
      </c>
      <c r="H955" s="244"/>
      <c r="I955" s="239">
        <f t="shared" si="29"/>
        <v>0</v>
      </c>
    </row>
    <row r="956" s="214" customFormat="1" ht="10.2" spans="1:9">
      <c r="A956" s="237"/>
      <c r="B956" s="237"/>
      <c r="C956" s="237"/>
      <c r="D956" s="232">
        <f t="shared" si="28"/>
        <v>0</v>
      </c>
      <c r="E956" s="240">
        <v>2150502</v>
      </c>
      <c r="F956" s="241" t="s">
        <v>313</v>
      </c>
      <c r="G956" s="242">
        <v>0</v>
      </c>
      <c r="H956" s="244"/>
      <c r="I956" s="239">
        <f t="shared" si="29"/>
        <v>0</v>
      </c>
    </row>
    <row r="957" s="214" customFormat="1" ht="10.2" spans="1:9">
      <c r="A957" s="237"/>
      <c r="B957" s="237"/>
      <c r="C957" s="237"/>
      <c r="D957" s="232">
        <f t="shared" si="28"/>
        <v>0</v>
      </c>
      <c r="E957" s="240">
        <v>2150503</v>
      </c>
      <c r="F957" s="241" t="s">
        <v>316</v>
      </c>
      <c r="G957" s="242">
        <v>0</v>
      </c>
      <c r="H957" s="244"/>
      <c r="I957" s="239">
        <f t="shared" si="29"/>
        <v>0</v>
      </c>
    </row>
    <row r="958" s="214" customFormat="1" ht="10.2" spans="1:9">
      <c r="A958" s="237"/>
      <c r="B958" s="237"/>
      <c r="C958" s="237"/>
      <c r="D958" s="232">
        <f t="shared" si="28"/>
        <v>0</v>
      </c>
      <c r="E958" s="240">
        <v>2150505</v>
      </c>
      <c r="F958" s="241" t="s">
        <v>1225</v>
      </c>
      <c r="G958" s="242">
        <v>0</v>
      </c>
      <c r="H958" s="244"/>
      <c r="I958" s="239">
        <f t="shared" si="29"/>
        <v>0</v>
      </c>
    </row>
    <row r="959" s="214" customFormat="1" ht="10.2" spans="1:9">
      <c r="A959" s="237"/>
      <c r="B959" s="237"/>
      <c r="C959" s="237"/>
      <c r="D959" s="232">
        <f t="shared" si="28"/>
        <v>0</v>
      </c>
      <c r="E959" s="240">
        <v>2150506</v>
      </c>
      <c r="F959" s="241" t="s">
        <v>1226</v>
      </c>
      <c r="G959" s="242">
        <v>0</v>
      </c>
      <c r="H959" s="244"/>
      <c r="I959" s="239">
        <f t="shared" si="29"/>
        <v>0</v>
      </c>
    </row>
    <row r="960" s="214" customFormat="1" ht="10.2" spans="1:9">
      <c r="A960" s="237"/>
      <c r="B960" s="237"/>
      <c r="C960" s="237"/>
      <c r="D960" s="232">
        <f t="shared" si="28"/>
        <v>0</v>
      </c>
      <c r="E960" s="240">
        <v>2150507</v>
      </c>
      <c r="F960" s="241" t="s">
        <v>1227</v>
      </c>
      <c r="G960" s="242">
        <v>0</v>
      </c>
      <c r="H960" s="244"/>
      <c r="I960" s="239">
        <f t="shared" si="29"/>
        <v>0</v>
      </c>
    </row>
    <row r="961" s="214" customFormat="1" ht="10.2" spans="1:9">
      <c r="A961" s="237"/>
      <c r="B961" s="237"/>
      <c r="C961" s="237"/>
      <c r="D961" s="232">
        <f t="shared" si="28"/>
        <v>0</v>
      </c>
      <c r="E961" s="240">
        <v>2150508</v>
      </c>
      <c r="F961" s="241" t="s">
        <v>1228</v>
      </c>
      <c r="G961" s="242">
        <v>0</v>
      </c>
      <c r="H961" s="244"/>
      <c r="I961" s="239">
        <f t="shared" si="29"/>
        <v>0</v>
      </c>
    </row>
    <row r="962" s="214" customFormat="1" ht="10.2" spans="1:9">
      <c r="A962" s="237"/>
      <c r="B962" s="237"/>
      <c r="C962" s="237"/>
      <c r="D962" s="232">
        <f t="shared" si="28"/>
        <v>0</v>
      </c>
      <c r="E962" s="240">
        <v>2150509</v>
      </c>
      <c r="F962" s="241" t="s">
        <v>1229</v>
      </c>
      <c r="G962" s="242">
        <v>0</v>
      </c>
      <c r="H962" s="244"/>
      <c r="I962" s="239">
        <f t="shared" si="29"/>
        <v>0</v>
      </c>
    </row>
    <row r="963" s="214" customFormat="1" ht="10.2" spans="1:9">
      <c r="A963" s="237"/>
      <c r="B963" s="237"/>
      <c r="C963" s="237"/>
      <c r="D963" s="232">
        <f t="shared" si="28"/>
        <v>0</v>
      </c>
      <c r="E963" s="240">
        <v>2150510</v>
      </c>
      <c r="F963" s="241" t="s">
        <v>1230</v>
      </c>
      <c r="G963" s="242">
        <v>0</v>
      </c>
      <c r="H963" s="244"/>
      <c r="I963" s="239">
        <f t="shared" si="29"/>
        <v>0</v>
      </c>
    </row>
    <row r="964" s="214" customFormat="1" ht="10.2" spans="1:9">
      <c r="A964" s="237"/>
      <c r="B964" s="237"/>
      <c r="C964" s="237"/>
      <c r="D964" s="232">
        <f t="shared" si="28"/>
        <v>0</v>
      </c>
      <c r="E964" s="240">
        <v>2150511</v>
      </c>
      <c r="F964" s="241" t="s">
        <v>1231</v>
      </c>
      <c r="G964" s="242">
        <f>SUM(G965:G967)</f>
        <v>0</v>
      </c>
      <c r="H964" s="244"/>
      <c r="I964" s="239">
        <f t="shared" si="29"/>
        <v>0</v>
      </c>
    </row>
    <row r="965" s="214" customFormat="1" ht="10.2" spans="1:9">
      <c r="A965" s="237"/>
      <c r="B965" s="237"/>
      <c r="C965" s="237"/>
      <c r="D965" s="232">
        <f t="shared" si="28"/>
        <v>0</v>
      </c>
      <c r="E965" s="240">
        <v>2150513</v>
      </c>
      <c r="F965" s="241" t="s">
        <v>1194</v>
      </c>
      <c r="G965" s="242">
        <v>0</v>
      </c>
      <c r="H965" s="244"/>
      <c r="I965" s="239">
        <f t="shared" si="29"/>
        <v>0</v>
      </c>
    </row>
    <row r="966" s="214" customFormat="1" ht="10.2" spans="1:9">
      <c r="A966" s="237"/>
      <c r="B966" s="237"/>
      <c r="C966" s="237"/>
      <c r="D966" s="232">
        <f t="shared" si="28"/>
        <v>0</v>
      </c>
      <c r="E966" s="240">
        <v>2150517</v>
      </c>
      <c r="F966" s="241" t="s">
        <v>1232</v>
      </c>
      <c r="G966" s="242">
        <v>0</v>
      </c>
      <c r="H966" s="244">
        <v>110</v>
      </c>
      <c r="I966" s="239">
        <f t="shared" si="29"/>
        <v>110</v>
      </c>
    </row>
    <row r="967" s="214" customFormat="1" ht="10.2" spans="1:9">
      <c r="A967" s="237"/>
      <c r="B967" s="237"/>
      <c r="C967" s="237"/>
      <c r="D967" s="232">
        <f t="shared" ref="D967:D1030" si="30">C967-B967</f>
        <v>0</v>
      </c>
      <c r="E967" s="240">
        <v>2150599</v>
      </c>
      <c r="F967" s="241" t="s">
        <v>1233</v>
      </c>
      <c r="G967" s="242">
        <v>0</v>
      </c>
      <c r="H967" s="244"/>
      <c r="I967" s="239">
        <f t="shared" ref="I967:I1030" si="31">H967-G967</f>
        <v>0</v>
      </c>
    </row>
    <row r="968" s="214" customFormat="1" ht="10.2" spans="1:9">
      <c r="A968" s="237"/>
      <c r="B968" s="237"/>
      <c r="C968" s="237"/>
      <c r="D968" s="232">
        <f t="shared" si="30"/>
        <v>0</v>
      </c>
      <c r="E968" s="240">
        <v>21508</v>
      </c>
      <c r="F968" s="241" t="s">
        <v>1234</v>
      </c>
      <c r="G968" s="242">
        <v>0</v>
      </c>
      <c r="H968" s="244"/>
      <c r="I968" s="239">
        <f t="shared" si="31"/>
        <v>0</v>
      </c>
    </row>
    <row r="969" s="214" customFormat="1" ht="10.2" spans="1:9">
      <c r="A969" s="237"/>
      <c r="B969" s="237"/>
      <c r="C969" s="237"/>
      <c r="D969" s="232">
        <f t="shared" si="30"/>
        <v>0</v>
      </c>
      <c r="E969" s="240">
        <v>2150801</v>
      </c>
      <c r="F969" s="241" t="s">
        <v>310</v>
      </c>
      <c r="G969" s="242">
        <v>0</v>
      </c>
      <c r="H969" s="244"/>
      <c r="I969" s="239">
        <f t="shared" si="31"/>
        <v>0</v>
      </c>
    </row>
    <row r="970" s="214" customFormat="1" ht="10.2" spans="1:9">
      <c r="A970" s="237"/>
      <c r="B970" s="237"/>
      <c r="C970" s="237"/>
      <c r="D970" s="232">
        <f t="shared" si="30"/>
        <v>0</v>
      </c>
      <c r="E970" s="240">
        <v>2150802</v>
      </c>
      <c r="F970" s="241" t="s">
        <v>313</v>
      </c>
      <c r="G970" s="242">
        <v>0</v>
      </c>
      <c r="H970" s="244"/>
      <c r="I970" s="239">
        <f t="shared" si="31"/>
        <v>0</v>
      </c>
    </row>
    <row r="971" s="214" customFormat="1" ht="10.2" spans="1:9">
      <c r="A971" s="237"/>
      <c r="B971" s="237"/>
      <c r="C971" s="237"/>
      <c r="D971" s="232">
        <f t="shared" si="30"/>
        <v>0</v>
      </c>
      <c r="E971" s="240">
        <v>2150803</v>
      </c>
      <c r="F971" s="241" t="s">
        <v>316</v>
      </c>
      <c r="G971" s="242">
        <v>0</v>
      </c>
      <c r="H971" s="244"/>
      <c r="I971" s="239">
        <f t="shared" si="31"/>
        <v>0</v>
      </c>
    </row>
    <row r="972" s="214" customFormat="1" ht="10.2" spans="1:9">
      <c r="A972" s="237"/>
      <c r="B972" s="237"/>
      <c r="C972" s="237"/>
      <c r="D972" s="232">
        <f t="shared" si="30"/>
        <v>0</v>
      </c>
      <c r="E972" s="240">
        <v>2150804</v>
      </c>
      <c r="F972" s="241" t="s">
        <v>1235</v>
      </c>
      <c r="G972" s="242"/>
      <c r="H972" s="244"/>
      <c r="I972" s="239">
        <f t="shared" si="31"/>
        <v>0</v>
      </c>
    </row>
    <row r="973" s="214" customFormat="1" ht="10.2" spans="1:9">
      <c r="A973" s="237"/>
      <c r="B973" s="237"/>
      <c r="C973" s="237"/>
      <c r="D973" s="232">
        <f t="shared" si="30"/>
        <v>0</v>
      </c>
      <c r="E973" s="240">
        <v>2150805</v>
      </c>
      <c r="F973" s="241" t="s">
        <v>1236</v>
      </c>
      <c r="G973" s="242"/>
      <c r="H973" s="244"/>
      <c r="I973" s="239">
        <f t="shared" si="31"/>
        <v>0</v>
      </c>
    </row>
    <row r="974" s="214" customFormat="1" ht="10.2" spans="1:9">
      <c r="A974" s="237"/>
      <c r="B974" s="237"/>
      <c r="C974" s="237"/>
      <c r="D974" s="232">
        <f t="shared" si="30"/>
        <v>0</v>
      </c>
      <c r="E974" s="240">
        <v>2150899</v>
      </c>
      <c r="F974" s="241" t="s">
        <v>1237</v>
      </c>
      <c r="G974" s="242"/>
      <c r="H974" s="244"/>
      <c r="I974" s="239">
        <f t="shared" si="31"/>
        <v>0</v>
      </c>
    </row>
    <row r="975" s="214" customFormat="1" ht="10.2" spans="1:9">
      <c r="A975" s="237"/>
      <c r="B975" s="237"/>
      <c r="C975" s="237"/>
      <c r="D975" s="232">
        <f t="shared" si="30"/>
        <v>0</v>
      </c>
      <c r="E975" s="240">
        <v>21599</v>
      </c>
      <c r="F975" s="241" t="s">
        <v>1238</v>
      </c>
      <c r="G975" s="242"/>
      <c r="H975" s="244"/>
      <c r="I975" s="239">
        <f t="shared" si="31"/>
        <v>0</v>
      </c>
    </row>
    <row r="976" s="214" customFormat="1" ht="10.2" spans="1:9">
      <c r="A976" s="237"/>
      <c r="B976" s="237"/>
      <c r="C976" s="237"/>
      <c r="D976" s="232">
        <f t="shared" si="30"/>
        <v>0</v>
      </c>
      <c r="E976" s="240">
        <v>2159901</v>
      </c>
      <c r="F976" s="241" t="s">
        <v>1239</v>
      </c>
      <c r="G976" s="242"/>
      <c r="H976" s="244"/>
      <c r="I976" s="239">
        <f t="shared" si="31"/>
        <v>0</v>
      </c>
    </row>
    <row r="977" s="214" customFormat="1" ht="10.2" spans="1:9">
      <c r="A977" s="237"/>
      <c r="B977" s="237"/>
      <c r="C977" s="237"/>
      <c r="D977" s="232">
        <f t="shared" si="30"/>
        <v>0</v>
      </c>
      <c r="E977" s="240">
        <v>2159904</v>
      </c>
      <c r="F977" s="241" t="s">
        <v>1240</v>
      </c>
      <c r="G977" s="242"/>
      <c r="H977" s="244"/>
      <c r="I977" s="239">
        <f t="shared" si="31"/>
        <v>0</v>
      </c>
    </row>
    <row r="978" s="214" customFormat="1" ht="10.2" spans="1:9">
      <c r="A978" s="237"/>
      <c r="B978" s="237"/>
      <c r="C978" s="237"/>
      <c r="D978" s="232">
        <f t="shared" si="30"/>
        <v>0</v>
      </c>
      <c r="E978" s="240">
        <v>2159905</v>
      </c>
      <c r="F978" s="241" t="s">
        <v>1241</v>
      </c>
      <c r="G978" s="242"/>
      <c r="H978" s="244"/>
      <c r="I978" s="239">
        <f t="shared" si="31"/>
        <v>0</v>
      </c>
    </row>
    <row r="979" s="214" customFormat="1" ht="10.2" spans="1:9">
      <c r="A979" s="237"/>
      <c r="B979" s="237"/>
      <c r="C979" s="237"/>
      <c r="D979" s="232">
        <f t="shared" si="30"/>
        <v>0</v>
      </c>
      <c r="E979" s="240">
        <v>2159906</v>
      </c>
      <c r="F979" s="251" t="s">
        <v>1242</v>
      </c>
      <c r="G979" s="242"/>
      <c r="H979" s="244"/>
      <c r="I979" s="239">
        <f t="shared" si="31"/>
        <v>0</v>
      </c>
    </row>
    <row r="980" s="214" customFormat="1" ht="10.2" spans="1:9">
      <c r="A980" s="237"/>
      <c r="B980" s="237"/>
      <c r="C980" s="237"/>
      <c r="D980" s="232">
        <f t="shared" si="30"/>
        <v>0</v>
      </c>
      <c r="E980" s="240">
        <v>2159999</v>
      </c>
      <c r="F980" s="241" t="s">
        <v>1243</v>
      </c>
      <c r="G980" s="242"/>
      <c r="H980" s="244"/>
      <c r="I980" s="239">
        <f t="shared" si="31"/>
        <v>0</v>
      </c>
    </row>
    <row r="981" s="214" customFormat="1" ht="10.2" spans="1:9">
      <c r="A981" s="237"/>
      <c r="B981" s="237"/>
      <c r="C981" s="237"/>
      <c r="D981" s="232">
        <f t="shared" si="30"/>
        <v>0</v>
      </c>
      <c r="E981" s="233">
        <v>216</v>
      </c>
      <c r="F981" s="234" t="s">
        <v>1244</v>
      </c>
      <c r="G981" s="235">
        <f>SUM(G982,G992,G998)</f>
        <v>1633</v>
      </c>
      <c r="H981" s="235">
        <f>SUM(H982,H992,H998)</f>
        <v>1297</v>
      </c>
      <c r="I981" s="232">
        <f t="shared" si="31"/>
        <v>-336</v>
      </c>
    </row>
    <row r="982" s="214" customFormat="1" ht="10.2" spans="1:9">
      <c r="A982" s="237"/>
      <c r="B982" s="237"/>
      <c r="C982" s="237"/>
      <c r="D982" s="232">
        <f t="shared" si="30"/>
        <v>0</v>
      </c>
      <c r="E982" s="240">
        <v>21602</v>
      </c>
      <c r="F982" s="241" t="s">
        <v>1245</v>
      </c>
      <c r="G982" s="242">
        <f>SUM(G983:G991)</f>
        <v>143</v>
      </c>
      <c r="H982" s="242">
        <f>SUM(H983:H991)</f>
        <v>640</v>
      </c>
      <c r="I982" s="239">
        <f t="shared" si="31"/>
        <v>497</v>
      </c>
    </row>
    <row r="983" s="214" customFormat="1" ht="10.2" spans="1:9">
      <c r="A983" s="237"/>
      <c r="B983" s="237"/>
      <c r="C983" s="237"/>
      <c r="D983" s="232">
        <f t="shared" si="30"/>
        <v>0</v>
      </c>
      <c r="E983" s="240">
        <v>2160201</v>
      </c>
      <c r="F983" s="241" t="s">
        <v>310</v>
      </c>
      <c r="G983" s="242">
        <v>134</v>
      </c>
      <c r="H983" s="244">
        <v>140</v>
      </c>
      <c r="I983" s="239">
        <f t="shared" si="31"/>
        <v>6</v>
      </c>
    </row>
    <row r="984" s="214" customFormat="1" ht="10.2" spans="1:9">
      <c r="A984" s="237"/>
      <c r="B984" s="237"/>
      <c r="C984" s="237"/>
      <c r="D984" s="232">
        <f t="shared" si="30"/>
        <v>0</v>
      </c>
      <c r="E984" s="240">
        <v>2160202</v>
      </c>
      <c r="F984" s="241" t="s">
        <v>313</v>
      </c>
      <c r="G984" s="242"/>
      <c r="H984" s="244"/>
      <c r="I984" s="239">
        <f t="shared" si="31"/>
        <v>0</v>
      </c>
    </row>
    <row r="985" s="214" customFormat="1" ht="10.2" spans="1:9">
      <c r="A985" s="237"/>
      <c r="B985" s="237"/>
      <c r="C985" s="237"/>
      <c r="D985" s="232">
        <f t="shared" si="30"/>
        <v>0</v>
      </c>
      <c r="E985" s="240">
        <v>2160203</v>
      </c>
      <c r="F985" s="241" t="s">
        <v>316</v>
      </c>
      <c r="G985" s="242">
        <v>0</v>
      </c>
      <c r="H985" s="244"/>
      <c r="I985" s="239">
        <f t="shared" si="31"/>
        <v>0</v>
      </c>
    </row>
    <row r="986" s="214" customFormat="1" ht="10.2" spans="1:9">
      <c r="A986" s="237"/>
      <c r="B986" s="237"/>
      <c r="C986" s="237"/>
      <c r="D986" s="232">
        <f t="shared" si="30"/>
        <v>0</v>
      </c>
      <c r="E986" s="240">
        <v>2160216</v>
      </c>
      <c r="F986" s="241" t="s">
        <v>1246</v>
      </c>
      <c r="G986" s="242">
        <v>0</v>
      </c>
      <c r="H986" s="244"/>
      <c r="I986" s="239">
        <f t="shared" si="31"/>
        <v>0</v>
      </c>
    </row>
    <row r="987" s="214" customFormat="1" ht="10.2" spans="1:9">
      <c r="A987" s="237"/>
      <c r="B987" s="237"/>
      <c r="C987" s="237"/>
      <c r="D987" s="232">
        <f t="shared" si="30"/>
        <v>0</v>
      </c>
      <c r="E987" s="240">
        <v>2160217</v>
      </c>
      <c r="F987" s="241" t="s">
        <v>1247</v>
      </c>
      <c r="G987" s="242">
        <v>0</v>
      </c>
      <c r="H987" s="244"/>
      <c r="I987" s="239">
        <f t="shared" si="31"/>
        <v>0</v>
      </c>
    </row>
    <row r="988" s="214" customFormat="1" ht="10.2" spans="1:9">
      <c r="A988" s="237"/>
      <c r="B988" s="237"/>
      <c r="C988" s="237"/>
      <c r="D988" s="232">
        <f t="shared" si="30"/>
        <v>0</v>
      </c>
      <c r="E988" s="240">
        <v>2160218</v>
      </c>
      <c r="F988" s="241" t="s">
        <v>1248</v>
      </c>
      <c r="G988" s="242">
        <v>0</v>
      </c>
      <c r="H988" s="244"/>
      <c r="I988" s="239">
        <f t="shared" si="31"/>
        <v>0</v>
      </c>
    </row>
    <row r="989" s="214" customFormat="1" ht="10.2" spans="1:9">
      <c r="A989" s="237"/>
      <c r="B989" s="237"/>
      <c r="C989" s="237"/>
      <c r="D989" s="232">
        <f t="shared" si="30"/>
        <v>0</v>
      </c>
      <c r="E989" s="240">
        <v>2160219</v>
      </c>
      <c r="F989" s="241" t="s">
        <v>1249</v>
      </c>
      <c r="G989" s="242">
        <v>0</v>
      </c>
      <c r="H989" s="244"/>
      <c r="I989" s="239">
        <f t="shared" si="31"/>
        <v>0</v>
      </c>
    </row>
    <row r="990" s="214" customFormat="1" ht="10.2" spans="1:9">
      <c r="A990" s="237"/>
      <c r="B990" s="237"/>
      <c r="C990" s="237"/>
      <c r="D990" s="232">
        <f t="shared" si="30"/>
        <v>0</v>
      </c>
      <c r="E990" s="240">
        <v>2160250</v>
      </c>
      <c r="F990" s="241" t="s">
        <v>337</v>
      </c>
      <c r="G990" s="242"/>
      <c r="H990" s="244"/>
      <c r="I990" s="239">
        <f t="shared" si="31"/>
        <v>0</v>
      </c>
    </row>
    <row r="991" s="214" customFormat="1" ht="10.2" spans="1:9">
      <c r="A991" s="237"/>
      <c r="B991" s="237"/>
      <c r="C991" s="237"/>
      <c r="D991" s="232">
        <f t="shared" si="30"/>
        <v>0</v>
      </c>
      <c r="E991" s="240">
        <v>2160299</v>
      </c>
      <c r="F991" s="241" t="s">
        <v>1250</v>
      </c>
      <c r="G991" s="242">
        <v>9</v>
      </c>
      <c r="H991" s="244">
        <v>500</v>
      </c>
      <c r="I991" s="239">
        <f t="shared" si="31"/>
        <v>491</v>
      </c>
    </row>
    <row r="992" s="214" customFormat="1" ht="10.2" spans="1:9">
      <c r="A992" s="237"/>
      <c r="B992" s="237"/>
      <c r="C992" s="237"/>
      <c r="D992" s="232">
        <f t="shared" si="30"/>
        <v>0</v>
      </c>
      <c r="E992" s="240">
        <v>21606</v>
      </c>
      <c r="F992" s="241" t="s">
        <v>1251</v>
      </c>
      <c r="G992" s="242">
        <f>SUM(G993:G997)</f>
        <v>106</v>
      </c>
      <c r="H992" s="242">
        <f>SUM(H993:H997)</f>
        <v>73</v>
      </c>
      <c r="I992" s="239">
        <f t="shared" si="31"/>
        <v>-33</v>
      </c>
    </row>
    <row r="993" s="214" customFormat="1" ht="10.2" spans="1:9">
      <c r="A993" s="237"/>
      <c r="B993" s="237"/>
      <c r="C993" s="237"/>
      <c r="D993" s="232">
        <f t="shared" si="30"/>
        <v>0</v>
      </c>
      <c r="E993" s="240">
        <v>2160601</v>
      </c>
      <c r="F993" s="241" t="s">
        <v>310</v>
      </c>
      <c r="G993" s="242">
        <v>0</v>
      </c>
      <c r="H993" s="244"/>
      <c r="I993" s="239">
        <f t="shared" si="31"/>
        <v>0</v>
      </c>
    </row>
    <row r="994" s="214" customFormat="1" ht="10.2" spans="1:9">
      <c r="A994" s="237"/>
      <c r="B994" s="237"/>
      <c r="C994" s="237"/>
      <c r="D994" s="232">
        <f t="shared" si="30"/>
        <v>0</v>
      </c>
      <c r="E994" s="240">
        <v>2160602</v>
      </c>
      <c r="F994" s="241" t="s">
        <v>313</v>
      </c>
      <c r="G994" s="242">
        <v>0</v>
      </c>
      <c r="H994" s="244"/>
      <c r="I994" s="239">
        <f t="shared" si="31"/>
        <v>0</v>
      </c>
    </row>
    <row r="995" s="214" customFormat="1" ht="10.2" spans="1:9">
      <c r="A995" s="237"/>
      <c r="B995" s="237"/>
      <c r="C995" s="237"/>
      <c r="D995" s="232">
        <f t="shared" si="30"/>
        <v>0</v>
      </c>
      <c r="E995" s="240">
        <v>2160603</v>
      </c>
      <c r="F995" s="241" t="s">
        <v>316</v>
      </c>
      <c r="G995" s="242"/>
      <c r="H995" s="244"/>
      <c r="I995" s="239">
        <f t="shared" si="31"/>
        <v>0</v>
      </c>
    </row>
    <row r="996" s="214" customFormat="1" ht="10.2" spans="1:9">
      <c r="A996" s="237"/>
      <c r="B996" s="237"/>
      <c r="C996" s="237"/>
      <c r="D996" s="232">
        <f t="shared" si="30"/>
        <v>0</v>
      </c>
      <c r="E996" s="240">
        <v>2160607</v>
      </c>
      <c r="F996" s="241" t="s">
        <v>1252</v>
      </c>
      <c r="G996" s="242">
        <v>0</v>
      </c>
      <c r="H996" s="244"/>
      <c r="I996" s="239">
        <f t="shared" si="31"/>
        <v>0</v>
      </c>
    </row>
    <row r="997" s="214" customFormat="1" ht="10.2" spans="1:9">
      <c r="A997" s="237"/>
      <c r="B997" s="237"/>
      <c r="C997" s="237"/>
      <c r="D997" s="232">
        <f t="shared" si="30"/>
        <v>0</v>
      </c>
      <c r="E997" s="240">
        <v>2160699</v>
      </c>
      <c r="F997" s="241" t="s">
        <v>1253</v>
      </c>
      <c r="G997" s="242">
        <v>106</v>
      </c>
      <c r="H997" s="244">
        <v>73</v>
      </c>
      <c r="I997" s="239">
        <f t="shared" si="31"/>
        <v>-33</v>
      </c>
    </row>
    <row r="998" s="214" customFormat="1" ht="10.2" spans="1:9">
      <c r="A998" s="237"/>
      <c r="B998" s="237"/>
      <c r="C998" s="237"/>
      <c r="D998" s="232">
        <f t="shared" si="30"/>
        <v>0</v>
      </c>
      <c r="E998" s="240">
        <v>21699</v>
      </c>
      <c r="F998" s="241" t="s">
        <v>1254</v>
      </c>
      <c r="G998" s="242">
        <v>1384</v>
      </c>
      <c r="H998" s="242">
        <f>SUM(H999:H1000)</f>
        <v>584</v>
      </c>
      <c r="I998" s="239">
        <f t="shared" si="31"/>
        <v>-800</v>
      </c>
    </row>
    <row r="999" s="214" customFormat="1" ht="10.2" spans="1:9">
      <c r="A999" s="237"/>
      <c r="B999" s="237"/>
      <c r="C999" s="237"/>
      <c r="D999" s="232">
        <f t="shared" si="30"/>
        <v>0</v>
      </c>
      <c r="E999" s="240">
        <v>2169901</v>
      </c>
      <c r="F999" s="241" t="s">
        <v>1255</v>
      </c>
      <c r="G999" s="242">
        <v>0</v>
      </c>
      <c r="H999" s="244"/>
      <c r="I999" s="239">
        <f t="shared" si="31"/>
        <v>0</v>
      </c>
    </row>
    <row r="1000" s="214" customFormat="1" ht="10.2" spans="1:9">
      <c r="A1000" s="237"/>
      <c r="B1000" s="237"/>
      <c r="C1000" s="237"/>
      <c r="D1000" s="232">
        <f t="shared" si="30"/>
        <v>0</v>
      </c>
      <c r="E1000" s="240">
        <v>2169999</v>
      </c>
      <c r="F1000" s="241" t="s">
        <v>1256</v>
      </c>
      <c r="G1000" s="242">
        <v>1384</v>
      </c>
      <c r="H1000" s="244">
        <v>584</v>
      </c>
      <c r="I1000" s="239">
        <f t="shared" si="31"/>
        <v>-800</v>
      </c>
    </row>
    <row r="1001" s="214" customFormat="1" ht="10.2" spans="1:9">
      <c r="A1001" s="237"/>
      <c r="B1001" s="237"/>
      <c r="C1001" s="237"/>
      <c r="D1001" s="232">
        <f t="shared" si="30"/>
        <v>0</v>
      </c>
      <c r="E1001" s="233">
        <v>217</v>
      </c>
      <c r="F1001" s="234" t="s">
        <v>1257</v>
      </c>
      <c r="G1001" s="242">
        <f>SUM(G1002,G1009,G1015)</f>
        <v>38</v>
      </c>
      <c r="H1001" s="242">
        <f>SUM(H1002,H1009,H1015)</f>
        <v>1139</v>
      </c>
      <c r="I1001" s="232">
        <f t="shared" si="31"/>
        <v>1101</v>
      </c>
    </row>
    <row r="1002" s="214" customFormat="1" ht="10.2" spans="1:9">
      <c r="A1002" s="237"/>
      <c r="B1002" s="237"/>
      <c r="C1002" s="237"/>
      <c r="D1002" s="232">
        <f t="shared" si="30"/>
        <v>0</v>
      </c>
      <c r="E1002" s="240">
        <v>21701</v>
      </c>
      <c r="F1002" s="241" t="s">
        <v>1258</v>
      </c>
      <c r="G1002" s="242">
        <v>0</v>
      </c>
      <c r="H1002" s="244"/>
      <c r="I1002" s="239">
        <f t="shared" si="31"/>
        <v>0</v>
      </c>
    </row>
    <row r="1003" s="214" customFormat="1" ht="10.2" spans="1:9">
      <c r="A1003" s="237"/>
      <c r="B1003" s="237"/>
      <c r="C1003" s="237"/>
      <c r="D1003" s="232">
        <f t="shared" si="30"/>
        <v>0</v>
      </c>
      <c r="E1003" s="240">
        <v>2170101</v>
      </c>
      <c r="F1003" s="241" t="s">
        <v>310</v>
      </c>
      <c r="G1003" s="242">
        <v>0</v>
      </c>
      <c r="H1003" s="244"/>
      <c r="I1003" s="239">
        <f t="shared" si="31"/>
        <v>0</v>
      </c>
    </row>
    <row r="1004" s="214" customFormat="1" ht="10.2" spans="1:9">
      <c r="A1004" s="237"/>
      <c r="B1004" s="237"/>
      <c r="C1004" s="237"/>
      <c r="D1004" s="232">
        <f t="shared" si="30"/>
        <v>0</v>
      </c>
      <c r="E1004" s="240">
        <v>2170102</v>
      </c>
      <c r="F1004" s="241" t="s">
        <v>313</v>
      </c>
      <c r="G1004" s="235"/>
      <c r="H1004" s="256"/>
      <c r="I1004" s="239">
        <f t="shared" si="31"/>
        <v>0</v>
      </c>
    </row>
    <row r="1005" s="214" customFormat="1" ht="10.2" spans="1:9">
      <c r="A1005" s="237"/>
      <c r="B1005" s="237"/>
      <c r="C1005" s="237"/>
      <c r="D1005" s="232">
        <f t="shared" si="30"/>
        <v>0</v>
      </c>
      <c r="E1005" s="240">
        <v>2170103</v>
      </c>
      <c r="F1005" s="241" t="s">
        <v>316</v>
      </c>
      <c r="G1005" s="242">
        <f>SUM(G1006:G1014)</f>
        <v>0</v>
      </c>
      <c r="H1005" s="244"/>
      <c r="I1005" s="239">
        <f t="shared" si="31"/>
        <v>0</v>
      </c>
    </row>
    <row r="1006" s="214" customFormat="1" ht="10.2" spans="1:9">
      <c r="A1006" s="237"/>
      <c r="B1006" s="237"/>
      <c r="C1006" s="237"/>
      <c r="D1006" s="232">
        <f t="shared" si="30"/>
        <v>0</v>
      </c>
      <c r="E1006" s="240">
        <v>2170104</v>
      </c>
      <c r="F1006" s="241" t="s">
        <v>1259</v>
      </c>
      <c r="G1006" s="242"/>
      <c r="H1006" s="244"/>
      <c r="I1006" s="239">
        <f t="shared" si="31"/>
        <v>0</v>
      </c>
    </row>
    <row r="1007" s="214" customFormat="1" ht="10.2" spans="1:9">
      <c r="A1007" s="237"/>
      <c r="B1007" s="237"/>
      <c r="C1007" s="237"/>
      <c r="D1007" s="232">
        <f t="shared" si="30"/>
        <v>0</v>
      </c>
      <c r="E1007" s="240">
        <v>2170105</v>
      </c>
      <c r="F1007" s="241" t="s">
        <v>337</v>
      </c>
      <c r="G1007" s="242"/>
      <c r="H1007" s="244"/>
      <c r="I1007" s="239">
        <f t="shared" si="31"/>
        <v>0</v>
      </c>
    </row>
    <row r="1008" s="214" customFormat="1" ht="10.2" spans="1:9">
      <c r="A1008" s="237"/>
      <c r="B1008" s="237"/>
      <c r="C1008" s="237"/>
      <c r="D1008" s="232">
        <f t="shared" si="30"/>
        <v>0</v>
      </c>
      <c r="E1008" s="240">
        <v>2170106</v>
      </c>
      <c r="F1008" s="241" t="s">
        <v>1260</v>
      </c>
      <c r="G1008" s="242">
        <v>0</v>
      </c>
      <c r="H1008" s="244"/>
      <c r="I1008" s="239">
        <f t="shared" si="31"/>
        <v>0</v>
      </c>
    </row>
    <row r="1009" s="214" customFormat="1" ht="10.2" spans="1:9">
      <c r="A1009" s="237"/>
      <c r="B1009" s="237"/>
      <c r="C1009" s="237"/>
      <c r="D1009" s="232">
        <f t="shared" si="30"/>
        <v>0</v>
      </c>
      <c r="E1009" s="240">
        <v>21702</v>
      </c>
      <c r="F1009" s="241" t="s">
        <v>1261</v>
      </c>
      <c r="G1009" s="242">
        <v>0</v>
      </c>
      <c r="H1009" s="244">
        <f>SUM(H1010:H1014)</f>
        <v>1100</v>
      </c>
      <c r="I1009" s="239">
        <f t="shared" si="31"/>
        <v>1100</v>
      </c>
    </row>
    <row r="1010" s="214" customFormat="1" ht="10.2" spans="1:9">
      <c r="A1010" s="237"/>
      <c r="B1010" s="237"/>
      <c r="C1010" s="237"/>
      <c r="D1010" s="232">
        <f t="shared" si="30"/>
        <v>0</v>
      </c>
      <c r="E1010" s="240">
        <v>2170201</v>
      </c>
      <c r="F1010" s="241" t="s">
        <v>1262</v>
      </c>
      <c r="G1010" s="242"/>
      <c r="H1010" s="244"/>
      <c r="I1010" s="239">
        <f t="shared" si="31"/>
        <v>0</v>
      </c>
    </row>
    <row r="1011" s="214" customFormat="1" ht="10.2" spans="1:9">
      <c r="A1011" s="237"/>
      <c r="B1011" s="237"/>
      <c r="C1011" s="237"/>
      <c r="D1011" s="232">
        <f t="shared" si="30"/>
        <v>0</v>
      </c>
      <c r="E1011" s="240">
        <v>2170202</v>
      </c>
      <c r="F1011" s="241" t="s">
        <v>1263</v>
      </c>
      <c r="G1011" s="242">
        <v>0</v>
      </c>
      <c r="H1011" s="244"/>
      <c r="I1011" s="239">
        <f t="shared" si="31"/>
        <v>0</v>
      </c>
    </row>
    <row r="1012" s="214" customFormat="1" ht="10.2" spans="1:9">
      <c r="A1012" s="237"/>
      <c r="B1012" s="237"/>
      <c r="C1012" s="237"/>
      <c r="D1012" s="232">
        <f t="shared" si="30"/>
        <v>0</v>
      </c>
      <c r="E1012" s="240">
        <v>2170203</v>
      </c>
      <c r="F1012" s="241" t="s">
        <v>1264</v>
      </c>
      <c r="G1012" s="242">
        <v>0</v>
      </c>
      <c r="H1012" s="244">
        <v>1100</v>
      </c>
      <c r="I1012" s="239">
        <f t="shared" si="31"/>
        <v>1100</v>
      </c>
    </row>
    <row r="1013" s="214" customFormat="1" ht="10.2" spans="1:9">
      <c r="A1013" s="237"/>
      <c r="B1013" s="237"/>
      <c r="C1013" s="237"/>
      <c r="D1013" s="232">
        <f t="shared" si="30"/>
        <v>0</v>
      </c>
      <c r="E1013" s="240">
        <v>2170204</v>
      </c>
      <c r="F1013" s="241" t="s">
        <v>1265</v>
      </c>
      <c r="G1013" s="242">
        <v>0</v>
      </c>
      <c r="H1013" s="244"/>
      <c r="I1013" s="239">
        <f t="shared" si="31"/>
        <v>0</v>
      </c>
    </row>
    <row r="1014" s="214" customFormat="1" ht="10.2" spans="1:9">
      <c r="A1014" s="237"/>
      <c r="B1014" s="237"/>
      <c r="C1014" s="237"/>
      <c r="D1014" s="232">
        <f t="shared" si="30"/>
        <v>0</v>
      </c>
      <c r="E1014" s="240">
        <v>2170205</v>
      </c>
      <c r="F1014" s="241" t="s">
        <v>1266</v>
      </c>
      <c r="G1014" s="242"/>
      <c r="H1014" s="244"/>
      <c r="I1014" s="239">
        <f t="shared" si="31"/>
        <v>0</v>
      </c>
    </row>
    <row r="1015" s="214" customFormat="1" ht="10.2" spans="1:9">
      <c r="A1015" s="237"/>
      <c r="B1015" s="237"/>
      <c r="C1015" s="237"/>
      <c r="D1015" s="232">
        <f t="shared" si="30"/>
        <v>0</v>
      </c>
      <c r="E1015" s="240">
        <v>21799</v>
      </c>
      <c r="F1015" s="241" t="s">
        <v>1267</v>
      </c>
      <c r="G1015" s="242">
        <v>38</v>
      </c>
      <c r="H1015" s="244">
        <v>39</v>
      </c>
      <c r="I1015" s="239">
        <f t="shared" si="31"/>
        <v>1</v>
      </c>
    </row>
    <row r="1016" s="214" customFormat="1" ht="10.2" spans="1:9">
      <c r="A1016" s="237"/>
      <c r="B1016" s="237"/>
      <c r="C1016" s="237"/>
      <c r="D1016" s="232">
        <f t="shared" si="30"/>
        <v>0</v>
      </c>
      <c r="E1016" s="233">
        <v>219</v>
      </c>
      <c r="F1016" s="234" t="s">
        <v>1268</v>
      </c>
      <c r="G1016" s="242"/>
      <c r="H1016" s="244"/>
      <c r="I1016" s="232">
        <f t="shared" si="31"/>
        <v>0</v>
      </c>
    </row>
    <row r="1017" s="214" customFormat="1" ht="10.2" spans="1:9">
      <c r="A1017" s="237"/>
      <c r="B1017" s="237"/>
      <c r="C1017" s="237"/>
      <c r="D1017" s="232">
        <f t="shared" si="30"/>
        <v>0</v>
      </c>
      <c r="E1017" s="240">
        <v>21901</v>
      </c>
      <c r="F1017" s="241" t="s">
        <v>1269</v>
      </c>
      <c r="G1017" s="242">
        <v>0</v>
      </c>
      <c r="H1017" s="244"/>
      <c r="I1017" s="239">
        <f t="shared" si="31"/>
        <v>0</v>
      </c>
    </row>
    <row r="1018" s="214" customFormat="1" ht="10.2" spans="1:9">
      <c r="A1018" s="237"/>
      <c r="B1018" s="237"/>
      <c r="C1018" s="237"/>
      <c r="D1018" s="232">
        <f t="shared" si="30"/>
        <v>0</v>
      </c>
      <c r="E1018" s="240">
        <v>21902</v>
      </c>
      <c r="F1018" s="241" t="s">
        <v>1270</v>
      </c>
      <c r="G1018" s="242">
        <v>0</v>
      </c>
      <c r="H1018" s="244"/>
      <c r="I1018" s="239">
        <f t="shared" si="31"/>
        <v>0</v>
      </c>
    </row>
    <row r="1019" s="214" customFormat="1" ht="10.2" spans="1:9">
      <c r="A1019" s="237"/>
      <c r="B1019" s="237"/>
      <c r="C1019" s="237"/>
      <c r="D1019" s="232">
        <f t="shared" si="30"/>
        <v>0</v>
      </c>
      <c r="E1019" s="240">
        <v>21903</v>
      </c>
      <c r="F1019" s="241" t="s">
        <v>1271</v>
      </c>
      <c r="G1019" s="242"/>
      <c r="H1019" s="244"/>
      <c r="I1019" s="239">
        <f t="shared" si="31"/>
        <v>0</v>
      </c>
    </row>
    <row r="1020" s="214" customFormat="1" ht="10.2" spans="1:9">
      <c r="A1020" s="237"/>
      <c r="B1020" s="237"/>
      <c r="C1020" s="237"/>
      <c r="D1020" s="232">
        <f t="shared" si="30"/>
        <v>0</v>
      </c>
      <c r="E1020" s="240">
        <v>21904</v>
      </c>
      <c r="F1020" s="241" t="s">
        <v>1272</v>
      </c>
      <c r="G1020" s="242">
        <v>0</v>
      </c>
      <c r="H1020" s="244"/>
      <c r="I1020" s="239">
        <f t="shared" si="31"/>
        <v>0</v>
      </c>
    </row>
    <row r="1021" s="214" customFormat="1" ht="10.2" spans="1:9">
      <c r="A1021" s="237"/>
      <c r="B1021" s="237"/>
      <c r="C1021" s="237"/>
      <c r="D1021" s="232">
        <f t="shared" si="30"/>
        <v>0</v>
      </c>
      <c r="E1021" s="240">
        <v>21905</v>
      </c>
      <c r="F1021" s="241" t="s">
        <v>1273</v>
      </c>
      <c r="G1021" s="242"/>
      <c r="H1021" s="244"/>
      <c r="I1021" s="239">
        <f t="shared" si="31"/>
        <v>0</v>
      </c>
    </row>
    <row r="1022" s="214" customFormat="1" ht="10.2" spans="1:9">
      <c r="A1022" s="237"/>
      <c r="B1022" s="237"/>
      <c r="C1022" s="237"/>
      <c r="D1022" s="232">
        <f t="shared" si="30"/>
        <v>0</v>
      </c>
      <c r="E1022" s="240">
        <v>21906</v>
      </c>
      <c r="F1022" s="241" t="s">
        <v>1274</v>
      </c>
      <c r="G1022" s="242"/>
      <c r="H1022" s="244"/>
      <c r="I1022" s="239">
        <f t="shared" si="31"/>
        <v>0</v>
      </c>
    </row>
    <row r="1023" s="214" customFormat="1" ht="10.2" spans="1:9">
      <c r="A1023" s="237"/>
      <c r="B1023" s="237"/>
      <c r="C1023" s="237"/>
      <c r="D1023" s="232">
        <f t="shared" si="30"/>
        <v>0</v>
      </c>
      <c r="E1023" s="240">
        <v>21907</v>
      </c>
      <c r="F1023" s="241" t="s">
        <v>1275</v>
      </c>
      <c r="G1023" s="242">
        <v>0</v>
      </c>
      <c r="H1023" s="244"/>
      <c r="I1023" s="239">
        <f t="shared" si="31"/>
        <v>0</v>
      </c>
    </row>
    <row r="1024" s="214" customFormat="1" ht="10.2" spans="1:9">
      <c r="A1024" s="237"/>
      <c r="B1024" s="237"/>
      <c r="C1024" s="237"/>
      <c r="D1024" s="232">
        <f t="shared" si="30"/>
        <v>0</v>
      </c>
      <c r="E1024" s="240">
        <v>21908</v>
      </c>
      <c r="F1024" s="241" t="s">
        <v>1276</v>
      </c>
      <c r="G1024" s="242">
        <v>0</v>
      </c>
      <c r="H1024" s="244"/>
      <c r="I1024" s="239">
        <f t="shared" si="31"/>
        <v>0</v>
      </c>
    </row>
    <row r="1025" s="214" customFormat="1" ht="10.2" spans="1:9">
      <c r="A1025" s="237"/>
      <c r="B1025" s="237"/>
      <c r="C1025" s="237"/>
      <c r="D1025" s="232">
        <f t="shared" si="30"/>
        <v>0</v>
      </c>
      <c r="E1025" s="240">
        <v>21999</v>
      </c>
      <c r="F1025" s="241" t="s">
        <v>1277</v>
      </c>
      <c r="G1025" s="242">
        <v>0</v>
      </c>
      <c r="H1025" s="244"/>
      <c r="I1025" s="239">
        <f t="shared" si="31"/>
        <v>0</v>
      </c>
    </row>
    <row r="1026" s="214" customFormat="1" ht="10.2" spans="1:9">
      <c r="A1026" s="237"/>
      <c r="B1026" s="237"/>
      <c r="C1026" s="237"/>
      <c r="D1026" s="232">
        <f t="shared" si="30"/>
        <v>0</v>
      </c>
      <c r="E1026" s="233">
        <v>220</v>
      </c>
      <c r="F1026" s="234" t="s">
        <v>1278</v>
      </c>
      <c r="G1026" s="256">
        <f>SUM(G1027,G1046,G1061)</f>
        <v>14380</v>
      </c>
      <c r="H1026" s="256">
        <f>SUM(H1027,H1046,H1061)</f>
        <v>11508</v>
      </c>
      <c r="I1026" s="232">
        <f t="shared" si="31"/>
        <v>-2872</v>
      </c>
    </row>
    <row r="1027" s="214" customFormat="1" ht="10.2" spans="1:9">
      <c r="A1027" s="237"/>
      <c r="B1027" s="237"/>
      <c r="C1027" s="237"/>
      <c r="D1027" s="232">
        <f t="shared" si="30"/>
        <v>0</v>
      </c>
      <c r="E1027" s="240">
        <v>22001</v>
      </c>
      <c r="F1027" s="241" t="s">
        <v>1279</v>
      </c>
      <c r="G1027" s="242">
        <f>SUM(G1028:G1045)</f>
        <v>14312</v>
      </c>
      <c r="H1027" s="242">
        <f>SUM(H1028:H1045)</f>
        <v>11453</v>
      </c>
      <c r="I1027" s="239">
        <f t="shared" si="31"/>
        <v>-2859</v>
      </c>
    </row>
    <row r="1028" s="214" customFormat="1" ht="10.2" spans="1:9">
      <c r="A1028" s="237"/>
      <c r="B1028" s="237"/>
      <c r="C1028" s="237"/>
      <c r="D1028" s="232">
        <f t="shared" si="30"/>
        <v>0</v>
      </c>
      <c r="E1028" s="240">
        <v>2200101</v>
      </c>
      <c r="F1028" s="241" t="s">
        <v>310</v>
      </c>
      <c r="G1028" s="242">
        <v>802</v>
      </c>
      <c r="H1028" s="244">
        <v>1015</v>
      </c>
      <c r="I1028" s="239">
        <f t="shared" si="31"/>
        <v>213</v>
      </c>
    </row>
    <row r="1029" s="214" customFormat="1" ht="10.2" spans="1:9">
      <c r="A1029" s="237"/>
      <c r="B1029" s="237"/>
      <c r="C1029" s="237"/>
      <c r="D1029" s="232">
        <f t="shared" si="30"/>
        <v>0</v>
      </c>
      <c r="E1029" s="240">
        <v>2200102</v>
      </c>
      <c r="F1029" s="241" t="s">
        <v>313</v>
      </c>
      <c r="G1029" s="242">
        <v>0</v>
      </c>
      <c r="H1029" s="244">
        <v>45</v>
      </c>
      <c r="I1029" s="239">
        <f t="shared" si="31"/>
        <v>45</v>
      </c>
    </row>
    <row r="1030" s="214" customFormat="1" ht="10.2" spans="1:9">
      <c r="A1030" s="237"/>
      <c r="B1030" s="237"/>
      <c r="C1030" s="237"/>
      <c r="D1030" s="232">
        <f t="shared" si="30"/>
        <v>0</v>
      </c>
      <c r="E1030" s="240">
        <v>2200103</v>
      </c>
      <c r="F1030" s="241" t="s">
        <v>316</v>
      </c>
      <c r="G1030" s="242">
        <v>0</v>
      </c>
      <c r="H1030" s="244"/>
      <c r="I1030" s="239">
        <f t="shared" si="31"/>
        <v>0</v>
      </c>
    </row>
    <row r="1031" s="214" customFormat="1" ht="10.2" spans="1:9">
      <c r="A1031" s="237"/>
      <c r="B1031" s="237"/>
      <c r="C1031" s="237"/>
      <c r="D1031" s="232">
        <f t="shared" ref="D1031:D1094" si="32">C1031-B1031</f>
        <v>0</v>
      </c>
      <c r="E1031" s="240">
        <v>2200104</v>
      </c>
      <c r="F1031" s="241" t="s">
        <v>1280</v>
      </c>
      <c r="G1031" s="242">
        <v>10</v>
      </c>
      <c r="H1031" s="244">
        <v>170</v>
      </c>
      <c r="I1031" s="239">
        <f t="shared" ref="I1031:I1094" si="33">H1031-G1031</f>
        <v>160</v>
      </c>
    </row>
    <row r="1032" s="214" customFormat="1" ht="10.2" spans="1:9">
      <c r="A1032" s="237"/>
      <c r="B1032" s="237"/>
      <c r="C1032" s="237"/>
      <c r="D1032" s="232">
        <f t="shared" si="32"/>
        <v>0</v>
      </c>
      <c r="E1032" s="240">
        <v>2200105</v>
      </c>
      <c r="F1032" s="241" t="s">
        <v>1281</v>
      </c>
      <c r="G1032" s="242"/>
      <c r="H1032" s="244"/>
      <c r="I1032" s="239">
        <f t="shared" si="33"/>
        <v>0</v>
      </c>
    </row>
    <row r="1033" s="214" customFormat="1" ht="10.2" spans="1:9">
      <c r="A1033" s="237"/>
      <c r="B1033" s="237"/>
      <c r="C1033" s="237"/>
      <c r="D1033" s="232">
        <f t="shared" si="32"/>
        <v>0</v>
      </c>
      <c r="E1033" s="240">
        <v>2200106</v>
      </c>
      <c r="F1033" s="241" t="s">
        <v>1282</v>
      </c>
      <c r="G1033" s="242">
        <v>0</v>
      </c>
      <c r="H1033" s="244">
        <v>281</v>
      </c>
      <c r="I1033" s="239">
        <f t="shared" si="33"/>
        <v>281</v>
      </c>
    </row>
    <row r="1034" s="214" customFormat="1" ht="10.2" spans="1:9">
      <c r="A1034" s="237"/>
      <c r="B1034" s="237"/>
      <c r="C1034" s="237"/>
      <c r="D1034" s="232">
        <f t="shared" si="32"/>
        <v>0</v>
      </c>
      <c r="E1034" s="240">
        <v>2200107</v>
      </c>
      <c r="F1034" s="252" t="s">
        <v>1283</v>
      </c>
      <c r="G1034" s="242"/>
      <c r="H1034" s="244"/>
      <c r="I1034" s="239">
        <f t="shared" si="33"/>
        <v>0</v>
      </c>
    </row>
    <row r="1035" s="214" customFormat="1" ht="10.2" spans="1:9">
      <c r="A1035" s="237"/>
      <c r="B1035" s="237"/>
      <c r="C1035" s="237"/>
      <c r="D1035" s="232">
        <f t="shared" si="32"/>
        <v>0</v>
      </c>
      <c r="E1035" s="240">
        <v>2200108</v>
      </c>
      <c r="F1035" s="241" t="s">
        <v>1284</v>
      </c>
      <c r="G1035" s="242">
        <v>0</v>
      </c>
      <c r="H1035" s="244"/>
      <c r="I1035" s="239">
        <f t="shared" si="33"/>
        <v>0</v>
      </c>
    </row>
    <row r="1036" s="214" customFormat="1" ht="10.2" spans="1:9">
      <c r="A1036" s="237"/>
      <c r="B1036" s="237"/>
      <c r="C1036" s="237"/>
      <c r="D1036" s="232">
        <f t="shared" si="32"/>
        <v>0</v>
      </c>
      <c r="E1036" s="240">
        <v>2200109</v>
      </c>
      <c r="F1036" s="241" t="s">
        <v>1285</v>
      </c>
      <c r="G1036" s="242">
        <v>0</v>
      </c>
      <c r="H1036" s="244">
        <v>127</v>
      </c>
      <c r="I1036" s="239">
        <f t="shared" si="33"/>
        <v>127</v>
      </c>
    </row>
    <row r="1037" s="214" customFormat="1" ht="10.2" spans="1:9">
      <c r="A1037" s="237"/>
      <c r="B1037" s="237"/>
      <c r="C1037" s="237"/>
      <c r="D1037" s="232">
        <f t="shared" si="32"/>
        <v>0</v>
      </c>
      <c r="E1037" s="240">
        <v>2200110</v>
      </c>
      <c r="F1037" s="241" t="s">
        <v>1286</v>
      </c>
      <c r="G1037" s="242">
        <v>0</v>
      </c>
      <c r="H1037" s="244"/>
      <c r="I1037" s="239">
        <f t="shared" si="33"/>
        <v>0</v>
      </c>
    </row>
    <row r="1038" s="214" customFormat="1" ht="10.2" spans="1:9">
      <c r="A1038" s="237"/>
      <c r="B1038" s="237"/>
      <c r="C1038" s="237"/>
      <c r="D1038" s="232">
        <f t="shared" si="32"/>
        <v>0</v>
      </c>
      <c r="E1038" s="240">
        <v>2200112</v>
      </c>
      <c r="F1038" s="241" t="s">
        <v>1287</v>
      </c>
      <c r="G1038" s="242">
        <v>0</v>
      </c>
      <c r="H1038" s="244"/>
      <c r="I1038" s="239">
        <f t="shared" si="33"/>
        <v>0</v>
      </c>
    </row>
    <row r="1039" s="214" customFormat="1" ht="10.2" spans="1:9">
      <c r="A1039" s="237"/>
      <c r="B1039" s="237"/>
      <c r="C1039" s="237"/>
      <c r="D1039" s="232">
        <f t="shared" si="32"/>
        <v>0</v>
      </c>
      <c r="E1039" s="240">
        <v>2200113</v>
      </c>
      <c r="F1039" s="241" t="s">
        <v>1288</v>
      </c>
      <c r="G1039" s="242">
        <f>SUM(G1040:G1044)</f>
        <v>0</v>
      </c>
      <c r="H1039" s="244"/>
      <c r="I1039" s="239">
        <f t="shared" si="33"/>
        <v>0</v>
      </c>
    </row>
    <row r="1040" s="214" customFormat="1" ht="10.2" spans="1:9">
      <c r="A1040" s="237"/>
      <c r="B1040" s="237"/>
      <c r="C1040" s="237"/>
      <c r="D1040" s="232">
        <f t="shared" si="32"/>
        <v>0</v>
      </c>
      <c r="E1040" s="240">
        <v>2200114</v>
      </c>
      <c r="F1040" s="241" t="s">
        <v>1289</v>
      </c>
      <c r="G1040" s="242">
        <v>0</v>
      </c>
      <c r="H1040" s="244"/>
      <c r="I1040" s="239">
        <f t="shared" si="33"/>
        <v>0</v>
      </c>
    </row>
    <row r="1041" s="214" customFormat="1" ht="10.2" spans="1:9">
      <c r="A1041" s="237"/>
      <c r="B1041" s="237"/>
      <c r="C1041" s="237"/>
      <c r="D1041" s="232">
        <f t="shared" si="32"/>
        <v>0</v>
      </c>
      <c r="E1041" s="240">
        <v>2200115</v>
      </c>
      <c r="F1041" s="241" t="s">
        <v>1290</v>
      </c>
      <c r="G1041" s="242">
        <v>0</v>
      </c>
      <c r="H1041" s="244"/>
      <c r="I1041" s="239">
        <f t="shared" si="33"/>
        <v>0</v>
      </c>
    </row>
    <row r="1042" s="214" customFormat="1" ht="10.2" spans="1:9">
      <c r="A1042" s="237"/>
      <c r="B1042" s="237"/>
      <c r="C1042" s="237"/>
      <c r="D1042" s="232">
        <f t="shared" si="32"/>
        <v>0</v>
      </c>
      <c r="E1042" s="240">
        <v>2200116</v>
      </c>
      <c r="F1042" s="241" t="s">
        <v>1291</v>
      </c>
      <c r="G1042" s="242">
        <v>0</v>
      </c>
      <c r="H1042" s="244"/>
      <c r="I1042" s="239">
        <f t="shared" si="33"/>
        <v>0</v>
      </c>
    </row>
    <row r="1043" s="214" customFormat="1" ht="10.2" spans="1:9">
      <c r="A1043" s="237"/>
      <c r="B1043" s="237"/>
      <c r="C1043" s="237"/>
      <c r="D1043" s="232">
        <f t="shared" si="32"/>
        <v>0</v>
      </c>
      <c r="E1043" s="240">
        <v>2200119</v>
      </c>
      <c r="F1043" s="241" t="s">
        <v>1292</v>
      </c>
      <c r="G1043" s="242">
        <v>0</v>
      </c>
      <c r="H1043" s="244"/>
      <c r="I1043" s="239">
        <f t="shared" si="33"/>
        <v>0</v>
      </c>
    </row>
    <row r="1044" s="214" customFormat="1" ht="10.2" spans="1:9">
      <c r="A1044" s="237"/>
      <c r="B1044" s="237"/>
      <c r="C1044" s="237"/>
      <c r="D1044" s="232">
        <f t="shared" si="32"/>
        <v>0</v>
      </c>
      <c r="E1044" s="240">
        <v>2200150</v>
      </c>
      <c r="F1044" s="241" t="s">
        <v>337</v>
      </c>
      <c r="G1044" s="242">
        <v>0</v>
      </c>
      <c r="H1044" s="244"/>
      <c r="I1044" s="239">
        <f t="shared" si="33"/>
        <v>0</v>
      </c>
    </row>
    <row r="1045" s="214" customFormat="1" ht="10.2" spans="1:9">
      <c r="A1045" s="237"/>
      <c r="B1045" s="237"/>
      <c r="C1045" s="237"/>
      <c r="D1045" s="232">
        <f t="shared" si="32"/>
        <v>0</v>
      </c>
      <c r="E1045" s="240">
        <v>2200199</v>
      </c>
      <c r="F1045" s="241" t="s">
        <v>1293</v>
      </c>
      <c r="G1045" s="242">
        <v>13500</v>
      </c>
      <c r="H1045" s="244">
        <v>9815</v>
      </c>
      <c r="I1045" s="239">
        <f t="shared" si="33"/>
        <v>-3685</v>
      </c>
    </row>
    <row r="1046" s="214" customFormat="1" ht="10.2" spans="1:9">
      <c r="A1046" s="237"/>
      <c r="B1046" s="237"/>
      <c r="C1046" s="237"/>
      <c r="D1046" s="232">
        <f t="shared" si="32"/>
        <v>0</v>
      </c>
      <c r="E1046" s="240">
        <v>22005</v>
      </c>
      <c r="F1046" s="241" t="s">
        <v>1294</v>
      </c>
      <c r="G1046" s="242">
        <f>SUM(G1047:G1060)</f>
        <v>68</v>
      </c>
      <c r="H1046" s="242">
        <f>SUM(H1047:H1060)</f>
        <v>55</v>
      </c>
      <c r="I1046" s="239">
        <f t="shared" si="33"/>
        <v>-13</v>
      </c>
    </row>
    <row r="1047" s="214" customFormat="1" ht="10.2" spans="1:9">
      <c r="A1047" s="237"/>
      <c r="B1047" s="237"/>
      <c r="C1047" s="237"/>
      <c r="D1047" s="232">
        <f t="shared" si="32"/>
        <v>0</v>
      </c>
      <c r="E1047" s="240">
        <v>2200501</v>
      </c>
      <c r="F1047" s="241" t="s">
        <v>310</v>
      </c>
      <c r="G1047" s="242">
        <v>0</v>
      </c>
      <c r="H1047" s="244"/>
      <c r="I1047" s="239">
        <f t="shared" si="33"/>
        <v>0</v>
      </c>
    </row>
    <row r="1048" s="214" customFormat="1" ht="10.2" spans="1:9">
      <c r="A1048" s="237"/>
      <c r="B1048" s="237"/>
      <c r="C1048" s="237"/>
      <c r="D1048" s="232">
        <f t="shared" si="32"/>
        <v>0</v>
      </c>
      <c r="E1048" s="240">
        <v>2200502</v>
      </c>
      <c r="F1048" s="241" t="s">
        <v>313</v>
      </c>
      <c r="G1048" s="242"/>
      <c r="H1048" s="244"/>
      <c r="I1048" s="239">
        <f t="shared" si="33"/>
        <v>0</v>
      </c>
    </row>
    <row r="1049" s="214" customFormat="1" ht="10.2" spans="1:9">
      <c r="A1049" s="237"/>
      <c r="B1049" s="237"/>
      <c r="C1049" s="237"/>
      <c r="D1049" s="232">
        <f t="shared" si="32"/>
        <v>0</v>
      </c>
      <c r="E1049" s="240">
        <v>2200503</v>
      </c>
      <c r="F1049" s="241" t="s">
        <v>316</v>
      </c>
      <c r="G1049" s="242"/>
      <c r="H1049" s="244"/>
      <c r="I1049" s="239">
        <f t="shared" si="33"/>
        <v>0</v>
      </c>
    </row>
    <row r="1050" s="214" customFormat="1" ht="10.2" spans="1:9">
      <c r="A1050" s="237"/>
      <c r="B1050" s="237"/>
      <c r="C1050" s="237"/>
      <c r="D1050" s="232">
        <f t="shared" si="32"/>
        <v>0</v>
      </c>
      <c r="E1050" s="240">
        <v>2200504</v>
      </c>
      <c r="F1050" s="241" t="s">
        <v>1295</v>
      </c>
      <c r="G1050" s="242">
        <v>0</v>
      </c>
      <c r="H1050" s="244"/>
      <c r="I1050" s="239">
        <f t="shared" si="33"/>
        <v>0</v>
      </c>
    </row>
    <row r="1051" s="214" customFormat="1" ht="10.2" spans="1:9">
      <c r="A1051" s="237"/>
      <c r="B1051" s="237"/>
      <c r="C1051" s="237"/>
      <c r="D1051" s="232">
        <f t="shared" si="32"/>
        <v>0</v>
      </c>
      <c r="E1051" s="240">
        <v>2200506</v>
      </c>
      <c r="F1051" s="241" t="s">
        <v>1296</v>
      </c>
      <c r="G1051" s="242">
        <v>0</v>
      </c>
      <c r="H1051" s="244"/>
      <c r="I1051" s="239">
        <f t="shared" si="33"/>
        <v>0</v>
      </c>
    </row>
    <row r="1052" s="214" customFormat="1" ht="10.2" spans="1:9">
      <c r="A1052" s="237"/>
      <c r="B1052" s="237"/>
      <c r="C1052" s="237"/>
      <c r="D1052" s="232">
        <f t="shared" si="32"/>
        <v>0</v>
      </c>
      <c r="E1052" s="240">
        <v>2200507</v>
      </c>
      <c r="F1052" s="241" t="s">
        <v>1297</v>
      </c>
      <c r="G1052" s="242">
        <v>0</v>
      </c>
      <c r="H1052" s="244"/>
      <c r="I1052" s="239">
        <f t="shared" si="33"/>
        <v>0</v>
      </c>
    </row>
    <row r="1053" s="214" customFormat="1" ht="10.2" spans="1:9">
      <c r="A1053" s="237"/>
      <c r="B1053" s="237"/>
      <c r="C1053" s="237"/>
      <c r="D1053" s="232">
        <f t="shared" si="32"/>
        <v>0</v>
      </c>
      <c r="E1053" s="240">
        <v>2200508</v>
      </c>
      <c r="F1053" s="241" t="s">
        <v>1298</v>
      </c>
      <c r="G1053" s="242">
        <v>0</v>
      </c>
      <c r="H1053" s="244"/>
      <c r="I1053" s="239">
        <f t="shared" si="33"/>
        <v>0</v>
      </c>
    </row>
    <row r="1054" s="214" customFormat="1" ht="10.2" spans="1:9">
      <c r="A1054" s="237"/>
      <c r="B1054" s="237"/>
      <c r="C1054" s="237"/>
      <c r="D1054" s="232">
        <f t="shared" si="32"/>
        <v>0</v>
      </c>
      <c r="E1054" s="240">
        <v>2200509</v>
      </c>
      <c r="F1054" s="241" t="s">
        <v>1299</v>
      </c>
      <c r="G1054" s="242">
        <v>0</v>
      </c>
      <c r="H1054" s="244">
        <v>10</v>
      </c>
      <c r="I1054" s="239">
        <f t="shared" si="33"/>
        <v>10</v>
      </c>
    </row>
    <row r="1055" s="214" customFormat="1" ht="10.2" spans="1:9">
      <c r="A1055" s="237"/>
      <c r="B1055" s="237"/>
      <c r="C1055" s="237"/>
      <c r="D1055" s="232">
        <f t="shared" si="32"/>
        <v>0</v>
      </c>
      <c r="E1055" s="240">
        <v>2200510</v>
      </c>
      <c r="F1055" s="241" t="s">
        <v>1300</v>
      </c>
      <c r="G1055" s="242">
        <v>0</v>
      </c>
      <c r="H1055" s="244"/>
      <c r="I1055" s="239">
        <f t="shared" si="33"/>
        <v>0</v>
      </c>
    </row>
    <row r="1056" s="214" customFormat="1" ht="10.2" spans="1:9">
      <c r="A1056" s="237"/>
      <c r="B1056" s="237"/>
      <c r="C1056" s="237"/>
      <c r="D1056" s="232">
        <f t="shared" si="32"/>
        <v>0</v>
      </c>
      <c r="E1056" s="240">
        <v>2200511</v>
      </c>
      <c r="F1056" s="241" t="s">
        <v>1301</v>
      </c>
      <c r="G1056" s="242">
        <v>0</v>
      </c>
      <c r="H1056" s="244"/>
      <c r="I1056" s="239">
        <f t="shared" si="33"/>
        <v>0</v>
      </c>
    </row>
    <row r="1057" s="214" customFormat="1" ht="10.2" spans="1:9">
      <c r="A1057" s="237"/>
      <c r="B1057" s="237"/>
      <c r="C1057" s="237"/>
      <c r="D1057" s="232">
        <f t="shared" si="32"/>
        <v>0</v>
      </c>
      <c r="E1057" s="240">
        <v>2200512</v>
      </c>
      <c r="F1057" s="241" t="s">
        <v>1302</v>
      </c>
      <c r="G1057" s="242">
        <v>0</v>
      </c>
      <c r="H1057" s="244"/>
      <c r="I1057" s="239">
        <f t="shared" si="33"/>
        <v>0</v>
      </c>
    </row>
    <row r="1058" s="214" customFormat="1" ht="10.2" spans="1:9">
      <c r="A1058" s="237"/>
      <c r="B1058" s="237"/>
      <c r="C1058" s="237"/>
      <c r="D1058" s="232">
        <f t="shared" si="32"/>
        <v>0</v>
      </c>
      <c r="E1058" s="240">
        <v>2200513</v>
      </c>
      <c r="F1058" s="241" t="s">
        <v>1303</v>
      </c>
      <c r="G1058" s="242">
        <v>0</v>
      </c>
      <c r="H1058" s="244"/>
      <c r="I1058" s="239">
        <f t="shared" si="33"/>
        <v>0</v>
      </c>
    </row>
    <row r="1059" s="214" customFormat="1" ht="10.2" spans="1:9">
      <c r="A1059" s="237"/>
      <c r="B1059" s="237"/>
      <c r="C1059" s="237"/>
      <c r="D1059" s="232">
        <f t="shared" si="32"/>
        <v>0</v>
      </c>
      <c r="E1059" s="240">
        <v>2200514</v>
      </c>
      <c r="F1059" s="241" t="s">
        <v>1304</v>
      </c>
      <c r="G1059" s="242">
        <v>0</v>
      </c>
      <c r="H1059" s="244"/>
      <c r="I1059" s="239">
        <f t="shared" si="33"/>
        <v>0</v>
      </c>
    </row>
    <row r="1060" s="214" customFormat="1" ht="10.2" spans="1:9">
      <c r="A1060" s="237"/>
      <c r="B1060" s="237"/>
      <c r="C1060" s="237"/>
      <c r="D1060" s="232">
        <f t="shared" si="32"/>
        <v>0</v>
      </c>
      <c r="E1060" s="240">
        <v>2200599</v>
      </c>
      <c r="F1060" s="241" t="s">
        <v>1305</v>
      </c>
      <c r="G1060" s="242">
        <v>68</v>
      </c>
      <c r="H1060" s="244">
        <v>45</v>
      </c>
      <c r="I1060" s="239">
        <f t="shared" si="33"/>
        <v>-23</v>
      </c>
    </row>
    <row r="1061" s="214" customFormat="1" ht="10.2" spans="1:9">
      <c r="A1061" s="237"/>
      <c r="B1061" s="237"/>
      <c r="C1061" s="237"/>
      <c r="D1061" s="232">
        <f t="shared" si="32"/>
        <v>0</v>
      </c>
      <c r="E1061" s="240">
        <v>22099</v>
      </c>
      <c r="F1061" s="241" t="s">
        <v>1306</v>
      </c>
      <c r="G1061" s="242">
        <v>0</v>
      </c>
      <c r="H1061" s="244"/>
      <c r="I1061" s="239">
        <f t="shared" si="33"/>
        <v>0</v>
      </c>
    </row>
    <row r="1062" s="214" customFormat="1" ht="10.2" spans="1:9">
      <c r="A1062" s="237"/>
      <c r="B1062" s="237"/>
      <c r="C1062" s="237"/>
      <c r="D1062" s="232">
        <f t="shared" si="32"/>
        <v>0</v>
      </c>
      <c r="E1062" s="240">
        <v>2209901</v>
      </c>
      <c r="F1062" s="241" t="s">
        <v>1307</v>
      </c>
      <c r="G1062" s="242">
        <v>0</v>
      </c>
      <c r="H1062" s="244"/>
      <c r="I1062" s="239">
        <f t="shared" si="33"/>
        <v>0</v>
      </c>
    </row>
    <row r="1063" s="214" customFormat="1" ht="10.2" spans="1:9">
      <c r="A1063" s="237"/>
      <c r="B1063" s="237"/>
      <c r="C1063" s="237"/>
      <c r="D1063" s="232">
        <f t="shared" si="32"/>
        <v>0</v>
      </c>
      <c r="E1063" s="233">
        <v>221</v>
      </c>
      <c r="F1063" s="234" t="s">
        <v>1308</v>
      </c>
      <c r="G1063" s="235">
        <f>SUM(G1064,G1075,G1079)</f>
        <v>21814</v>
      </c>
      <c r="H1063" s="235">
        <f>SUM(H1064,H1075,H1079)</f>
        <v>16326</v>
      </c>
      <c r="I1063" s="232">
        <f t="shared" si="33"/>
        <v>-5488</v>
      </c>
    </row>
    <row r="1064" s="214" customFormat="1" ht="10.2" spans="1:9">
      <c r="A1064" s="237"/>
      <c r="B1064" s="237"/>
      <c r="C1064" s="237"/>
      <c r="D1064" s="232">
        <f t="shared" si="32"/>
        <v>0</v>
      </c>
      <c r="E1064" s="240">
        <v>22101</v>
      </c>
      <c r="F1064" s="241" t="s">
        <v>1309</v>
      </c>
      <c r="G1064" s="242">
        <f>SUM(G1065:G1074)</f>
        <v>14911</v>
      </c>
      <c r="H1064" s="242">
        <f>SUM(H1065:H1074)</f>
        <v>9510</v>
      </c>
      <c r="I1064" s="239">
        <f t="shared" si="33"/>
        <v>-5401</v>
      </c>
    </row>
    <row r="1065" s="214" customFormat="1" ht="10.2" spans="1:9">
      <c r="A1065" s="237"/>
      <c r="B1065" s="237"/>
      <c r="C1065" s="237"/>
      <c r="D1065" s="232">
        <f t="shared" si="32"/>
        <v>0</v>
      </c>
      <c r="E1065" s="240">
        <v>2210101</v>
      </c>
      <c r="F1065" s="241" t="s">
        <v>1310</v>
      </c>
      <c r="G1065" s="242">
        <v>0</v>
      </c>
      <c r="H1065" s="244"/>
      <c r="I1065" s="239">
        <f t="shared" si="33"/>
        <v>0</v>
      </c>
    </row>
    <row r="1066" s="214" customFormat="1" ht="10.2" spans="1:9">
      <c r="A1066" s="237"/>
      <c r="B1066" s="237"/>
      <c r="C1066" s="237"/>
      <c r="D1066" s="232">
        <f t="shared" si="32"/>
        <v>0</v>
      </c>
      <c r="E1066" s="240">
        <v>2210102</v>
      </c>
      <c r="F1066" s="241" t="s">
        <v>1311</v>
      </c>
      <c r="G1066" s="242"/>
      <c r="H1066" s="244"/>
      <c r="I1066" s="239">
        <f t="shared" si="33"/>
        <v>0</v>
      </c>
    </row>
    <row r="1067" s="214" customFormat="1" ht="10.2" spans="1:9">
      <c r="A1067" s="237"/>
      <c r="B1067" s="237"/>
      <c r="C1067" s="237"/>
      <c r="D1067" s="232">
        <f t="shared" si="32"/>
        <v>0</v>
      </c>
      <c r="E1067" s="240">
        <v>2210103</v>
      </c>
      <c r="F1067" s="241" t="s">
        <v>1312</v>
      </c>
      <c r="G1067" s="242">
        <v>2746</v>
      </c>
      <c r="H1067" s="244">
        <v>3740</v>
      </c>
      <c r="I1067" s="239">
        <f t="shared" si="33"/>
        <v>994</v>
      </c>
    </row>
    <row r="1068" s="214" customFormat="1" ht="10.2" spans="1:9">
      <c r="A1068" s="237"/>
      <c r="B1068" s="237"/>
      <c r="C1068" s="237"/>
      <c r="D1068" s="232">
        <f t="shared" si="32"/>
        <v>0</v>
      </c>
      <c r="E1068" s="240">
        <v>2210104</v>
      </c>
      <c r="F1068" s="241" t="s">
        <v>1313</v>
      </c>
      <c r="G1068" s="242"/>
      <c r="H1068" s="244"/>
      <c r="I1068" s="239">
        <f t="shared" si="33"/>
        <v>0</v>
      </c>
    </row>
    <row r="1069" s="214" customFormat="1" ht="10.2" spans="1:9">
      <c r="A1069" s="237"/>
      <c r="B1069" s="237"/>
      <c r="C1069" s="237"/>
      <c r="D1069" s="232">
        <f t="shared" si="32"/>
        <v>0</v>
      </c>
      <c r="E1069" s="240">
        <v>2210105</v>
      </c>
      <c r="F1069" s="241" t="s">
        <v>1314</v>
      </c>
      <c r="G1069" s="242">
        <v>4163</v>
      </c>
      <c r="H1069" s="244">
        <v>8</v>
      </c>
      <c r="I1069" s="239">
        <f t="shared" si="33"/>
        <v>-4155</v>
      </c>
    </row>
    <row r="1070" s="214" customFormat="1" ht="10.2" spans="1:9">
      <c r="A1070" s="237"/>
      <c r="B1070" s="237"/>
      <c r="C1070" s="237"/>
      <c r="D1070" s="232">
        <f t="shared" si="32"/>
        <v>0</v>
      </c>
      <c r="E1070" s="240">
        <v>2210106</v>
      </c>
      <c r="F1070" s="241" t="s">
        <v>1315</v>
      </c>
      <c r="G1070" s="242"/>
      <c r="H1070" s="244">
        <v>20</v>
      </c>
      <c r="I1070" s="239">
        <f t="shared" si="33"/>
        <v>20</v>
      </c>
    </row>
    <row r="1071" s="214" customFormat="1" ht="10.2" spans="1:9">
      <c r="A1071" s="237"/>
      <c r="B1071" s="237"/>
      <c r="C1071" s="237"/>
      <c r="D1071" s="232">
        <f t="shared" si="32"/>
        <v>0</v>
      </c>
      <c r="E1071" s="240">
        <v>2210107</v>
      </c>
      <c r="F1071" s="241" t="s">
        <v>1316</v>
      </c>
      <c r="G1071" s="242">
        <v>12</v>
      </c>
      <c r="H1071" s="244">
        <v>57</v>
      </c>
      <c r="I1071" s="239">
        <f t="shared" si="33"/>
        <v>45</v>
      </c>
    </row>
    <row r="1072" s="214" customFormat="1" ht="10.2" spans="1:9">
      <c r="A1072" s="237"/>
      <c r="B1072" s="237"/>
      <c r="C1072" s="237"/>
      <c r="D1072" s="232">
        <f t="shared" si="32"/>
        <v>0</v>
      </c>
      <c r="E1072" s="240">
        <v>2210108</v>
      </c>
      <c r="F1072" s="250" t="s">
        <v>1317</v>
      </c>
      <c r="G1072" s="242">
        <v>1559</v>
      </c>
      <c r="H1072" s="244">
        <v>204</v>
      </c>
      <c r="I1072" s="239">
        <f t="shared" si="33"/>
        <v>-1355</v>
      </c>
    </row>
    <row r="1073" s="214" customFormat="1" ht="10.2" spans="1:9">
      <c r="A1073" s="237"/>
      <c r="B1073" s="237"/>
      <c r="C1073" s="237"/>
      <c r="D1073" s="232">
        <f t="shared" si="32"/>
        <v>0</v>
      </c>
      <c r="E1073" s="240">
        <v>2210109</v>
      </c>
      <c r="F1073" s="250" t="s">
        <v>1318</v>
      </c>
      <c r="G1073" s="242"/>
      <c r="H1073" s="244"/>
      <c r="I1073" s="239">
        <f t="shared" si="33"/>
        <v>0</v>
      </c>
    </row>
    <row r="1074" s="214" customFormat="1" ht="10.2" spans="1:9">
      <c r="A1074" s="237"/>
      <c r="B1074" s="237"/>
      <c r="C1074" s="237"/>
      <c r="D1074" s="232">
        <f t="shared" si="32"/>
        <v>0</v>
      </c>
      <c r="E1074" s="240">
        <v>2210199</v>
      </c>
      <c r="F1074" s="241" t="s">
        <v>1319</v>
      </c>
      <c r="G1074" s="242">
        <v>6431</v>
      </c>
      <c r="H1074" s="244">
        <v>5481</v>
      </c>
      <c r="I1074" s="239">
        <f t="shared" si="33"/>
        <v>-950</v>
      </c>
    </row>
    <row r="1075" s="214" customFormat="1" ht="10.2" spans="1:9">
      <c r="A1075" s="237"/>
      <c r="B1075" s="237"/>
      <c r="C1075" s="237"/>
      <c r="D1075" s="232">
        <f t="shared" si="32"/>
        <v>0</v>
      </c>
      <c r="E1075" s="240">
        <v>22102</v>
      </c>
      <c r="F1075" s="241" t="s">
        <v>1320</v>
      </c>
      <c r="G1075" s="242">
        <f>SUM(G1076:G1078)</f>
        <v>6903</v>
      </c>
      <c r="H1075" s="242">
        <f>SUM(H1076:H1078)</f>
        <v>6816</v>
      </c>
      <c r="I1075" s="239">
        <f t="shared" si="33"/>
        <v>-87</v>
      </c>
    </row>
    <row r="1076" s="214" customFormat="1" ht="10.2" spans="1:9">
      <c r="A1076" s="237"/>
      <c r="B1076" s="237"/>
      <c r="C1076" s="237"/>
      <c r="D1076" s="232">
        <f t="shared" si="32"/>
        <v>0</v>
      </c>
      <c r="E1076" s="240">
        <v>2210201</v>
      </c>
      <c r="F1076" s="241" t="s">
        <v>1321</v>
      </c>
      <c r="G1076" s="242">
        <v>6903</v>
      </c>
      <c r="H1076" s="244">
        <v>6816</v>
      </c>
      <c r="I1076" s="239">
        <f t="shared" si="33"/>
        <v>-87</v>
      </c>
    </row>
    <row r="1077" s="214" customFormat="1" ht="10.2" spans="1:9">
      <c r="A1077" s="237"/>
      <c r="B1077" s="237"/>
      <c r="C1077" s="237"/>
      <c r="D1077" s="232">
        <f t="shared" si="32"/>
        <v>0</v>
      </c>
      <c r="E1077" s="240">
        <v>2210202</v>
      </c>
      <c r="F1077" s="241" t="s">
        <v>1322</v>
      </c>
      <c r="G1077" s="242">
        <v>0</v>
      </c>
      <c r="H1077" s="244"/>
      <c r="I1077" s="239">
        <f t="shared" si="33"/>
        <v>0</v>
      </c>
    </row>
    <row r="1078" s="214" customFormat="1" ht="10.2" spans="1:9">
      <c r="A1078" s="237"/>
      <c r="B1078" s="237"/>
      <c r="C1078" s="237"/>
      <c r="D1078" s="232">
        <f t="shared" si="32"/>
        <v>0</v>
      </c>
      <c r="E1078" s="240">
        <v>2210203</v>
      </c>
      <c r="F1078" s="241" t="s">
        <v>1323</v>
      </c>
      <c r="G1078" s="242">
        <v>0</v>
      </c>
      <c r="H1078" s="244"/>
      <c r="I1078" s="239">
        <f t="shared" si="33"/>
        <v>0</v>
      </c>
    </row>
    <row r="1079" s="214" customFormat="1" ht="10.2" spans="1:9">
      <c r="A1079" s="237"/>
      <c r="B1079" s="237"/>
      <c r="C1079" s="237"/>
      <c r="D1079" s="232">
        <f t="shared" si="32"/>
        <v>0</v>
      </c>
      <c r="E1079" s="240">
        <v>22103</v>
      </c>
      <c r="F1079" s="241" t="s">
        <v>1324</v>
      </c>
      <c r="G1079" s="242"/>
      <c r="H1079" s="244"/>
      <c r="I1079" s="239">
        <f t="shared" si="33"/>
        <v>0</v>
      </c>
    </row>
    <row r="1080" s="214" customFormat="1" ht="10.2" spans="1:9">
      <c r="A1080" s="237"/>
      <c r="B1080" s="237"/>
      <c r="C1080" s="237"/>
      <c r="D1080" s="232">
        <f t="shared" si="32"/>
        <v>0</v>
      </c>
      <c r="E1080" s="240">
        <v>2210301</v>
      </c>
      <c r="F1080" s="241" t="s">
        <v>1325</v>
      </c>
      <c r="G1080" s="242"/>
      <c r="H1080" s="244"/>
      <c r="I1080" s="239">
        <f t="shared" si="33"/>
        <v>0</v>
      </c>
    </row>
    <row r="1081" s="214" customFormat="1" ht="10.2" spans="1:9">
      <c r="A1081" s="237"/>
      <c r="B1081" s="237"/>
      <c r="C1081" s="237"/>
      <c r="D1081" s="232">
        <f t="shared" si="32"/>
        <v>0</v>
      </c>
      <c r="E1081" s="240">
        <v>2210302</v>
      </c>
      <c r="F1081" s="241" t="s">
        <v>1326</v>
      </c>
      <c r="G1081" s="242"/>
      <c r="H1081" s="244"/>
      <c r="I1081" s="239">
        <f t="shared" si="33"/>
        <v>0</v>
      </c>
    </row>
    <row r="1082" s="214" customFormat="1" ht="10.2" spans="1:9">
      <c r="A1082" s="237"/>
      <c r="B1082" s="237"/>
      <c r="C1082" s="237"/>
      <c r="D1082" s="232">
        <f t="shared" si="32"/>
        <v>0</v>
      </c>
      <c r="E1082" s="240">
        <v>2210399</v>
      </c>
      <c r="F1082" s="241" t="s">
        <v>1327</v>
      </c>
      <c r="G1082" s="242">
        <v>0</v>
      </c>
      <c r="H1082" s="244"/>
      <c r="I1082" s="239">
        <f t="shared" si="33"/>
        <v>0</v>
      </c>
    </row>
    <row r="1083" s="214" customFormat="1" ht="10.2" spans="1:9">
      <c r="A1083" s="237"/>
      <c r="B1083" s="237"/>
      <c r="C1083" s="237"/>
      <c r="D1083" s="232">
        <f t="shared" si="32"/>
        <v>0</v>
      </c>
      <c r="E1083" s="233">
        <v>222</v>
      </c>
      <c r="F1083" s="234" t="s">
        <v>1328</v>
      </c>
      <c r="G1083" s="264">
        <f>SUM(G1084)</f>
        <v>213</v>
      </c>
      <c r="H1083" s="264">
        <f>SUM(H1099+H1084)</f>
        <v>663</v>
      </c>
      <c r="I1083" s="232">
        <f t="shared" si="33"/>
        <v>450</v>
      </c>
    </row>
    <row r="1084" s="214" customFormat="1" ht="10.2" spans="1:9">
      <c r="A1084" s="237"/>
      <c r="B1084" s="237"/>
      <c r="C1084" s="237"/>
      <c r="D1084" s="232">
        <f t="shared" si="32"/>
        <v>0</v>
      </c>
      <c r="E1084" s="240">
        <v>22201</v>
      </c>
      <c r="F1084" s="241" t="s">
        <v>1329</v>
      </c>
      <c r="G1084" s="265">
        <f>SUM(G1085:G1098)</f>
        <v>213</v>
      </c>
      <c r="H1084" s="265">
        <f>SUM(H1085:H1098)</f>
        <v>482</v>
      </c>
      <c r="I1084" s="239">
        <f t="shared" si="33"/>
        <v>269</v>
      </c>
    </row>
    <row r="1085" s="214" customFormat="1" ht="10.2" spans="1:9">
      <c r="A1085" s="237"/>
      <c r="B1085" s="237"/>
      <c r="C1085" s="237"/>
      <c r="D1085" s="232">
        <f t="shared" si="32"/>
        <v>0</v>
      </c>
      <c r="E1085" s="240">
        <v>2220101</v>
      </c>
      <c r="F1085" s="241" t="s">
        <v>310</v>
      </c>
      <c r="G1085" s="242">
        <v>0</v>
      </c>
      <c r="H1085" s="244"/>
      <c r="I1085" s="239">
        <f t="shared" si="33"/>
        <v>0</v>
      </c>
    </row>
    <row r="1086" s="214" customFormat="1" ht="10.2" spans="1:9">
      <c r="A1086" s="237"/>
      <c r="B1086" s="237"/>
      <c r="C1086" s="237"/>
      <c r="D1086" s="232">
        <f t="shared" si="32"/>
        <v>0</v>
      </c>
      <c r="E1086" s="240">
        <v>2220102</v>
      </c>
      <c r="F1086" s="241" t="s">
        <v>313</v>
      </c>
      <c r="G1086" s="242">
        <v>0</v>
      </c>
      <c r="H1086" s="244"/>
      <c r="I1086" s="239">
        <f t="shared" si="33"/>
        <v>0</v>
      </c>
    </row>
    <row r="1087" s="214" customFormat="1" ht="10.2" spans="1:9">
      <c r="A1087" s="237"/>
      <c r="B1087" s="237"/>
      <c r="C1087" s="237"/>
      <c r="D1087" s="232">
        <f t="shared" si="32"/>
        <v>0</v>
      </c>
      <c r="E1087" s="240">
        <v>2220103</v>
      </c>
      <c r="F1087" s="241" t="s">
        <v>316</v>
      </c>
      <c r="G1087" s="242">
        <v>0</v>
      </c>
      <c r="H1087" s="244"/>
      <c r="I1087" s="239">
        <f t="shared" si="33"/>
        <v>0</v>
      </c>
    </row>
    <row r="1088" s="214" customFormat="1" ht="10.2" spans="1:9">
      <c r="A1088" s="237"/>
      <c r="B1088" s="237"/>
      <c r="C1088" s="237"/>
      <c r="D1088" s="232">
        <f t="shared" si="32"/>
        <v>0</v>
      </c>
      <c r="E1088" s="240">
        <v>2220104</v>
      </c>
      <c r="F1088" s="241" t="s">
        <v>1330</v>
      </c>
      <c r="G1088" s="242">
        <v>0</v>
      </c>
      <c r="H1088" s="244"/>
      <c r="I1088" s="239">
        <f t="shared" si="33"/>
        <v>0</v>
      </c>
    </row>
    <row r="1089" s="214" customFormat="1" ht="10.2" spans="1:9">
      <c r="A1089" s="237"/>
      <c r="B1089" s="237"/>
      <c r="C1089" s="237"/>
      <c r="D1089" s="232">
        <f t="shared" si="32"/>
        <v>0</v>
      </c>
      <c r="E1089" s="240">
        <v>2220105</v>
      </c>
      <c r="F1089" s="241" t="s">
        <v>1331</v>
      </c>
      <c r="G1089" s="242">
        <v>0</v>
      </c>
      <c r="H1089" s="244"/>
      <c r="I1089" s="239">
        <f t="shared" si="33"/>
        <v>0</v>
      </c>
    </row>
    <row r="1090" s="214" customFormat="1" ht="10.2" spans="1:9">
      <c r="A1090" s="237"/>
      <c r="B1090" s="237"/>
      <c r="C1090" s="237"/>
      <c r="D1090" s="232">
        <f t="shared" si="32"/>
        <v>0</v>
      </c>
      <c r="E1090" s="240">
        <v>2220106</v>
      </c>
      <c r="F1090" s="241" t="s">
        <v>1332</v>
      </c>
      <c r="G1090" s="242">
        <v>0</v>
      </c>
      <c r="H1090" s="244"/>
      <c r="I1090" s="239">
        <f t="shared" si="33"/>
        <v>0</v>
      </c>
    </row>
    <row r="1091" s="214" customFormat="1" ht="10.2" spans="1:9">
      <c r="A1091" s="237"/>
      <c r="B1091" s="237"/>
      <c r="C1091" s="237"/>
      <c r="D1091" s="232">
        <f t="shared" si="32"/>
        <v>0</v>
      </c>
      <c r="E1091" s="240">
        <v>2220107</v>
      </c>
      <c r="F1091" s="241" t="s">
        <v>1333</v>
      </c>
      <c r="G1091" s="242">
        <v>0</v>
      </c>
      <c r="H1091" s="244"/>
      <c r="I1091" s="239">
        <f t="shared" si="33"/>
        <v>0</v>
      </c>
    </row>
    <row r="1092" s="214" customFormat="1" ht="10.2" spans="1:9">
      <c r="A1092" s="237"/>
      <c r="B1092" s="237"/>
      <c r="C1092" s="237"/>
      <c r="D1092" s="232">
        <f t="shared" si="32"/>
        <v>0</v>
      </c>
      <c r="E1092" s="240">
        <v>2220112</v>
      </c>
      <c r="F1092" s="241" t="s">
        <v>1334</v>
      </c>
      <c r="G1092" s="242"/>
      <c r="H1092" s="244"/>
      <c r="I1092" s="239">
        <f t="shared" si="33"/>
        <v>0</v>
      </c>
    </row>
    <row r="1093" s="214" customFormat="1" ht="10.2" spans="1:9">
      <c r="A1093" s="237"/>
      <c r="B1093" s="237"/>
      <c r="C1093" s="237"/>
      <c r="D1093" s="232">
        <f t="shared" si="32"/>
        <v>0</v>
      </c>
      <c r="E1093" s="240">
        <v>2220113</v>
      </c>
      <c r="F1093" s="241" t="s">
        <v>1335</v>
      </c>
      <c r="G1093" s="242"/>
      <c r="H1093" s="244"/>
      <c r="I1093" s="239">
        <f t="shared" si="33"/>
        <v>0</v>
      </c>
    </row>
    <row r="1094" s="214" customFormat="1" ht="10.2" spans="1:9">
      <c r="A1094" s="237"/>
      <c r="B1094" s="237"/>
      <c r="C1094" s="237"/>
      <c r="D1094" s="232">
        <f t="shared" si="32"/>
        <v>0</v>
      </c>
      <c r="E1094" s="240">
        <v>2220114</v>
      </c>
      <c r="F1094" s="241" t="s">
        <v>1336</v>
      </c>
      <c r="G1094" s="242">
        <v>0</v>
      </c>
      <c r="H1094" s="244"/>
      <c r="I1094" s="239">
        <f t="shared" si="33"/>
        <v>0</v>
      </c>
    </row>
    <row r="1095" s="214" customFormat="1" ht="10.2" spans="1:9">
      <c r="A1095" s="237"/>
      <c r="B1095" s="237"/>
      <c r="C1095" s="237"/>
      <c r="D1095" s="232">
        <f t="shared" ref="D1095:D1158" si="34">C1095-B1095</f>
        <v>0</v>
      </c>
      <c r="E1095" s="240">
        <v>2220115</v>
      </c>
      <c r="F1095" s="241" t="s">
        <v>1337</v>
      </c>
      <c r="G1095" s="242">
        <v>213</v>
      </c>
      <c r="H1095" s="244">
        <v>462</v>
      </c>
      <c r="I1095" s="239">
        <f t="shared" ref="I1095:I1158" si="35">H1095-G1095</f>
        <v>249</v>
      </c>
    </row>
    <row r="1096" s="214" customFormat="1" ht="10.2" spans="1:9">
      <c r="A1096" s="237"/>
      <c r="B1096" s="237"/>
      <c r="C1096" s="237"/>
      <c r="D1096" s="232">
        <f t="shared" si="34"/>
        <v>0</v>
      </c>
      <c r="E1096" s="240">
        <v>2220118</v>
      </c>
      <c r="F1096" s="241" t="s">
        <v>1338</v>
      </c>
      <c r="G1096" s="242">
        <v>0</v>
      </c>
      <c r="H1096" s="244"/>
      <c r="I1096" s="239">
        <f t="shared" si="35"/>
        <v>0</v>
      </c>
    </row>
    <row r="1097" s="214" customFormat="1" ht="10.2" spans="1:9">
      <c r="A1097" s="237"/>
      <c r="B1097" s="237"/>
      <c r="C1097" s="237"/>
      <c r="D1097" s="232">
        <f t="shared" si="34"/>
        <v>0</v>
      </c>
      <c r="E1097" s="240">
        <v>2220150</v>
      </c>
      <c r="F1097" s="241" t="s">
        <v>337</v>
      </c>
      <c r="G1097" s="242">
        <v>0</v>
      </c>
      <c r="H1097" s="244"/>
      <c r="I1097" s="239">
        <f t="shared" si="35"/>
        <v>0</v>
      </c>
    </row>
    <row r="1098" s="214" customFormat="1" ht="10.2" spans="1:9">
      <c r="A1098" s="237"/>
      <c r="B1098" s="237"/>
      <c r="C1098" s="237"/>
      <c r="D1098" s="232">
        <f t="shared" si="34"/>
        <v>0</v>
      </c>
      <c r="E1098" s="240">
        <v>2220199</v>
      </c>
      <c r="F1098" s="241" t="s">
        <v>1339</v>
      </c>
      <c r="G1098" s="242">
        <v>0</v>
      </c>
      <c r="H1098" s="244">
        <v>20</v>
      </c>
      <c r="I1098" s="239">
        <f t="shared" si="35"/>
        <v>20</v>
      </c>
    </row>
    <row r="1099" s="214" customFormat="1" ht="10.2" spans="1:9">
      <c r="A1099" s="237"/>
      <c r="B1099" s="237"/>
      <c r="C1099" s="237"/>
      <c r="D1099" s="232">
        <f t="shared" si="34"/>
        <v>0</v>
      </c>
      <c r="E1099" s="240">
        <v>22204</v>
      </c>
      <c r="F1099" s="266" t="s">
        <v>1340</v>
      </c>
      <c r="G1099" s="242"/>
      <c r="H1099" s="244">
        <f>H1100</f>
        <v>181</v>
      </c>
      <c r="I1099" s="239">
        <f t="shared" si="35"/>
        <v>181</v>
      </c>
    </row>
    <row r="1100" s="214" customFormat="1" ht="10.2" spans="1:9">
      <c r="A1100" s="237"/>
      <c r="B1100" s="237"/>
      <c r="C1100" s="237"/>
      <c r="D1100" s="232">
        <f t="shared" si="34"/>
        <v>0</v>
      </c>
      <c r="E1100" s="240">
        <v>2220403</v>
      </c>
      <c r="F1100" s="266" t="s">
        <v>1341</v>
      </c>
      <c r="G1100" s="242"/>
      <c r="H1100" s="244">
        <v>181</v>
      </c>
      <c r="I1100" s="239">
        <f t="shared" si="35"/>
        <v>181</v>
      </c>
    </row>
    <row r="1101" s="214" customFormat="1" ht="10.2" spans="1:9">
      <c r="A1101" s="237"/>
      <c r="B1101" s="237"/>
      <c r="C1101" s="237"/>
      <c r="D1101" s="232">
        <f t="shared" si="34"/>
        <v>0</v>
      </c>
      <c r="E1101" s="233">
        <v>224</v>
      </c>
      <c r="F1101" s="267" t="s">
        <v>1342</v>
      </c>
      <c r="G1101" s="235">
        <f>SUM(G1102,G1113,G1125,G1138,G1142,G1148)</f>
        <v>5283</v>
      </c>
      <c r="H1101" s="235">
        <f>SUM(H1102,H1113,H1125,H1138,H1142,H1148)</f>
        <v>2383</v>
      </c>
      <c r="I1101" s="232">
        <f t="shared" si="35"/>
        <v>-2900</v>
      </c>
    </row>
    <row r="1102" s="214" customFormat="1" ht="10.2" spans="1:9">
      <c r="A1102" s="237"/>
      <c r="B1102" s="237"/>
      <c r="C1102" s="237"/>
      <c r="D1102" s="232">
        <f t="shared" si="34"/>
        <v>0</v>
      </c>
      <c r="E1102" s="240">
        <v>22401</v>
      </c>
      <c r="F1102" s="268" t="s">
        <v>1343</v>
      </c>
      <c r="G1102" s="242">
        <f>SUM(G1103:G1109,G1110:G1112)</f>
        <v>194</v>
      </c>
      <c r="H1102" s="242">
        <f>SUM(H1103:H1109,H1110:H1112)</f>
        <v>274</v>
      </c>
      <c r="I1102" s="239">
        <f t="shared" si="35"/>
        <v>80</v>
      </c>
    </row>
    <row r="1103" s="214" customFormat="1" ht="10.2" spans="1:9">
      <c r="A1103" s="237"/>
      <c r="B1103" s="237"/>
      <c r="C1103" s="237"/>
      <c r="D1103" s="232">
        <f t="shared" si="34"/>
        <v>0</v>
      </c>
      <c r="E1103" s="240">
        <v>2240101</v>
      </c>
      <c r="F1103" s="241" t="s">
        <v>1344</v>
      </c>
      <c r="G1103" s="242">
        <v>194</v>
      </c>
      <c r="H1103" s="244">
        <v>236</v>
      </c>
      <c r="I1103" s="239">
        <f t="shared" si="35"/>
        <v>42</v>
      </c>
    </row>
    <row r="1104" s="214" customFormat="1" ht="10.2" spans="1:9">
      <c r="A1104" s="237"/>
      <c r="B1104" s="237"/>
      <c r="C1104" s="237"/>
      <c r="D1104" s="232">
        <f t="shared" si="34"/>
        <v>0</v>
      </c>
      <c r="E1104" s="240">
        <v>2240102</v>
      </c>
      <c r="F1104" s="241" t="s">
        <v>1345</v>
      </c>
      <c r="G1104" s="242"/>
      <c r="H1104" s="244"/>
      <c r="I1104" s="239">
        <f t="shared" si="35"/>
        <v>0</v>
      </c>
    </row>
    <row r="1105" s="214" customFormat="1" ht="10.2" spans="1:9">
      <c r="A1105" s="237"/>
      <c r="B1105" s="237"/>
      <c r="C1105" s="237"/>
      <c r="D1105" s="232">
        <f t="shared" si="34"/>
        <v>0</v>
      </c>
      <c r="E1105" s="240">
        <v>2240103</v>
      </c>
      <c r="F1105" s="269" t="s">
        <v>1346</v>
      </c>
      <c r="G1105" s="242"/>
      <c r="H1105" s="244"/>
      <c r="I1105" s="239">
        <f t="shared" si="35"/>
        <v>0</v>
      </c>
    </row>
    <row r="1106" s="214" customFormat="1" ht="10.2" spans="1:9">
      <c r="A1106" s="237"/>
      <c r="B1106" s="237"/>
      <c r="C1106" s="237"/>
      <c r="D1106" s="232">
        <f t="shared" si="34"/>
        <v>0</v>
      </c>
      <c r="E1106" s="240">
        <v>2240104</v>
      </c>
      <c r="F1106" s="269" t="s">
        <v>1347</v>
      </c>
      <c r="G1106" s="242"/>
      <c r="H1106" s="244"/>
      <c r="I1106" s="239">
        <f t="shared" si="35"/>
        <v>0</v>
      </c>
    </row>
    <row r="1107" s="214" customFormat="1" ht="10.2" spans="1:9">
      <c r="A1107" s="237"/>
      <c r="B1107" s="237"/>
      <c r="C1107" s="237"/>
      <c r="D1107" s="232">
        <f t="shared" si="34"/>
        <v>0</v>
      </c>
      <c r="E1107" s="240">
        <v>2240105</v>
      </c>
      <c r="F1107" s="269" t="s">
        <v>1348</v>
      </c>
      <c r="G1107" s="242"/>
      <c r="H1107" s="244"/>
      <c r="I1107" s="239">
        <f t="shared" si="35"/>
        <v>0</v>
      </c>
    </row>
    <row r="1108" s="214" customFormat="1" ht="10.2" spans="1:9">
      <c r="A1108" s="237"/>
      <c r="B1108" s="237"/>
      <c r="C1108" s="237"/>
      <c r="D1108" s="232">
        <f t="shared" si="34"/>
        <v>0</v>
      </c>
      <c r="E1108" s="240">
        <v>2240106</v>
      </c>
      <c r="F1108" s="269" t="s">
        <v>1349</v>
      </c>
      <c r="G1108" s="242">
        <v>0</v>
      </c>
      <c r="H1108" s="244">
        <v>8</v>
      </c>
      <c r="I1108" s="239">
        <f t="shared" si="35"/>
        <v>8</v>
      </c>
    </row>
    <row r="1109" s="214" customFormat="1" ht="10.2" spans="1:9">
      <c r="A1109" s="237"/>
      <c r="B1109" s="237"/>
      <c r="C1109" s="237"/>
      <c r="D1109" s="232">
        <f t="shared" si="34"/>
        <v>0</v>
      </c>
      <c r="E1109" s="240">
        <v>2240107</v>
      </c>
      <c r="F1109" s="269" t="s">
        <v>1350</v>
      </c>
      <c r="G1109" s="242">
        <v>0</v>
      </c>
      <c r="H1109" s="244"/>
      <c r="I1109" s="239">
        <f t="shared" si="35"/>
        <v>0</v>
      </c>
    </row>
    <row r="1110" s="214" customFormat="1" ht="10.2" spans="1:9">
      <c r="A1110" s="237"/>
      <c r="B1110" s="237"/>
      <c r="C1110" s="237"/>
      <c r="D1110" s="232">
        <f t="shared" si="34"/>
        <v>0</v>
      </c>
      <c r="E1110" s="240">
        <v>2240108</v>
      </c>
      <c r="F1110" s="269" t="s">
        <v>1351</v>
      </c>
      <c r="G1110" s="242">
        <v>0</v>
      </c>
      <c r="H1110" s="244">
        <v>20</v>
      </c>
      <c r="I1110" s="239">
        <f t="shared" si="35"/>
        <v>20</v>
      </c>
    </row>
    <row r="1111" s="214" customFormat="1" ht="10.2" spans="1:9">
      <c r="A1111" s="237"/>
      <c r="B1111" s="237"/>
      <c r="C1111" s="237"/>
      <c r="D1111" s="232">
        <f t="shared" si="34"/>
        <v>0</v>
      </c>
      <c r="E1111" s="240">
        <v>2240150</v>
      </c>
      <c r="F1111" s="269" t="s">
        <v>1352</v>
      </c>
      <c r="G1111" s="242">
        <v>0</v>
      </c>
      <c r="H1111" s="244"/>
      <c r="I1111" s="239">
        <f t="shared" si="35"/>
        <v>0</v>
      </c>
    </row>
    <row r="1112" s="214" customFormat="1" ht="10.2" spans="1:9">
      <c r="A1112" s="237"/>
      <c r="B1112" s="237"/>
      <c r="C1112" s="237"/>
      <c r="D1112" s="232">
        <f t="shared" si="34"/>
        <v>0</v>
      </c>
      <c r="E1112" s="240">
        <v>2240199</v>
      </c>
      <c r="F1112" s="269" t="s">
        <v>1353</v>
      </c>
      <c r="G1112" s="242">
        <v>0</v>
      </c>
      <c r="H1112" s="244">
        <v>10</v>
      </c>
      <c r="I1112" s="239">
        <f t="shared" si="35"/>
        <v>10</v>
      </c>
    </row>
    <row r="1113" s="214" customFormat="1" ht="10.2" spans="1:9">
      <c r="A1113" s="237"/>
      <c r="B1113" s="237"/>
      <c r="C1113" s="237"/>
      <c r="D1113" s="232">
        <f t="shared" si="34"/>
        <v>0</v>
      </c>
      <c r="E1113" s="240">
        <v>22402</v>
      </c>
      <c r="F1113" s="268" t="s">
        <v>1354</v>
      </c>
      <c r="G1113" s="242">
        <f>SUM(G1114:G1118)</f>
        <v>337</v>
      </c>
      <c r="H1113" s="242">
        <f>SUM(H1114:H1118)</f>
        <v>372</v>
      </c>
      <c r="I1113" s="239">
        <f t="shared" si="35"/>
        <v>35</v>
      </c>
    </row>
    <row r="1114" s="214" customFormat="1" ht="10.2" spans="1:9">
      <c r="A1114" s="237"/>
      <c r="B1114" s="237"/>
      <c r="C1114" s="237"/>
      <c r="D1114" s="232">
        <f t="shared" si="34"/>
        <v>0</v>
      </c>
      <c r="E1114" s="240">
        <v>2240201</v>
      </c>
      <c r="F1114" s="268" t="s">
        <v>1355</v>
      </c>
      <c r="G1114" s="242">
        <v>0</v>
      </c>
      <c r="H1114" s="244"/>
      <c r="I1114" s="239">
        <f t="shared" si="35"/>
        <v>0</v>
      </c>
    </row>
    <row r="1115" s="214" customFormat="1" ht="10.2" spans="1:9">
      <c r="A1115" s="237"/>
      <c r="B1115" s="237"/>
      <c r="C1115" s="237"/>
      <c r="D1115" s="232">
        <f t="shared" si="34"/>
        <v>0</v>
      </c>
      <c r="E1115" s="240">
        <v>2240202</v>
      </c>
      <c r="F1115" s="268" t="s">
        <v>1356</v>
      </c>
      <c r="G1115" s="242">
        <v>189</v>
      </c>
      <c r="H1115" s="244">
        <v>371</v>
      </c>
      <c r="I1115" s="239">
        <f t="shared" si="35"/>
        <v>182</v>
      </c>
    </row>
    <row r="1116" s="214" customFormat="1" ht="10.2" spans="1:9">
      <c r="A1116" s="237"/>
      <c r="B1116" s="237"/>
      <c r="C1116" s="237"/>
      <c r="D1116" s="232">
        <f t="shared" si="34"/>
        <v>0</v>
      </c>
      <c r="E1116" s="240">
        <v>2240203</v>
      </c>
      <c r="F1116" s="268" t="s">
        <v>1357</v>
      </c>
      <c r="G1116" s="242">
        <v>0</v>
      </c>
      <c r="H1116" s="244"/>
      <c r="I1116" s="239">
        <f t="shared" si="35"/>
        <v>0</v>
      </c>
    </row>
    <row r="1117" s="214" customFormat="1" ht="10.2" spans="1:9">
      <c r="A1117" s="237"/>
      <c r="B1117" s="237"/>
      <c r="C1117" s="237"/>
      <c r="D1117" s="232">
        <f t="shared" si="34"/>
        <v>0</v>
      </c>
      <c r="E1117" s="240">
        <v>2240204</v>
      </c>
      <c r="F1117" s="268" t="s">
        <v>1358</v>
      </c>
      <c r="G1117" s="242">
        <v>0</v>
      </c>
      <c r="H1117" s="244"/>
      <c r="I1117" s="239">
        <f t="shared" si="35"/>
        <v>0</v>
      </c>
    </row>
    <row r="1118" s="214" customFormat="1" ht="10.2" spans="1:9">
      <c r="A1118" s="237"/>
      <c r="B1118" s="237"/>
      <c r="C1118" s="237"/>
      <c r="D1118" s="232">
        <f t="shared" si="34"/>
        <v>0</v>
      </c>
      <c r="E1118" s="240">
        <v>2240299</v>
      </c>
      <c r="F1118" s="268" t="s">
        <v>1359</v>
      </c>
      <c r="G1118" s="242">
        <v>148</v>
      </c>
      <c r="H1118" s="244">
        <v>1</v>
      </c>
      <c r="I1118" s="239">
        <f t="shared" si="35"/>
        <v>-147</v>
      </c>
    </row>
    <row r="1119" s="214" customFormat="1" ht="10.2" spans="1:9">
      <c r="A1119" s="237"/>
      <c r="B1119" s="237"/>
      <c r="C1119" s="237"/>
      <c r="D1119" s="232">
        <f t="shared" si="34"/>
        <v>0</v>
      </c>
      <c r="E1119" s="240">
        <v>22403</v>
      </c>
      <c r="F1119" s="268" t="s">
        <v>1360</v>
      </c>
      <c r="G1119" s="242">
        <v>0</v>
      </c>
      <c r="H1119" s="244"/>
      <c r="I1119" s="239">
        <f t="shared" si="35"/>
        <v>0</v>
      </c>
    </row>
    <row r="1120" s="214" customFormat="1" ht="10.2" spans="1:9">
      <c r="A1120" s="237"/>
      <c r="B1120" s="237"/>
      <c r="C1120" s="237"/>
      <c r="D1120" s="232">
        <f t="shared" si="34"/>
        <v>0</v>
      </c>
      <c r="E1120" s="240">
        <v>2240301</v>
      </c>
      <c r="F1120" s="268" t="s">
        <v>1355</v>
      </c>
      <c r="G1120" s="242">
        <v>0</v>
      </c>
      <c r="H1120" s="244"/>
      <c r="I1120" s="239">
        <f t="shared" si="35"/>
        <v>0</v>
      </c>
    </row>
    <row r="1121" s="214" customFormat="1" ht="10.2" spans="1:9">
      <c r="A1121" s="237"/>
      <c r="B1121" s="237"/>
      <c r="C1121" s="237"/>
      <c r="D1121" s="232">
        <f t="shared" si="34"/>
        <v>0</v>
      </c>
      <c r="E1121" s="240">
        <v>2240302</v>
      </c>
      <c r="F1121" s="268" t="s">
        <v>1356</v>
      </c>
      <c r="G1121" s="242"/>
      <c r="H1121" s="244"/>
      <c r="I1121" s="239">
        <f t="shared" si="35"/>
        <v>0</v>
      </c>
    </row>
    <row r="1122" s="214" customFormat="1" ht="10.2" spans="1:9">
      <c r="A1122" s="237"/>
      <c r="B1122" s="237"/>
      <c r="C1122" s="237"/>
      <c r="D1122" s="232">
        <f t="shared" si="34"/>
        <v>0</v>
      </c>
      <c r="E1122" s="240">
        <v>2240303</v>
      </c>
      <c r="F1122" s="268" t="s">
        <v>1357</v>
      </c>
      <c r="G1122" s="242">
        <v>0</v>
      </c>
      <c r="H1122" s="244"/>
      <c r="I1122" s="239">
        <f t="shared" si="35"/>
        <v>0</v>
      </c>
    </row>
    <row r="1123" s="214" customFormat="1" ht="10.2" spans="1:9">
      <c r="A1123" s="237"/>
      <c r="B1123" s="237"/>
      <c r="C1123" s="237"/>
      <c r="D1123" s="232">
        <f t="shared" si="34"/>
        <v>0</v>
      </c>
      <c r="E1123" s="240">
        <v>2240304</v>
      </c>
      <c r="F1123" s="268" t="s">
        <v>1361</v>
      </c>
      <c r="G1123" s="242">
        <v>0</v>
      </c>
      <c r="H1123" s="244"/>
      <c r="I1123" s="239">
        <f t="shared" si="35"/>
        <v>0</v>
      </c>
    </row>
    <row r="1124" s="214" customFormat="1" ht="10.2" spans="1:9">
      <c r="A1124" s="237"/>
      <c r="B1124" s="237"/>
      <c r="C1124" s="237"/>
      <c r="D1124" s="232">
        <f t="shared" si="34"/>
        <v>0</v>
      </c>
      <c r="E1124" s="240">
        <v>2240399</v>
      </c>
      <c r="F1124" s="268" t="s">
        <v>1362</v>
      </c>
      <c r="G1124" s="242">
        <v>0</v>
      </c>
      <c r="H1124" s="244"/>
      <c r="I1124" s="239">
        <f t="shared" si="35"/>
        <v>0</v>
      </c>
    </row>
    <row r="1125" s="214" customFormat="1" ht="10.2" spans="1:9">
      <c r="A1125" s="237"/>
      <c r="B1125" s="237"/>
      <c r="C1125" s="237"/>
      <c r="D1125" s="232">
        <f t="shared" si="34"/>
        <v>0</v>
      </c>
      <c r="E1125" s="240">
        <v>22405</v>
      </c>
      <c r="F1125" s="241" t="s">
        <v>1363</v>
      </c>
      <c r="G1125" s="242">
        <f>SUM(G1126:G1137)</f>
        <v>52</v>
      </c>
      <c r="H1125" s="242">
        <f>SUM(H1126:H1137)</f>
        <v>161</v>
      </c>
      <c r="I1125" s="239">
        <f t="shared" si="35"/>
        <v>109</v>
      </c>
    </row>
    <row r="1126" s="214" customFormat="1" ht="10.2" spans="1:9">
      <c r="A1126" s="237"/>
      <c r="B1126" s="237"/>
      <c r="C1126" s="237"/>
      <c r="D1126" s="232">
        <f t="shared" si="34"/>
        <v>0</v>
      </c>
      <c r="E1126" s="240">
        <v>2240501</v>
      </c>
      <c r="F1126" s="241" t="s">
        <v>310</v>
      </c>
      <c r="G1126" s="242">
        <v>47</v>
      </c>
      <c r="H1126" s="244">
        <v>50</v>
      </c>
      <c r="I1126" s="239">
        <f t="shared" si="35"/>
        <v>3</v>
      </c>
    </row>
    <row r="1127" s="214" customFormat="1" ht="10.2" spans="1:9">
      <c r="A1127" s="237"/>
      <c r="B1127" s="237"/>
      <c r="C1127" s="237"/>
      <c r="D1127" s="232">
        <f t="shared" si="34"/>
        <v>0</v>
      </c>
      <c r="E1127" s="240">
        <v>2240502</v>
      </c>
      <c r="F1127" s="241" t="s">
        <v>313</v>
      </c>
      <c r="G1127" s="242">
        <v>5</v>
      </c>
      <c r="H1127" s="244">
        <v>11</v>
      </c>
      <c r="I1127" s="239">
        <f t="shared" si="35"/>
        <v>6</v>
      </c>
    </row>
    <row r="1128" s="214" customFormat="1" ht="10.2" spans="1:9">
      <c r="A1128" s="237"/>
      <c r="B1128" s="237"/>
      <c r="C1128" s="237"/>
      <c r="D1128" s="232">
        <f t="shared" si="34"/>
        <v>0</v>
      </c>
      <c r="E1128" s="240">
        <v>2240503</v>
      </c>
      <c r="F1128" s="241" t="s">
        <v>316</v>
      </c>
      <c r="G1128" s="242"/>
      <c r="H1128" s="244"/>
      <c r="I1128" s="239">
        <f t="shared" si="35"/>
        <v>0</v>
      </c>
    </row>
    <row r="1129" s="214" customFormat="1" ht="10.2" spans="1:9">
      <c r="A1129" s="237"/>
      <c r="B1129" s="237"/>
      <c r="C1129" s="237"/>
      <c r="D1129" s="232">
        <f t="shared" si="34"/>
        <v>0</v>
      </c>
      <c r="E1129" s="240">
        <v>2240504</v>
      </c>
      <c r="F1129" s="241" t="s">
        <v>1364</v>
      </c>
      <c r="G1129" s="242">
        <v>0</v>
      </c>
      <c r="H1129" s="244"/>
      <c r="I1129" s="239">
        <f t="shared" si="35"/>
        <v>0</v>
      </c>
    </row>
    <row r="1130" s="214" customFormat="1" ht="10.2" spans="1:9">
      <c r="A1130" s="237"/>
      <c r="B1130" s="237"/>
      <c r="C1130" s="237"/>
      <c r="D1130" s="232">
        <f t="shared" si="34"/>
        <v>0</v>
      </c>
      <c r="E1130" s="240">
        <v>2240505</v>
      </c>
      <c r="F1130" s="241" t="s">
        <v>1365</v>
      </c>
      <c r="G1130" s="242">
        <v>0</v>
      </c>
      <c r="H1130" s="244"/>
      <c r="I1130" s="239">
        <f t="shared" si="35"/>
        <v>0</v>
      </c>
    </row>
    <row r="1131" s="214" customFormat="1" ht="10.2" spans="1:9">
      <c r="A1131" s="237"/>
      <c r="B1131" s="237"/>
      <c r="C1131" s="237"/>
      <c r="D1131" s="232">
        <f t="shared" si="34"/>
        <v>0</v>
      </c>
      <c r="E1131" s="240">
        <v>2240506</v>
      </c>
      <c r="F1131" s="241" t="s">
        <v>1366</v>
      </c>
      <c r="G1131" s="242">
        <v>0</v>
      </c>
      <c r="H1131" s="244"/>
      <c r="I1131" s="239">
        <f t="shared" si="35"/>
        <v>0</v>
      </c>
    </row>
    <row r="1132" s="214" customFormat="1" ht="10.2" spans="1:9">
      <c r="A1132" s="237"/>
      <c r="B1132" s="237"/>
      <c r="C1132" s="237"/>
      <c r="D1132" s="232">
        <f t="shared" si="34"/>
        <v>0</v>
      </c>
      <c r="E1132" s="240">
        <v>2240507</v>
      </c>
      <c r="F1132" s="241" t="s">
        <v>1367</v>
      </c>
      <c r="G1132" s="242"/>
      <c r="H1132" s="244">
        <v>100</v>
      </c>
      <c r="I1132" s="239">
        <f t="shared" si="35"/>
        <v>100</v>
      </c>
    </row>
    <row r="1133" s="214" customFormat="1" ht="10.2" spans="1:9">
      <c r="A1133" s="237"/>
      <c r="B1133" s="237"/>
      <c r="C1133" s="237"/>
      <c r="D1133" s="232">
        <f t="shared" si="34"/>
        <v>0</v>
      </c>
      <c r="E1133" s="240">
        <v>2240508</v>
      </c>
      <c r="F1133" s="241" t="s">
        <v>1368</v>
      </c>
      <c r="G1133" s="242">
        <v>0</v>
      </c>
      <c r="H1133" s="244"/>
      <c r="I1133" s="239">
        <f t="shared" si="35"/>
        <v>0</v>
      </c>
    </row>
    <row r="1134" s="214" customFormat="1" ht="10.2" spans="1:9">
      <c r="A1134" s="237"/>
      <c r="B1134" s="237"/>
      <c r="C1134" s="237"/>
      <c r="D1134" s="232">
        <f t="shared" si="34"/>
        <v>0</v>
      </c>
      <c r="E1134" s="240">
        <v>2240509</v>
      </c>
      <c r="F1134" s="241" t="s">
        <v>1369</v>
      </c>
      <c r="G1134" s="242">
        <v>0</v>
      </c>
      <c r="H1134" s="244"/>
      <c r="I1134" s="239">
        <f t="shared" si="35"/>
        <v>0</v>
      </c>
    </row>
    <row r="1135" s="214" customFormat="1" ht="10.2" spans="1:9">
      <c r="A1135" s="237"/>
      <c r="B1135" s="237"/>
      <c r="C1135" s="237"/>
      <c r="D1135" s="232">
        <f t="shared" si="34"/>
        <v>0</v>
      </c>
      <c r="E1135" s="240">
        <v>2240510</v>
      </c>
      <c r="F1135" s="241" t="s">
        <v>1370</v>
      </c>
      <c r="G1135" s="242">
        <v>0</v>
      </c>
      <c r="H1135" s="244"/>
      <c r="I1135" s="239">
        <f t="shared" si="35"/>
        <v>0</v>
      </c>
    </row>
    <row r="1136" s="214" customFormat="1" ht="10.2" spans="1:9">
      <c r="A1136" s="237"/>
      <c r="B1136" s="237"/>
      <c r="C1136" s="237"/>
      <c r="D1136" s="232">
        <f t="shared" si="34"/>
        <v>0</v>
      </c>
      <c r="E1136" s="240">
        <v>2240550</v>
      </c>
      <c r="F1136" s="241" t="s">
        <v>1371</v>
      </c>
      <c r="G1136" s="242">
        <v>0</v>
      </c>
      <c r="H1136" s="244"/>
      <c r="I1136" s="239">
        <f t="shared" si="35"/>
        <v>0</v>
      </c>
    </row>
    <row r="1137" s="214" customFormat="1" ht="10.2" spans="1:9">
      <c r="A1137" s="237"/>
      <c r="B1137" s="237"/>
      <c r="C1137" s="237"/>
      <c r="D1137" s="232">
        <f t="shared" si="34"/>
        <v>0</v>
      </c>
      <c r="E1137" s="240">
        <v>2240599</v>
      </c>
      <c r="F1137" s="241" t="s">
        <v>1372</v>
      </c>
      <c r="G1137" s="242">
        <v>0</v>
      </c>
      <c r="H1137" s="244"/>
      <c r="I1137" s="239">
        <f t="shared" si="35"/>
        <v>0</v>
      </c>
    </row>
    <row r="1138" s="214" customFormat="1" ht="10.2" spans="1:9">
      <c r="A1138" s="237"/>
      <c r="B1138" s="237"/>
      <c r="C1138" s="237"/>
      <c r="D1138" s="232">
        <f t="shared" si="34"/>
        <v>0</v>
      </c>
      <c r="E1138" s="240">
        <v>22406</v>
      </c>
      <c r="F1138" s="268" t="s">
        <v>1373</v>
      </c>
      <c r="G1138" s="242">
        <f>G1139</f>
        <v>4199</v>
      </c>
      <c r="H1138" s="244">
        <f>SUM(H1139:H1141)</f>
        <v>842</v>
      </c>
      <c r="I1138" s="239">
        <f t="shared" si="35"/>
        <v>-3357</v>
      </c>
    </row>
    <row r="1139" s="214" customFormat="1" ht="10.2" spans="1:9">
      <c r="A1139" s="237"/>
      <c r="B1139" s="237"/>
      <c r="C1139" s="237"/>
      <c r="D1139" s="232">
        <f t="shared" si="34"/>
        <v>0</v>
      </c>
      <c r="E1139" s="240">
        <v>2240601</v>
      </c>
      <c r="F1139" s="269" t="s">
        <v>1374</v>
      </c>
      <c r="G1139" s="242">
        <v>4199</v>
      </c>
      <c r="H1139" s="244">
        <v>465</v>
      </c>
      <c r="I1139" s="239">
        <f t="shared" si="35"/>
        <v>-3734</v>
      </c>
    </row>
    <row r="1140" s="214" customFormat="1" ht="10.2" spans="1:9">
      <c r="A1140" s="237"/>
      <c r="B1140" s="237"/>
      <c r="C1140" s="237"/>
      <c r="D1140" s="232">
        <f t="shared" si="34"/>
        <v>0</v>
      </c>
      <c r="E1140" s="240">
        <v>2240602</v>
      </c>
      <c r="F1140" s="266" t="s">
        <v>1375</v>
      </c>
      <c r="G1140" s="242"/>
      <c r="H1140" s="244">
        <v>347</v>
      </c>
      <c r="I1140" s="239">
        <f t="shared" si="35"/>
        <v>347</v>
      </c>
    </row>
    <row r="1141" s="214" customFormat="1" ht="10.2" spans="1:9">
      <c r="A1141" s="237"/>
      <c r="B1141" s="237"/>
      <c r="C1141" s="237"/>
      <c r="D1141" s="232">
        <f t="shared" si="34"/>
        <v>0</v>
      </c>
      <c r="E1141" s="240">
        <v>2240699</v>
      </c>
      <c r="F1141" s="269" t="s">
        <v>1376</v>
      </c>
      <c r="G1141" s="242">
        <v>0</v>
      </c>
      <c r="H1141" s="244">
        <v>30</v>
      </c>
      <c r="I1141" s="239">
        <f t="shared" si="35"/>
        <v>30</v>
      </c>
    </row>
    <row r="1142" s="214" customFormat="1" ht="10.2" spans="1:9">
      <c r="A1142" s="237"/>
      <c r="B1142" s="237"/>
      <c r="C1142" s="237"/>
      <c r="D1142" s="232">
        <f t="shared" si="34"/>
        <v>0</v>
      </c>
      <c r="E1142" s="240">
        <v>22407</v>
      </c>
      <c r="F1142" s="268" t="s">
        <v>1377</v>
      </c>
      <c r="G1142" s="242">
        <f>SUM(G1143:G1147)</f>
        <v>501</v>
      </c>
      <c r="H1142" s="242">
        <f>SUM(H1143:H1147)</f>
        <v>732</v>
      </c>
      <c r="I1142" s="239">
        <f t="shared" si="35"/>
        <v>231</v>
      </c>
    </row>
    <row r="1143" s="214" customFormat="1" ht="10.2" spans="1:9">
      <c r="A1143" s="237"/>
      <c r="B1143" s="237"/>
      <c r="C1143" s="237"/>
      <c r="D1143" s="232">
        <f t="shared" si="34"/>
        <v>0</v>
      </c>
      <c r="E1143" s="240">
        <v>2240701</v>
      </c>
      <c r="F1143" s="268" t="s">
        <v>1378</v>
      </c>
      <c r="G1143" s="242">
        <v>0</v>
      </c>
      <c r="H1143" s="244"/>
      <c r="I1143" s="239">
        <f t="shared" si="35"/>
        <v>0</v>
      </c>
    </row>
    <row r="1144" s="214" customFormat="1" ht="10.2" spans="1:9">
      <c r="A1144" s="237"/>
      <c r="B1144" s="237"/>
      <c r="C1144" s="237"/>
      <c r="D1144" s="232">
        <f t="shared" si="34"/>
        <v>0</v>
      </c>
      <c r="E1144" s="240">
        <v>2240702</v>
      </c>
      <c r="F1144" s="268" t="s">
        <v>1379</v>
      </c>
      <c r="G1144" s="242">
        <v>0</v>
      </c>
      <c r="H1144" s="244"/>
      <c r="I1144" s="239">
        <f t="shared" si="35"/>
        <v>0</v>
      </c>
    </row>
    <row r="1145" s="214" customFormat="1" ht="10.2" spans="1:9">
      <c r="A1145" s="237"/>
      <c r="B1145" s="237"/>
      <c r="C1145" s="237"/>
      <c r="D1145" s="232">
        <f t="shared" si="34"/>
        <v>0</v>
      </c>
      <c r="E1145" s="240">
        <v>2240703</v>
      </c>
      <c r="F1145" s="268" t="s">
        <v>1380</v>
      </c>
      <c r="G1145" s="237">
        <v>501</v>
      </c>
      <c r="H1145" s="237">
        <v>695</v>
      </c>
      <c r="I1145" s="239">
        <f t="shared" si="35"/>
        <v>194</v>
      </c>
    </row>
    <row r="1146" s="214" customFormat="1" ht="10.2" spans="1:9">
      <c r="A1146" s="237"/>
      <c r="B1146" s="237"/>
      <c r="C1146" s="237"/>
      <c r="D1146" s="232">
        <f t="shared" si="34"/>
        <v>0</v>
      </c>
      <c r="E1146" s="240">
        <v>2240704</v>
      </c>
      <c r="F1146" s="268" t="s">
        <v>1381</v>
      </c>
      <c r="G1146" s="231"/>
      <c r="H1146" s="231"/>
      <c r="I1146" s="239">
        <f t="shared" si="35"/>
        <v>0</v>
      </c>
    </row>
    <row r="1147" s="214" customFormat="1" ht="10.2" spans="1:9">
      <c r="A1147" s="237"/>
      <c r="B1147" s="237"/>
      <c r="C1147" s="237"/>
      <c r="D1147" s="232">
        <f t="shared" si="34"/>
        <v>0</v>
      </c>
      <c r="E1147" s="240">
        <v>2240799</v>
      </c>
      <c r="F1147" s="268" t="s">
        <v>1382</v>
      </c>
      <c r="G1147" s="242"/>
      <c r="H1147" s="244">
        <v>37</v>
      </c>
      <c r="I1147" s="239">
        <f t="shared" si="35"/>
        <v>37</v>
      </c>
    </row>
    <row r="1148" s="214" customFormat="1" ht="10.2" spans="1:9">
      <c r="A1148" s="237"/>
      <c r="B1148" s="237"/>
      <c r="C1148" s="237"/>
      <c r="D1148" s="232">
        <f t="shared" si="34"/>
        <v>0</v>
      </c>
      <c r="E1148" s="240">
        <v>22499</v>
      </c>
      <c r="F1148" s="268" t="s">
        <v>1383</v>
      </c>
      <c r="G1148" s="242">
        <v>0</v>
      </c>
      <c r="H1148" s="244">
        <v>2</v>
      </c>
      <c r="I1148" s="239">
        <f t="shared" si="35"/>
        <v>2</v>
      </c>
    </row>
    <row r="1149" s="214" customFormat="1" ht="10.2" spans="1:9">
      <c r="A1149" s="237"/>
      <c r="B1149" s="237"/>
      <c r="C1149" s="237"/>
      <c r="D1149" s="232">
        <f t="shared" si="34"/>
        <v>0</v>
      </c>
      <c r="E1149" s="233">
        <v>227</v>
      </c>
      <c r="F1149" s="270" t="s">
        <v>1384</v>
      </c>
      <c r="G1149" s="271">
        <v>3100</v>
      </c>
      <c r="H1149" s="272"/>
      <c r="I1149" s="232">
        <f t="shared" si="35"/>
        <v>-3100</v>
      </c>
    </row>
    <row r="1150" s="214" customFormat="1" ht="10.2" spans="1:9">
      <c r="A1150" s="237"/>
      <c r="B1150" s="237"/>
      <c r="C1150" s="237"/>
      <c r="D1150" s="232">
        <f t="shared" si="34"/>
        <v>0</v>
      </c>
      <c r="E1150" s="233">
        <v>229</v>
      </c>
      <c r="F1150" s="270" t="s">
        <v>1385</v>
      </c>
      <c r="G1150" s="235">
        <f>SUM(G1151:G1152)</f>
        <v>69291</v>
      </c>
      <c r="H1150" s="235">
        <f>SUM(H1151:H1152)</f>
        <v>4971</v>
      </c>
      <c r="I1150" s="232">
        <f t="shared" si="35"/>
        <v>-64320</v>
      </c>
    </row>
    <row r="1151" s="214" customFormat="1" ht="10.2" spans="1:9">
      <c r="A1151" s="237"/>
      <c r="B1151" s="237"/>
      <c r="C1151" s="237"/>
      <c r="D1151" s="232">
        <f t="shared" si="34"/>
        <v>0</v>
      </c>
      <c r="E1151" s="240">
        <v>22902</v>
      </c>
      <c r="F1151" s="273" t="s">
        <v>1386</v>
      </c>
      <c r="G1151" s="242">
        <v>14885</v>
      </c>
      <c r="H1151" s="244"/>
      <c r="I1151" s="239">
        <f t="shared" si="35"/>
        <v>-14885</v>
      </c>
    </row>
    <row r="1152" s="214" customFormat="1" ht="10.2" spans="1:9">
      <c r="A1152" s="237"/>
      <c r="B1152" s="237"/>
      <c r="C1152" s="237"/>
      <c r="D1152" s="232">
        <f t="shared" si="34"/>
        <v>0</v>
      </c>
      <c r="E1152" s="240">
        <v>22999</v>
      </c>
      <c r="F1152" s="273" t="s">
        <v>1387</v>
      </c>
      <c r="G1152" s="242">
        <v>54406</v>
      </c>
      <c r="H1152" s="244">
        <v>4971</v>
      </c>
      <c r="I1152" s="239">
        <f t="shared" si="35"/>
        <v>-49435</v>
      </c>
    </row>
    <row r="1153" s="214" customFormat="1" ht="10.2" spans="1:9">
      <c r="A1153" s="237"/>
      <c r="B1153" s="237"/>
      <c r="C1153" s="237"/>
      <c r="D1153" s="232">
        <f t="shared" si="34"/>
        <v>0</v>
      </c>
      <c r="E1153" s="233">
        <v>232</v>
      </c>
      <c r="F1153" s="234" t="s">
        <v>1388</v>
      </c>
      <c r="G1153" s="271">
        <f>SUM(G1154)</f>
        <v>4843</v>
      </c>
      <c r="H1153" s="271">
        <f>SUM(H1154)</f>
        <v>4843</v>
      </c>
      <c r="I1153" s="232">
        <f t="shared" si="35"/>
        <v>0</v>
      </c>
    </row>
    <row r="1154" s="214" customFormat="1" ht="10.2" spans="1:9">
      <c r="A1154" s="237"/>
      <c r="B1154" s="237"/>
      <c r="C1154" s="237"/>
      <c r="D1154" s="232">
        <f t="shared" si="34"/>
        <v>0</v>
      </c>
      <c r="E1154" s="240">
        <v>2320304</v>
      </c>
      <c r="F1154" s="241" t="s">
        <v>1389</v>
      </c>
      <c r="G1154" s="254">
        <v>4843</v>
      </c>
      <c r="H1154" s="255">
        <v>4843</v>
      </c>
      <c r="I1154" s="239">
        <f t="shared" si="35"/>
        <v>0</v>
      </c>
    </row>
    <row r="1155" s="214" customFormat="1" ht="10.2" spans="1:9">
      <c r="A1155" s="237"/>
      <c r="B1155" s="237"/>
      <c r="C1155" s="237"/>
      <c r="D1155" s="232">
        <f t="shared" si="34"/>
        <v>0</v>
      </c>
      <c r="E1155" s="233">
        <v>233</v>
      </c>
      <c r="F1155" s="234" t="s">
        <v>1390</v>
      </c>
      <c r="G1155" s="235">
        <f>G1156</f>
        <v>1</v>
      </c>
      <c r="H1155" s="235">
        <f>H1156</f>
        <v>2</v>
      </c>
      <c r="I1155" s="232">
        <f t="shared" si="35"/>
        <v>1</v>
      </c>
    </row>
    <row r="1156" s="214" customFormat="1" ht="10.2" spans="1:9">
      <c r="A1156" s="237"/>
      <c r="B1156" s="237"/>
      <c r="C1156" s="237"/>
      <c r="D1156" s="232">
        <f t="shared" si="34"/>
        <v>0</v>
      </c>
      <c r="E1156" s="240">
        <v>23303</v>
      </c>
      <c r="F1156" s="241" t="s">
        <v>1391</v>
      </c>
      <c r="G1156" s="242">
        <v>1</v>
      </c>
      <c r="H1156" s="244">
        <v>2</v>
      </c>
      <c r="I1156" s="239">
        <f t="shared" si="35"/>
        <v>1</v>
      </c>
    </row>
    <row r="1157" s="214" customFormat="1" ht="10.2" spans="1:9">
      <c r="A1157" s="237"/>
      <c r="B1157" s="237"/>
      <c r="C1157" s="237"/>
      <c r="D1157" s="232">
        <f t="shared" si="34"/>
        <v>0</v>
      </c>
      <c r="E1157" s="239"/>
      <c r="F1157" s="240"/>
      <c r="G1157" s="237"/>
      <c r="H1157" s="237"/>
      <c r="I1157" s="239">
        <f t="shared" si="35"/>
        <v>0</v>
      </c>
    </row>
    <row r="1158" s="214" customFormat="1" ht="10.2" spans="1:9">
      <c r="A1158" s="274" t="s">
        <v>88</v>
      </c>
      <c r="B1158" s="231">
        <f>SUM(B6,B24)</f>
        <v>63330</v>
      </c>
      <c r="C1158" s="231">
        <f>SUM(C6,C24)</f>
        <v>63330</v>
      </c>
      <c r="D1158" s="232">
        <f t="shared" si="34"/>
        <v>0</v>
      </c>
      <c r="E1158" s="232"/>
      <c r="F1158" s="274" t="s">
        <v>89</v>
      </c>
      <c r="G1158" s="231">
        <f>SUM(G1155,G1153,G1150,G1149,G6,G249,G252,G265,G325,G380,G436,G493,G615,G686,G763,G786,G898,G948,G981,G1001,G1026,G1063,G1083,G1101)</f>
        <v>308763</v>
      </c>
      <c r="H1158" s="231">
        <f>SUM(H1155,H1153,H1150,H1149,H6,H249,H252,H265,H325,H380,H436,H493,H615,H686,H763,H786,H898,H948,H981,H1001,H1026,H1063,H1083,H1101)</f>
        <v>319215</v>
      </c>
      <c r="I1158" s="239">
        <f t="shared" si="35"/>
        <v>10452</v>
      </c>
    </row>
    <row r="1159" s="214" customFormat="1" ht="10.2" spans="1:9">
      <c r="A1159" s="245" t="s">
        <v>1392</v>
      </c>
      <c r="B1159" s="231">
        <v>261399</v>
      </c>
      <c r="C1159" s="231">
        <f>SUM(C1165,C1190,C1193,C1196,C1199,C1200+C1160)</f>
        <v>272185</v>
      </c>
      <c r="D1159" s="232">
        <f t="shared" ref="D1159:D1202" si="36">C1159-B1159</f>
        <v>10786</v>
      </c>
      <c r="E1159" s="275"/>
      <c r="F1159" s="276" t="s">
        <v>1393</v>
      </c>
      <c r="G1159" s="231">
        <f>SUM(G1160)</f>
        <v>6666</v>
      </c>
      <c r="H1159" s="231">
        <f>SUM(H1160)</f>
        <v>7000</v>
      </c>
      <c r="I1159" s="239">
        <f t="shared" ref="I1159:I1202" si="37">H1159-G1159</f>
        <v>334</v>
      </c>
    </row>
    <row r="1160" s="214" customFormat="1" ht="10.2" spans="1:9">
      <c r="A1160" s="245" t="s">
        <v>1394</v>
      </c>
      <c r="B1160" s="231">
        <f>SUM(B1161:B1164)</f>
        <v>4436</v>
      </c>
      <c r="C1160" s="243">
        <f>SUM(C1161:C1164)</f>
        <v>4436</v>
      </c>
      <c r="D1160" s="232">
        <f t="shared" si="36"/>
        <v>0</v>
      </c>
      <c r="E1160" s="275"/>
      <c r="F1160" s="276" t="s">
        <v>1395</v>
      </c>
      <c r="G1160" s="231">
        <f>SUM(G1161:G1162)</f>
        <v>6666</v>
      </c>
      <c r="H1160" s="231">
        <f>SUM(H1161:H1162)</f>
        <v>7000</v>
      </c>
      <c r="I1160" s="239">
        <f t="shared" si="37"/>
        <v>334</v>
      </c>
    </row>
    <row r="1161" s="214" customFormat="1" ht="10.2" spans="1:9">
      <c r="A1161" s="277" t="s">
        <v>1396</v>
      </c>
      <c r="B1161" s="237">
        <v>798</v>
      </c>
      <c r="C1161" s="278">
        <v>798</v>
      </c>
      <c r="D1161" s="239">
        <f t="shared" si="36"/>
        <v>0</v>
      </c>
      <c r="E1161" s="275"/>
      <c r="F1161" s="279" t="s">
        <v>1397</v>
      </c>
      <c r="G1161" s="237"/>
      <c r="H1161" s="237"/>
      <c r="I1161" s="239">
        <f t="shared" si="37"/>
        <v>0</v>
      </c>
    </row>
    <row r="1162" s="214" customFormat="1" ht="10.2" spans="1:9">
      <c r="A1162" s="280" t="s">
        <v>1398</v>
      </c>
      <c r="B1162" s="237">
        <v>271</v>
      </c>
      <c r="C1162" s="278">
        <v>271</v>
      </c>
      <c r="D1162" s="239">
        <f t="shared" si="36"/>
        <v>0</v>
      </c>
      <c r="E1162" s="275"/>
      <c r="F1162" s="279" t="s">
        <v>1399</v>
      </c>
      <c r="G1162" s="237">
        <v>6666</v>
      </c>
      <c r="H1162" s="237">
        <v>7000</v>
      </c>
      <c r="I1162" s="239">
        <f t="shared" si="37"/>
        <v>334</v>
      </c>
    </row>
    <row r="1163" s="214" customFormat="1" ht="10.2" spans="1:9">
      <c r="A1163" s="280" t="s">
        <v>1400</v>
      </c>
      <c r="B1163" s="237">
        <v>4326</v>
      </c>
      <c r="C1163" s="278">
        <v>4326</v>
      </c>
      <c r="D1163" s="239">
        <f t="shared" si="36"/>
        <v>0</v>
      </c>
      <c r="E1163" s="275"/>
      <c r="F1163" s="279"/>
      <c r="G1163" s="237"/>
      <c r="H1163" s="237"/>
      <c r="I1163" s="239">
        <f t="shared" si="37"/>
        <v>0</v>
      </c>
    </row>
    <row r="1164" s="214" customFormat="1" ht="10.2" spans="1:9">
      <c r="A1164" s="280" t="s">
        <v>1401</v>
      </c>
      <c r="B1164" s="237">
        <v>-959</v>
      </c>
      <c r="C1164" s="278">
        <v>-959</v>
      </c>
      <c r="D1164" s="239">
        <f t="shared" si="36"/>
        <v>0</v>
      </c>
      <c r="E1164" s="275"/>
      <c r="F1164" s="279"/>
      <c r="G1164" s="237"/>
      <c r="H1164" s="237"/>
      <c r="I1164" s="239">
        <f t="shared" si="37"/>
        <v>0</v>
      </c>
    </row>
    <row r="1165" s="214" customFormat="1" ht="10.2" spans="1:9">
      <c r="A1165" s="280" t="s">
        <v>1402</v>
      </c>
      <c r="B1165" s="243">
        <f>SUM(B1166:B1189)</f>
        <v>156244</v>
      </c>
      <c r="C1165" s="243">
        <f>SUM(C1166:C1189)</f>
        <v>200638</v>
      </c>
      <c r="D1165" s="239">
        <f t="shared" si="36"/>
        <v>44394</v>
      </c>
      <c r="E1165" s="239"/>
      <c r="F1165" s="279"/>
      <c r="G1165" s="237"/>
      <c r="H1165" s="237"/>
      <c r="I1165" s="239">
        <f t="shared" si="37"/>
        <v>0</v>
      </c>
    </row>
    <row r="1166" s="214" customFormat="1" ht="10.2" spans="1:9">
      <c r="A1166" s="281" t="s">
        <v>1403</v>
      </c>
      <c r="B1166" s="278">
        <v>3330</v>
      </c>
      <c r="C1166" s="278">
        <v>3330</v>
      </c>
      <c r="D1166" s="232">
        <f t="shared" si="36"/>
        <v>0</v>
      </c>
      <c r="E1166" s="239"/>
      <c r="F1166" s="276"/>
      <c r="G1166" s="237"/>
      <c r="H1166" s="237"/>
      <c r="I1166" s="239">
        <f t="shared" si="37"/>
        <v>0</v>
      </c>
    </row>
    <row r="1167" s="214" customFormat="1" ht="10.2" spans="1:9">
      <c r="A1167" s="281" t="s">
        <v>1404</v>
      </c>
      <c r="B1167" s="282">
        <v>35745</v>
      </c>
      <c r="C1167" s="243">
        <v>35745</v>
      </c>
      <c r="D1167" s="232">
        <f t="shared" si="36"/>
        <v>0</v>
      </c>
      <c r="E1167" s="239"/>
      <c r="F1167" s="276"/>
      <c r="G1167" s="237"/>
      <c r="H1167" s="237"/>
      <c r="I1167" s="239">
        <f t="shared" si="37"/>
        <v>0</v>
      </c>
    </row>
    <row r="1168" s="214" customFormat="1" ht="10.2" spans="1:9">
      <c r="A1168" s="283" t="s">
        <v>1405</v>
      </c>
      <c r="B1168" s="282">
        <v>6412</v>
      </c>
      <c r="C1168" s="243">
        <v>10303</v>
      </c>
      <c r="D1168" s="239">
        <f t="shared" si="36"/>
        <v>3891</v>
      </c>
      <c r="E1168" s="239"/>
      <c r="F1168" s="245"/>
      <c r="G1168" s="237"/>
      <c r="H1168" s="237"/>
      <c r="I1168" s="239">
        <f t="shared" si="37"/>
        <v>0</v>
      </c>
    </row>
    <row r="1169" s="214" customFormat="1" ht="10.2" spans="1:9">
      <c r="A1169" s="280" t="s">
        <v>1406</v>
      </c>
      <c r="B1169" s="282">
        <v>1406</v>
      </c>
      <c r="C1169" s="243">
        <v>25221</v>
      </c>
      <c r="D1169" s="239">
        <f t="shared" si="36"/>
        <v>23815</v>
      </c>
      <c r="E1169" s="239"/>
      <c r="F1169" s="237"/>
      <c r="G1169" s="237"/>
      <c r="H1169" s="237"/>
      <c r="I1169" s="239">
        <f t="shared" si="37"/>
        <v>0</v>
      </c>
    </row>
    <row r="1170" s="214" customFormat="1" ht="10.2" spans="1:9">
      <c r="A1170" s="284" t="s">
        <v>1407</v>
      </c>
      <c r="B1170" s="282">
        <v>916</v>
      </c>
      <c r="C1170" s="243">
        <v>916</v>
      </c>
      <c r="D1170" s="239">
        <f t="shared" si="36"/>
        <v>0</v>
      </c>
      <c r="E1170" s="239"/>
      <c r="F1170" s="237"/>
      <c r="G1170" s="237"/>
      <c r="H1170" s="237"/>
      <c r="I1170" s="239">
        <f t="shared" si="37"/>
        <v>0</v>
      </c>
    </row>
    <row r="1171" s="214" customFormat="1" ht="10.2" spans="1:9">
      <c r="A1171" s="280" t="s">
        <v>1408</v>
      </c>
      <c r="B1171" s="285"/>
      <c r="C1171" s="286">
        <v>1743</v>
      </c>
      <c r="D1171" s="239">
        <f t="shared" si="36"/>
        <v>1743</v>
      </c>
      <c r="E1171" s="239"/>
      <c r="F1171" s="237"/>
      <c r="G1171" s="237"/>
      <c r="H1171" s="237"/>
      <c r="I1171" s="239">
        <f t="shared" si="37"/>
        <v>0</v>
      </c>
    </row>
    <row r="1172" s="214" customFormat="1" ht="10.2" spans="1:9">
      <c r="A1172" s="280" t="s">
        <v>1409</v>
      </c>
      <c r="B1172" s="285">
        <v>4836</v>
      </c>
      <c r="C1172" s="286">
        <v>4836</v>
      </c>
      <c r="D1172" s="239">
        <f t="shared" si="36"/>
        <v>0</v>
      </c>
      <c r="E1172" s="239"/>
      <c r="F1172" s="237"/>
      <c r="G1172" s="237"/>
      <c r="H1172" s="237"/>
      <c r="I1172" s="239">
        <f t="shared" si="37"/>
        <v>0</v>
      </c>
    </row>
    <row r="1173" s="214" customFormat="1" ht="10.2" spans="1:9">
      <c r="A1173" s="280" t="s">
        <v>1410</v>
      </c>
      <c r="B1173" s="285">
        <v>12962</v>
      </c>
      <c r="C1173" s="287">
        <v>13100</v>
      </c>
      <c r="D1173" s="239">
        <f t="shared" si="36"/>
        <v>138</v>
      </c>
      <c r="E1173" s="239"/>
      <c r="F1173" s="237"/>
      <c r="G1173" s="237"/>
      <c r="H1173" s="237"/>
      <c r="I1173" s="239">
        <f t="shared" si="37"/>
        <v>0</v>
      </c>
    </row>
    <row r="1174" s="214" customFormat="1" ht="10.2" spans="1:9">
      <c r="A1174" s="280" t="s">
        <v>1411</v>
      </c>
      <c r="B1174" s="282">
        <v>3101</v>
      </c>
      <c r="C1174" s="287">
        <v>3274</v>
      </c>
      <c r="D1174" s="239">
        <f t="shared" si="36"/>
        <v>173</v>
      </c>
      <c r="E1174" s="239"/>
      <c r="F1174" s="237"/>
      <c r="G1174" s="237"/>
      <c r="H1174" s="237"/>
      <c r="I1174" s="239">
        <f t="shared" si="37"/>
        <v>0</v>
      </c>
    </row>
    <row r="1175" s="214" customFormat="1" ht="10.2" spans="1:9">
      <c r="A1175" s="236" t="s">
        <v>1412</v>
      </c>
      <c r="B1175" s="282">
        <v>21090</v>
      </c>
      <c r="C1175" s="287">
        <v>22924</v>
      </c>
      <c r="D1175" s="239">
        <f t="shared" si="36"/>
        <v>1834</v>
      </c>
      <c r="E1175" s="239"/>
      <c r="F1175" s="237"/>
      <c r="G1175" s="237"/>
      <c r="H1175" s="237"/>
      <c r="I1175" s="239">
        <f t="shared" si="37"/>
        <v>0</v>
      </c>
    </row>
    <row r="1176" s="214" customFormat="1" ht="10.2" spans="1:9">
      <c r="A1176" s="280" t="s">
        <v>1413</v>
      </c>
      <c r="B1176" s="282">
        <v>3487</v>
      </c>
      <c r="C1176" s="287">
        <v>9068</v>
      </c>
      <c r="D1176" s="239">
        <f t="shared" si="36"/>
        <v>5581</v>
      </c>
      <c r="E1176" s="239"/>
      <c r="F1176" s="237"/>
      <c r="G1176" s="237"/>
      <c r="H1176" s="237"/>
      <c r="I1176" s="239">
        <f t="shared" si="37"/>
        <v>0</v>
      </c>
    </row>
    <row r="1177" s="214" customFormat="1" ht="10.2" spans="1:9">
      <c r="A1177" s="280" t="s">
        <v>1414</v>
      </c>
      <c r="B1177" s="282"/>
      <c r="C1177" s="287"/>
      <c r="D1177" s="239">
        <f t="shared" si="36"/>
        <v>0</v>
      </c>
      <c r="E1177" s="239"/>
      <c r="F1177" s="237"/>
      <c r="G1177" s="237"/>
      <c r="H1177" s="237"/>
      <c r="I1177" s="239">
        <f t="shared" si="37"/>
        <v>0</v>
      </c>
    </row>
    <row r="1178" s="214" customFormat="1" ht="10.2" spans="1:9">
      <c r="A1178" s="280" t="s">
        <v>1415</v>
      </c>
      <c r="B1178" s="282"/>
      <c r="C1178" s="287">
        <v>1774</v>
      </c>
      <c r="D1178" s="239">
        <f t="shared" si="36"/>
        <v>1774</v>
      </c>
      <c r="E1178" s="239"/>
      <c r="F1178" s="237"/>
      <c r="G1178" s="237"/>
      <c r="H1178" s="237"/>
      <c r="I1178" s="239">
        <f t="shared" si="37"/>
        <v>0</v>
      </c>
    </row>
    <row r="1179" s="214" customFormat="1" ht="10.2" spans="1:9">
      <c r="A1179" s="280" t="s">
        <v>1416</v>
      </c>
      <c r="B1179" s="282">
        <v>1213</v>
      </c>
      <c r="C1179" s="287">
        <v>16207</v>
      </c>
      <c r="D1179" s="239">
        <f t="shared" si="36"/>
        <v>14994</v>
      </c>
      <c r="E1179" s="239"/>
      <c r="F1179" s="237"/>
      <c r="G1179" s="237"/>
      <c r="H1179" s="237"/>
      <c r="I1179" s="239">
        <f t="shared" si="37"/>
        <v>0</v>
      </c>
    </row>
    <row r="1180" s="214" customFormat="1" ht="19.8" spans="1:9">
      <c r="A1180" s="280" t="s">
        <v>1417</v>
      </c>
      <c r="B1180" s="282"/>
      <c r="C1180" s="287">
        <v>210</v>
      </c>
      <c r="D1180" s="239">
        <f t="shared" si="36"/>
        <v>210</v>
      </c>
      <c r="E1180" s="233"/>
      <c r="F1180" s="245"/>
      <c r="G1180" s="237"/>
      <c r="H1180" s="237"/>
      <c r="I1180" s="239">
        <f t="shared" si="37"/>
        <v>0</v>
      </c>
    </row>
    <row r="1181" s="214" customFormat="1" ht="19.8" spans="1:9">
      <c r="A1181" s="280" t="s">
        <v>1418</v>
      </c>
      <c r="B1181" s="288"/>
      <c r="C1181" s="287">
        <v>15343</v>
      </c>
      <c r="D1181" s="239">
        <f t="shared" si="36"/>
        <v>15343</v>
      </c>
      <c r="E1181" s="240"/>
      <c r="F1181" s="236"/>
      <c r="G1181" s="237"/>
      <c r="H1181" s="237"/>
      <c r="I1181" s="239">
        <f t="shared" si="37"/>
        <v>0</v>
      </c>
    </row>
    <row r="1182" s="214" customFormat="1" ht="10.2" spans="1:9">
      <c r="A1182" s="280" t="s">
        <v>1419</v>
      </c>
      <c r="B1182" s="243">
        <v>84</v>
      </c>
      <c r="C1182" s="287">
        <v>10138</v>
      </c>
      <c r="D1182" s="239">
        <f t="shared" si="36"/>
        <v>10054</v>
      </c>
      <c r="E1182" s="240"/>
      <c r="F1182" s="245"/>
      <c r="G1182" s="237"/>
      <c r="H1182" s="237"/>
      <c r="I1182" s="239">
        <f t="shared" si="37"/>
        <v>0</v>
      </c>
    </row>
    <row r="1183" s="214" customFormat="1" ht="10.2" spans="1:9">
      <c r="A1183" s="280" t="s">
        <v>1420</v>
      </c>
      <c r="B1183" s="243"/>
      <c r="C1183" s="287">
        <v>614</v>
      </c>
      <c r="D1183" s="239">
        <f t="shared" si="36"/>
        <v>614</v>
      </c>
      <c r="E1183" s="240"/>
      <c r="F1183" s="245"/>
      <c r="G1183" s="237"/>
      <c r="H1183" s="237"/>
      <c r="I1183" s="239">
        <f t="shared" si="37"/>
        <v>0</v>
      </c>
    </row>
    <row r="1184" s="214" customFormat="1" ht="10.2" spans="1:9">
      <c r="A1184" s="280" t="s">
        <v>1421</v>
      </c>
      <c r="B1184" s="243">
        <v>2439</v>
      </c>
      <c r="C1184" s="287">
        <v>13266</v>
      </c>
      <c r="D1184" s="239">
        <f t="shared" si="36"/>
        <v>10827</v>
      </c>
      <c r="E1184" s="240"/>
      <c r="F1184" s="245"/>
      <c r="G1184" s="235"/>
      <c r="H1184" s="256"/>
      <c r="I1184" s="239">
        <f t="shared" si="37"/>
        <v>0</v>
      </c>
    </row>
    <row r="1185" s="214" customFormat="1" ht="10.2" spans="1:9">
      <c r="A1185" s="280" t="s">
        <v>1422</v>
      </c>
      <c r="B1185" s="243"/>
      <c r="C1185" s="287">
        <v>4942</v>
      </c>
      <c r="D1185" s="239">
        <f t="shared" si="36"/>
        <v>4942</v>
      </c>
      <c r="E1185" s="240"/>
      <c r="F1185" s="236"/>
      <c r="G1185" s="242"/>
      <c r="H1185" s="244"/>
      <c r="I1185" s="239">
        <f t="shared" si="37"/>
        <v>0</v>
      </c>
    </row>
    <row r="1186" s="214" customFormat="1" ht="10.2" spans="1:9">
      <c r="A1186" s="280" t="s">
        <v>1423</v>
      </c>
      <c r="B1186" s="243"/>
      <c r="C1186" s="287">
        <v>6269</v>
      </c>
      <c r="D1186" s="239">
        <f t="shared" si="36"/>
        <v>6269</v>
      </c>
      <c r="E1186" s="239"/>
      <c r="F1186" s="289"/>
      <c r="G1186" s="237"/>
      <c r="H1186" s="237"/>
      <c r="I1186" s="239">
        <f t="shared" si="37"/>
        <v>0</v>
      </c>
    </row>
    <row r="1187" s="214" customFormat="1" ht="19.8" spans="1:9">
      <c r="A1187" s="280" t="s">
        <v>1424</v>
      </c>
      <c r="B1187" s="243"/>
      <c r="C1187" s="287">
        <v>190</v>
      </c>
      <c r="D1187" s="239">
        <f t="shared" si="36"/>
        <v>190</v>
      </c>
      <c r="E1187" s="239"/>
      <c r="F1187" s="237"/>
      <c r="G1187" s="237"/>
      <c r="H1187" s="237"/>
      <c r="I1187" s="239">
        <f t="shared" si="37"/>
        <v>0</v>
      </c>
    </row>
    <row r="1188" s="214" customFormat="1" ht="19.8" spans="1:9">
      <c r="A1188" s="280" t="s">
        <v>1425</v>
      </c>
      <c r="B1188" s="243"/>
      <c r="C1188" s="287">
        <v>33</v>
      </c>
      <c r="D1188" s="239">
        <f t="shared" si="36"/>
        <v>33</v>
      </c>
      <c r="E1188" s="239"/>
      <c r="F1188" s="274"/>
      <c r="G1188" s="231"/>
      <c r="H1188" s="231"/>
      <c r="I1188" s="239">
        <f t="shared" si="37"/>
        <v>0</v>
      </c>
    </row>
    <row r="1189" s="214" customFormat="1" ht="10.2" spans="1:9">
      <c r="A1189" s="280" t="s">
        <v>1426</v>
      </c>
      <c r="B1189" s="243">
        <v>59223</v>
      </c>
      <c r="C1189" s="290">
        <v>1192</v>
      </c>
      <c r="D1189" s="239">
        <f t="shared" si="36"/>
        <v>-58031</v>
      </c>
      <c r="E1189" s="291"/>
      <c r="F1189" s="292"/>
      <c r="G1189" s="237"/>
      <c r="H1189" s="237"/>
      <c r="I1189" s="239">
        <f t="shared" si="37"/>
        <v>0</v>
      </c>
    </row>
    <row r="1190" s="214" customFormat="1" ht="10.2" spans="1:9">
      <c r="A1190" s="280" t="s">
        <v>1427</v>
      </c>
      <c r="B1190" s="243">
        <f>SUM(B1191:B1192)</f>
        <v>15601</v>
      </c>
      <c r="C1190" s="243">
        <f>SUM(C1191:C1192)</f>
        <v>21482</v>
      </c>
      <c r="D1190" s="239">
        <f t="shared" si="36"/>
        <v>5881</v>
      </c>
      <c r="E1190" s="291"/>
      <c r="F1190" s="292"/>
      <c r="G1190" s="237"/>
      <c r="H1190" s="237"/>
      <c r="I1190" s="239">
        <f t="shared" si="37"/>
        <v>0</v>
      </c>
    </row>
    <row r="1191" s="214" customFormat="1" ht="10.2" spans="1:9">
      <c r="A1191" s="280" t="s">
        <v>1428</v>
      </c>
      <c r="B1191" s="243">
        <v>15601</v>
      </c>
      <c r="C1191" s="286">
        <v>21482</v>
      </c>
      <c r="D1191" s="239">
        <f t="shared" si="36"/>
        <v>5881</v>
      </c>
      <c r="E1191" s="291"/>
      <c r="F1191" s="292"/>
      <c r="G1191" s="237"/>
      <c r="H1191" s="237"/>
      <c r="I1191" s="239">
        <f t="shared" si="37"/>
        <v>0</v>
      </c>
    </row>
    <row r="1192" s="214" customFormat="1" ht="10.2" spans="1:9">
      <c r="A1192" s="280" t="s">
        <v>1429</v>
      </c>
      <c r="B1192" s="293"/>
      <c r="C1192" s="293"/>
      <c r="D1192" s="239">
        <f t="shared" si="36"/>
        <v>0</v>
      </c>
      <c r="E1192" s="294">
        <v>23009</v>
      </c>
      <c r="F1192" s="295" t="s">
        <v>1430</v>
      </c>
      <c r="G1192" s="296"/>
      <c r="H1192" s="296"/>
      <c r="I1192" s="239">
        <f t="shared" si="37"/>
        <v>0</v>
      </c>
    </row>
    <row r="1193" s="214" customFormat="1" ht="10.2" spans="1:9">
      <c r="A1193" s="280" t="s">
        <v>1431</v>
      </c>
      <c r="B1193" s="243">
        <f>SUM(B1194:B1195)</f>
        <v>15751</v>
      </c>
      <c r="C1193" s="297">
        <f>SUM(C1194:C1195)</f>
        <v>15751</v>
      </c>
      <c r="D1193" s="239">
        <f t="shared" si="36"/>
        <v>0</v>
      </c>
      <c r="E1193" s="298">
        <v>2300901</v>
      </c>
      <c r="F1193" s="236" t="s">
        <v>1432</v>
      </c>
      <c r="G1193" s="237"/>
      <c r="H1193" s="237"/>
      <c r="I1193" s="239">
        <f t="shared" si="37"/>
        <v>0</v>
      </c>
    </row>
    <row r="1194" s="214" customFormat="1" ht="10.2" spans="1:9">
      <c r="A1194" s="280" t="s">
        <v>1433</v>
      </c>
      <c r="B1194" s="243">
        <v>15751</v>
      </c>
      <c r="C1194" s="243">
        <v>15751</v>
      </c>
      <c r="D1194" s="239">
        <f t="shared" si="36"/>
        <v>0</v>
      </c>
      <c r="E1194" s="275"/>
      <c r="F1194" s="236" t="s">
        <v>1434</v>
      </c>
      <c r="G1194" s="237"/>
      <c r="H1194" s="237"/>
      <c r="I1194" s="239">
        <f t="shared" si="37"/>
        <v>0</v>
      </c>
    </row>
    <row r="1195" s="214" customFormat="1" ht="10.2" spans="1:9">
      <c r="A1195" s="280" t="s">
        <v>1432</v>
      </c>
      <c r="B1195" s="243"/>
      <c r="C1195" s="243"/>
      <c r="D1195" s="239">
        <f t="shared" si="36"/>
        <v>0</v>
      </c>
      <c r="E1195" s="298">
        <v>2301104</v>
      </c>
      <c r="F1195" s="245" t="s">
        <v>1435</v>
      </c>
      <c r="G1195" s="237"/>
      <c r="H1195" s="237"/>
      <c r="I1195" s="239">
        <f t="shared" si="37"/>
        <v>0</v>
      </c>
    </row>
    <row r="1196" s="214" customFormat="1" ht="10.2" spans="1:9">
      <c r="A1196" s="280" t="s">
        <v>1436</v>
      </c>
      <c r="B1196" s="243">
        <f>SUM(B1197:B1198)</f>
        <v>53678</v>
      </c>
      <c r="C1196" s="243">
        <f>SUM(C1197:C1198)</f>
        <v>14077</v>
      </c>
      <c r="D1196" s="239">
        <f t="shared" si="36"/>
        <v>-39601</v>
      </c>
      <c r="E1196" s="298"/>
      <c r="F1196" s="245"/>
      <c r="G1196" s="237"/>
      <c r="H1196" s="237"/>
      <c r="I1196" s="239">
        <f t="shared" si="37"/>
        <v>0</v>
      </c>
    </row>
    <row r="1197" s="214" customFormat="1" ht="10.2" spans="1:9">
      <c r="A1197" s="280" t="s">
        <v>1437</v>
      </c>
      <c r="B1197" s="243">
        <v>53378</v>
      </c>
      <c r="C1197" s="299">
        <v>14077</v>
      </c>
      <c r="D1197" s="239">
        <f t="shared" si="36"/>
        <v>-39301</v>
      </c>
      <c r="E1197" s="298"/>
      <c r="F1197" s="245"/>
      <c r="G1197" s="237"/>
      <c r="H1197" s="237"/>
      <c r="I1197" s="239">
        <f t="shared" si="37"/>
        <v>0</v>
      </c>
    </row>
    <row r="1198" s="214" customFormat="1" ht="19.8" spans="1:9">
      <c r="A1198" s="280" t="s">
        <v>1438</v>
      </c>
      <c r="B1198" s="243">
        <v>300</v>
      </c>
      <c r="C1198" s="299"/>
      <c r="D1198" s="239">
        <f t="shared" si="36"/>
        <v>-300</v>
      </c>
      <c r="E1198" s="298">
        <v>231</v>
      </c>
      <c r="F1198" s="245" t="s">
        <v>1439</v>
      </c>
      <c r="G1198" s="235">
        <f>SUM(G1199)</f>
        <v>9300</v>
      </c>
      <c r="H1198" s="235">
        <f>SUM(H1199)</f>
        <v>9300</v>
      </c>
      <c r="I1198" s="239">
        <f t="shared" si="37"/>
        <v>0</v>
      </c>
    </row>
    <row r="1199" s="214" customFormat="1" ht="10.2" spans="1:9">
      <c r="A1199" s="280" t="s">
        <v>1440</v>
      </c>
      <c r="B1199" s="243">
        <v>8300</v>
      </c>
      <c r="C1199" s="286">
        <v>8300</v>
      </c>
      <c r="D1199" s="239">
        <f t="shared" si="36"/>
        <v>0</v>
      </c>
      <c r="E1199" s="298">
        <v>23103</v>
      </c>
      <c r="F1199" s="236" t="s">
        <v>1441</v>
      </c>
      <c r="G1199" s="242">
        <v>9300</v>
      </c>
      <c r="H1199" s="244">
        <v>9300</v>
      </c>
      <c r="I1199" s="239">
        <f t="shared" si="37"/>
        <v>0</v>
      </c>
    </row>
    <row r="1200" s="214" customFormat="1" ht="10.2" spans="1:9">
      <c r="A1200" s="280" t="s">
        <v>1442</v>
      </c>
      <c r="B1200" s="243">
        <v>7389</v>
      </c>
      <c r="C1200" s="243">
        <v>7501</v>
      </c>
      <c r="D1200" s="239">
        <f t="shared" si="36"/>
        <v>112</v>
      </c>
      <c r="E1200" s="275"/>
      <c r="F1200" s="289" t="s">
        <v>1443</v>
      </c>
      <c r="G1200" s="237"/>
      <c r="H1200" s="237"/>
      <c r="I1200" s="239">
        <f t="shared" si="37"/>
        <v>0</v>
      </c>
    </row>
    <row r="1201" s="214" customFormat="1" ht="10.2" spans="1:9">
      <c r="A1201" s="300"/>
      <c r="B1201" s="301"/>
      <c r="C1201" s="301"/>
      <c r="D1201" s="232">
        <f t="shared" si="36"/>
        <v>0</v>
      </c>
      <c r="E1201" s="275"/>
      <c r="F1201" s="237"/>
      <c r="G1201" s="237"/>
      <c r="H1201" s="237"/>
      <c r="I1201" s="232">
        <f t="shared" si="37"/>
        <v>0</v>
      </c>
    </row>
    <row r="1202" s="214" customFormat="1" ht="10.2" spans="1:9">
      <c r="A1202" s="302" t="s">
        <v>145</v>
      </c>
      <c r="B1202" s="301">
        <f>SUM(B1159,B1158)</f>
        <v>324729</v>
      </c>
      <c r="C1202" s="301">
        <f>SUM(C1159,C1158)</f>
        <v>335515</v>
      </c>
      <c r="D1202" s="232">
        <f t="shared" si="36"/>
        <v>10786</v>
      </c>
      <c r="E1202" s="275"/>
      <c r="F1202" s="274" t="s">
        <v>146</v>
      </c>
      <c r="G1202" s="231">
        <f>SUM(G1198,G1159,G1158)</f>
        <v>324729</v>
      </c>
      <c r="H1202" s="231">
        <f>SUM(H1198,H1159,H1158)</f>
        <v>335515</v>
      </c>
      <c r="I1202" s="232">
        <f t="shared" si="37"/>
        <v>10786</v>
      </c>
    </row>
  </sheetData>
  <mergeCells count="5">
    <mergeCell ref="A2:I2"/>
    <mergeCell ref="B4:D4"/>
    <mergeCell ref="G4:I4"/>
    <mergeCell ref="A4:A5"/>
    <mergeCell ref="E4:F5"/>
  </mergeCells>
  <conditionalFormatting sqref="A1161">
    <cfRule type="expression" dxfId="7" priority="1" stopIfTrue="1">
      <formula>"len($A:$A)=3"</formula>
    </cfRule>
  </conditionalFormatting>
  <conditionalFormatting sqref="A1166">
    <cfRule type="expression" dxfId="8" priority="6" stopIfTrue="1">
      <formula>"len($A:$A)=3"</formula>
    </cfRule>
  </conditionalFormatting>
  <conditionalFormatting sqref="A1167">
    <cfRule type="expression" dxfId="9" priority="5" stopIfTrue="1">
      <formula>"len($A:$A)=3"</formula>
    </cfRule>
  </conditionalFormatting>
  <conditionalFormatting sqref="A1189">
    <cfRule type="expression" dxfId="10" priority="7" stopIfTrue="1">
      <formula>"len($A:$A)=3"</formula>
    </cfRule>
  </conditionalFormatting>
  <conditionalFormatting sqref="A1199">
    <cfRule type="expression" dxfId="11" priority="2" stopIfTrue="1">
      <formula>"len($A:$A)=3"</formula>
    </cfRule>
  </conditionalFormatting>
  <conditionalFormatting sqref="A1178:A1188">
    <cfRule type="expression" dxfId="12" priority="8" stopIfTrue="1">
      <formula>"len($A:$A)=3"</formula>
    </cfRule>
  </conditionalFormatting>
  <conditionalFormatting sqref="A1197:A1198">
    <cfRule type="expression" dxfId="13" priority="9" stopIfTrue="1">
      <formula>"len($A:$A)=3"</formula>
    </cfRule>
  </conditionalFormatting>
  <pageMargins left="0.751388888888889" right="0.751388888888889" top="0.707638888888889" bottom="0.393055555555556" header="0.393055555555556" footer="0.118055555555556"/>
  <pageSetup paperSize="9" scale="96" firstPageNumber="9" fitToHeight="0" orientation="landscape" useFirstPageNumber="1" horizontalDpi="600"/>
  <headerFooter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30"/>
  <sheetViews>
    <sheetView showZeros="0" zoomScale="80" zoomScaleNormal="80" workbookViewId="0">
      <pane xSplit="1" ySplit="6" topLeftCell="B7" activePane="bottomRight" state="frozen"/>
      <selection/>
      <selection pane="topRight"/>
      <selection pane="bottomLeft"/>
      <selection pane="bottomRight" activeCell="E12" sqref="E12"/>
    </sheetView>
  </sheetViews>
  <sheetFormatPr defaultColWidth="9" defaultRowHeight="15.6"/>
  <cols>
    <col min="1" max="1" width="34.7916666666667" style="177" customWidth="1"/>
    <col min="2" max="4" width="12.2" style="177" customWidth="1"/>
    <col min="5" max="5" width="12.2" style="111" customWidth="1"/>
    <col min="6" max="7" width="12.2" style="177" customWidth="1"/>
    <col min="8" max="8" width="12.2" style="111" customWidth="1"/>
    <col min="9" max="11" width="12.2" style="177" customWidth="1"/>
    <col min="12" max="12" width="12.125" style="177" customWidth="1"/>
    <col min="13" max="16381" width="9" style="177"/>
  </cols>
  <sheetData>
    <row r="1" s="177" customFormat="1" ht="14" customHeight="1" spans="1:8">
      <c r="A1" s="177" t="s">
        <v>14</v>
      </c>
      <c r="B1" s="180"/>
      <c r="C1" s="180"/>
      <c r="D1" s="180"/>
      <c r="E1" s="111"/>
      <c r="H1" s="111"/>
    </row>
    <row r="2" s="177" customFormat="1" ht="21" customHeight="1" spans="1:11">
      <c r="A2" s="180" t="s">
        <v>1444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</row>
    <row r="3" s="177" customFormat="1" ht="24.95" hidden="1" customHeight="1" spans="1:10">
      <c r="A3" s="180"/>
      <c r="B3" s="180"/>
      <c r="C3" s="180"/>
      <c r="D3" s="180"/>
      <c r="E3" s="112"/>
      <c r="F3" s="180"/>
      <c r="G3" s="180"/>
      <c r="H3" s="112"/>
      <c r="I3" s="180"/>
      <c r="J3" s="180"/>
    </row>
    <row r="4" s="177" customFormat="1" ht="21" customHeight="1" spans="1:11">
      <c r="A4" s="181"/>
      <c r="E4" s="182"/>
      <c r="F4" s="183"/>
      <c r="G4" s="183"/>
      <c r="H4" s="182"/>
      <c r="I4" s="208" t="s">
        <v>1445</v>
      </c>
      <c r="J4" s="208"/>
      <c r="K4" s="208"/>
    </row>
    <row r="5" s="178" customFormat="1" ht="33" customHeight="1" spans="1:11">
      <c r="A5" s="184" t="s">
        <v>1446</v>
      </c>
      <c r="B5" s="184" t="s">
        <v>33</v>
      </c>
      <c r="C5" s="114" t="s">
        <v>1447</v>
      </c>
      <c r="D5" s="114"/>
      <c r="E5" s="185" t="s">
        <v>1448</v>
      </c>
      <c r="F5" s="186" t="s">
        <v>1449</v>
      </c>
      <c r="G5" s="187"/>
      <c r="H5" s="187"/>
      <c r="I5" s="189" t="s">
        <v>1450</v>
      </c>
      <c r="J5" s="189" t="s">
        <v>34</v>
      </c>
      <c r="K5" s="189"/>
    </row>
    <row r="6" s="178" customFormat="1" ht="63" customHeight="1" spans="1:11">
      <c r="A6" s="188"/>
      <c r="B6" s="188"/>
      <c r="C6" s="189" t="s">
        <v>1451</v>
      </c>
      <c r="D6" s="189" t="s">
        <v>1452</v>
      </c>
      <c r="E6" s="190"/>
      <c r="F6" s="114" t="s">
        <v>1453</v>
      </c>
      <c r="G6" s="189" t="s">
        <v>1454</v>
      </c>
      <c r="H6" s="114" t="s">
        <v>1455</v>
      </c>
      <c r="I6" s="189"/>
      <c r="J6" s="189" t="s">
        <v>1456</v>
      </c>
      <c r="K6" s="209" t="s">
        <v>35</v>
      </c>
    </row>
    <row r="7" s="179" customFormat="1" ht="23.25" customHeight="1" spans="1:12">
      <c r="A7" s="191" t="s">
        <v>1457</v>
      </c>
      <c r="B7" s="192">
        <v>24941</v>
      </c>
      <c r="C7" s="106">
        <v>445</v>
      </c>
      <c r="D7" s="106">
        <v>2924</v>
      </c>
      <c r="E7" s="193">
        <v>-919</v>
      </c>
      <c r="F7" s="194">
        <v>971</v>
      </c>
      <c r="G7" s="195"/>
      <c r="H7" s="194">
        <f t="shared" ref="H7:H30" si="0">F7-G7</f>
        <v>971</v>
      </c>
      <c r="I7" s="210">
        <v>498</v>
      </c>
      <c r="J7" s="192">
        <f>SUM(B7,C7-D7,E7,H7,I7)</f>
        <v>23012</v>
      </c>
      <c r="K7" s="106">
        <f>SUM(J7-B7)</f>
        <v>-1929</v>
      </c>
      <c r="L7" s="177"/>
    </row>
    <row r="8" s="177" customFormat="1" ht="23.25" customHeight="1" spans="1:11">
      <c r="A8" s="196" t="s">
        <v>1458</v>
      </c>
      <c r="B8" s="192">
        <v>25</v>
      </c>
      <c r="C8" s="106">
        <v>49</v>
      </c>
      <c r="D8" s="106"/>
      <c r="E8" s="193">
        <v>170</v>
      </c>
      <c r="F8" s="194">
        <v>365</v>
      </c>
      <c r="G8" s="195"/>
      <c r="H8" s="194">
        <f t="shared" si="0"/>
        <v>365</v>
      </c>
      <c r="I8" s="210"/>
      <c r="J8" s="192">
        <f t="shared" ref="J8:J30" si="1">SUM(B8,C8-D8,E8,H8,I8)</f>
        <v>609</v>
      </c>
      <c r="K8" s="106">
        <f t="shared" ref="K8:K30" si="2">SUM(J8-B8)</f>
        <v>584</v>
      </c>
    </row>
    <row r="9" s="177" customFormat="1" ht="23.25" customHeight="1" spans="1:11">
      <c r="A9" s="196" t="s">
        <v>1459</v>
      </c>
      <c r="B9" s="197">
        <v>10257</v>
      </c>
      <c r="C9" s="198">
        <v>4783</v>
      </c>
      <c r="D9" s="198"/>
      <c r="E9" s="193">
        <v>6253</v>
      </c>
      <c r="F9" s="199">
        <v>1140</v>
      </c>
      <c r="G9" s="200"/>
      <c r="H9" s="199">
        <f t="shared" si="0"/>
        <v>1140</v>
      </c>
      <c r="I9" s="211">
        <v>80</v>
      </c>
      <c r="J9" s="192">
        <f t="shared" si="1"/>
        <v>22513</v>
      </c>
      <c r="K9" s="106">
        <f t="shared" si="2"/>
        <v>12256</v>
      </c>
    </row>
    <row r="10" s="177" customFormat="1" ht="23.25" customHeight="1" spans="1:11">
      <c r="A10" s="196" t="s">
        <v>1460</v>
      </c>
      <c r="B10" s="197">
        <v>38910</v>
      </c>
      <c r="C10" s="198">
        <v>8045</v>
      </c>
      <c r="D10" s="201"/>
      <c r="E10" s="193">
        <v>16392</v>
      </c>
      <c r="F10" s="199">
        <v>274</v>
      </c>
      <c r="G10" s="200"/>
      <c r="H10" s="199">
        <f t="shared" si="0"/>
        <v>274</v>
      </c>
      <c r="I10" s="211"/>
      <c r="J10" s="192">
        <f t="shared" si="1"/>
        <v>63621</v>
      </c>
      <c r="K10" s="106">
        <f t="shared" si="2"/>
        <v>24711</v>
      </c>
    </row>
    <row r="11" s="177" customFormat="1" ht="23.25" customHeight="1" spans="1:11">
      <c r="A11" s="196" t="s">
        <v>1461</v>
      </c>
      <c r="B11" s="197">
        <v>91</v>
      </c>
      <c r="C11" s="198">
        <v>95</v>
      </c>
      <c r="D11" s="198"/>
      <c r="E11" s="193">
        <v>-78</v>
      </c>
      <c r="F11" s="199">
        <v>81</v>
      </c>
      <c r="G11" s="200"/>
      <c r="H11" s="199">
        <f t="shared" si="0"/>
        <v>81</v>
      </c>
      <c r="I11" s="211"/>
      <c r="J11" s="192">
        <f t="shared" si="1"/>
        <v>189</v>
      </c>
      <c r="K11" s="106">
        <f t="shared" si="2"/>
        <v>98</v>
      </c>
    </row>
    <row r="12" s="177" customFormat="1" ht="23.25" customHeight="1" spans="1:11">
      <c r="A12" s="196" t="s">
        <v>1462</v>
      </c>
      <c r="B12" s="197">
        <v>1747</v>
      </c>
      <c r="C12" s="198">
        <v>75</v>
      </c>
      <c r="D12" s="198">
        <v>5</v>
      </c>
      <c r="E12" s="193">
        <v>844</v>
      </c>
      <c r="F12" s="199">
        <v>60</v>
      </c>
      <c r="G12" s="200"/>
      <c r="H12" s="199">
        <f t="shared" si="0"/>
        <v>60</v>
      </c>
      <c r="I12" s="211"/>
      <c r="J12" s="192">
        <f t="shared" si="1"/>
        <v>2721</v>
      </c>
      <c r="K12" s="106">
        <f t="shared" si="2"/>
        <v>974</v>
      </c>
    </row>
    <row r="13" s="177" customFormat="1" ht="23.25" customHeight="1" spans="1:11">
      <c r="A13" s="196" t="s">
        <v>1463</v>
      </c>
      <c r="B13" s="197">
        <v>38360</v>
      </c>
      <c r="C13" s="198">
        <v>3313</v>
      </c>
      <c r="D13" s="198"/>
      <c r="E13" s="193">
        <v>18393</v>
      </c>
      <c r="F13" s="199">
        <v>344</v>
      </c>
      <c r="G13" s="200">
        <v>10077</v>
      </c>
      <c r="H13" s="199">
        <f t="shared" si="0"/>
        <v>-9733</v>
      </c>
      <c r="I13" s="211">
        <v>1844</v>
      </c>
      <c r="J13" s="192">
        <f t="shared" si="1"/>
        <v>52177</v>
      </c>
      <c r="K13" s="106">
        <f t="shared" si="2"/>
        <v>13817</v>
      </c>
    </row>
    <row r="14" s="177" customFormat="1" ht="23.25" customHeight="1" spans="1:11">
      <c r="A14" s="196" t="s">
        <v>1464</v>
      </c>
      <c r="B14" s="197">
        <v>27613</v>
      </c>
      <c r="C14" s="198">
        <v>3759</v>
      </c>
      <c r="D14" s="198"/>
      <c r="E14" s="193">
        <v>-556</v>
      </c>
      <c r="F14" s="199">
        <v>556</v>
      </c>
      <c r="G14" s="200">
        <v>1361</v>
      </c>
      <c r="H14" s="199">
        <f t="shared" si="0"/>
        <v>-805</v>
      </c>
      <c r="I14" s="211">
        <v>578</v>
      </c>
      <c r="J14" s="192">
        <f t="shared" si="1"/>
        <v>30589</v>
      </c>
      <c r="K14" s="106">
        <f t="shared" si="2"/>
        <v>2976</v>
      </c>
    </row>
    <row r="15" s="177" customFormat="1" ht="23.25" customHeight="1" spans="1:11">
      <c r="A15" s="196" t="s">
        <v>1465</v>
      </c>
      <c r="B15" s="197">
        <v>748</v>
      </c>
      <c r="C15" s="198">
        <v>3401</v>
      </c>
      <c r="D15" s="198"/>
      <c r="E15" s="193">
        <v>3267</v>
      </c>
      <c r="F15" s="199">
        <v>2095</v>
      </c>
      <c r="G15" s="200">
        <v>4163</v>
      </c>
      <c r="H15" s="199">
        <f t="shared" si="0"/>
        <v>-2068</v>
      </c>
      <c r="I15" s="211"/>
      <c r="J15" s="192">
        <f t="shared" si="1"/>
        <v>5348</v>
      </c>
      <c r="K15" s="106">
        <f t="shared" si="2"/>
        <v>4600</v>
      </c>
    </row>
    <row r="16" s="177" customFormat="1" ht="23.25" customHeight="1" spans="1:11">
      <c r="A16" s="196" t="s">
        <v>1466</v>
      </c>
      <c r="B16" s="197">
        <v>22435</v>
      </c>
      <c r="C16" s="198">
        <v>800</v>
      </c>
      <c r="D16" s="198">
        <v>11055</v>
      </c>
      <c r="E16" s="193">
        <v>0</v>
      </c>
      <c r="F16" s="199">
        <v>8</v>
      </c>
      <c r="G16" s="200"/>
      <c r="H16" s="199">
        <f t="shared" si="0"/>
        <v>8</v>
      </c>
      <c r="I16" s="211">
        <v>90</v>
      </c>
      <c r="J16" s="192">
        <f t="shared" si="1"/>
        <v>12278</v>
      </c>
      <c r="K16" s="106">
        <f t="shared" si="2"/>
        <v>-10157</v>
      </c>
    </row>
    <row r="17" s="177" customFormat="1" ht="23.25" customHeight="1" spans="1:11">
      <c r="A17" s="196" t="s">
        <v>1467</v>
      </c>
      <c r="B17" s="197">
        <v>21509</v>
      </c>
      <c r="C17" s="198">
        <v>27214</v>
      </c>
      <c r="D17" s="198"/>
      <c r="E17" s="193">
        <v>1196</v>
      </c>
      <c r="F17" s="199">
        <v>9566</v>
      </c>
      <c r="G17" s="200"/>
      <c r="H17" s="199">
        <f t="shared" si="0"/>
        <v>9566</v>
      </c>
      <c r="I17" s="211">
        <v>10</v>
      </c>
      <c r="J17" s="192">
        <f t="shared" si="1"/>
        <v>59495</v>
      </c>
      <c r="K17" s="106">
        <f t="shared" si="2"/>
        <v>37986</v>
      </c>
    </row>
    <row r="18" s="177" customFormat="1" ht="23.25" customHeight="1" spans="1:11">
      <c r="A18" s="196" t="s">
        <v>1468</v>
      </c>
      <c r="B18" s="197">
        <v>1531</v>
      </c>
      <c r="C18" s="198">
        <v>853</v>
      </c>
      <c r="D18" s="198"/>
      <c r="E18" s="193">
        <v>-1102</v>
      </c>
      <c r="F18" s="199">
        <v>2139</v>
      </c>
      <c r="G18" s="200"/>
      <c r="H18" s="199">
        <f t="shared" si="0"/>
        <v>2139</v>
      </c>
      <c r="I18" s="211"/>
      <c r="J18" s="192">
        <f t="shared" si="1"/>
        <v>3421</v>
      </c>
      <c r="K18" s="106">
        <f t="shared" si="2"/>
        <v>1890</v>
      </c>
    </row>
    <row r="19" s="177" customFormat="1" ht="23.25" customHeight="1" spans="1:11">
      <c r="A19" s="202" t="s">
        <v>1469</v>
      </c>
      <c r="B19" s="203"/>
      <c r="C19" s="198">
        <v>110</v>
      </c>
      <c r="D19" s="198"/>
      <c r="E19" s="193">
        <v>0</v>
      </c>
      <c r="F19" s="199"/>
      <c r="G19" s="200"/>
      <c r="H19" s="199">
        <f t="shared" si="0"/>
        <v>0</v>
      </c>
      <c r="I19" s="211"/>
      <c r="J19" s="192">
        <f t="shared" si="1"/>
        <v>110</v>
      </c>
      <c r="K19" s="106">
        <f t="shared" si="2"/>
        <v>110</v>
      </c>
    </row>
    <row r="20" s="177" customFormat="1" ht="23.25" customHeight="1" spans="1:11">
      <c r="A20" s="202" t="s">
        <v>1470</v>
      </c>
      <c r="B20" s="197">
        <v>1633</v>
      </c>
      <c r="C20" s="204">
        <v>2</v>
      </c>
      <c r="D20" s="204">
        <v>409</v>
      </c>
      <c r="E20" s="193">
        <v>-778</v>
      </c>
      <c r="F20" s="199">
        <v>849</v>
      </c>
      <c r="G20" s="200"/>
      <c r="H20" s="199">
        <f t="shared" si="0"/>
        <v>849</v>
      </c>
      <c r="I20" s="211"/>
      <c r="J20" s="192">
        <f t="shared" si="1"/>
        <v>1297</v>
      </c>
      <c r="K20" s="106">
        <f t="shared" si="2"/>
        <v>-336</v>
      </c>
    </row>
    <row r="21" s="177" customFormat="1" ht="23.25" customHeight="1" spans="1:11">
      <c r="A21" s="196" t="s">
        <v>1471</v>
      </c>
      <c r="B21" s="203">
        <v>38</v>
      </c>
      <c r="C21" s="198">
        <v>1100</v>
      </c>
      <c r="D21" s="198"/>
      <c r="E21" s="193">
        <v>1</v>
      </c>
      <c r="F21" s="199"/>
      <c r="G21" s="200"/>
      <c r="H21" s="199">
        <f t="shared" si="0"/>
        <v>0</v>
      </c>
      <c r="I21" s="211"/>
      <c r="J21" s="192">
        <f t="shared" si="1"/>
        <v>1139</v>
      </c>
      <c r="K21" s="106">
        <f t="shared" si="2"/>
        <v>1101</v>
      </c>
    </row>
    <row r="22" s="177" customFormat="1" ht="23.25" customHeight="1" spans="1:11">
      <c r="A22" s="196" t="s">
        <v>1472</v>
      </c>
      <c r="B22" s="203">
        <v>14380</v>
      </c>
      <c r="C22" s="204">
        <v>76</v>
      </c>
      <c r="D22" s="204">
        <v>2948</v>
      </c>
      <c r="E22" s="193">
        <v>-13</v>
      </c>
      <c r="F22" s="205">
        <v>13</v>
      </c>
      <c r="G22" s="200"/>
      <c r="H22" s="199">
        <f t="shared" si="0"/>
        <v>13</v>
      </c>
      <c r="I22" s="211"/>
      <c r="J22" s="192">
        <f t="shared" si="1"/>
        <v>11508</v>
      </c>
      <c r="K22" s="106">
        <f t="shared" si="2"/>
        <v>-2872</v>
      </c>
    </row>
    <row r="23" s="177" customFormat="1" ht="23.25" customHeight="1" spans="1:11">
      <c r="A23" s="196" t="s">
        <v>1473</v>
      </c>
      <c r="B23" s="203">
        <v>21814</v>
      </c>
      <c r="C23" s="204">
        <v>31</v>
      </c>
      <c r="D23" s="204">
        <v>5519</v>
      </c>
      <c r="E23" s="193">
        <v>0</v>
      </c>
      <c r="F23" s="205"/>
      <c r="G23" s="200"/>
      <c r="H23" s="199">
        <f t="shared" si="0"/>
        <v>0</v>
      </c>
      <c r="I23" s="211"/>
      <c r="J23" s="192">
        <f t="shared" si="1"/>
        <v>16326</v>
      </c>
      <c r="K23" s="106">
        <f t="shared" si="2"/>
        <v>-5488</v>
      </c>
    </row>
    <row r="24" s="177" customFormat="1" ht="23.25" customHeight="1" spans="1:11">
      <c r="A24" s="196" t="s">
        <v>1474</v>
      </c>
      <c r="B24" s="203">
        <v>213</v>
      </c>
      <c r="C24" s="204">
        <v>201</v>
      </c>
      <c r="D24" s="204"/>
      <c r="E24" s="193">
        <v>190</v>
      </c>
      <c r="F24" s="205">
        <v>59</v>
      </c>
      <c r="G24" s="200"/>
      <c r="H24" s="199">
        <f t="shared" si="0"/>
        <v>59</v>
      </c>
      <c r="I24" s="211"/>
      <c r="J24" s="192">
        <f t="shared" si="1"/>
        <v>663</v>
      </c>
      <c r="K24" s="106">
        <f t="shared" si="2"/>
        <v>450</v>
      </c>
    </row>
    <row r="25" s="177" customFormat="1" ht="23.25" customHeight="1" spans="1:11">
      <c r="A25" s="196" t="s">
        <v>1475</v>
      </c>
      <c r="B25" s="203">
        <v>5283</v>
      </c>
      <c r="C25" s="204">
        <v>91</v>
      </c>
      <c r="D25" s="204">
        <v>3175</v>
      </c>
      <c r="E25" s="193">
        <v>-2778</v>
      </c>
      <c r="F25" s="205">
        <v>2962</v>
      </c>
      <c r="G25" s="200"/>
      <c r="H25" s="199">
        <f t="shared" si="0"/>
        <v>2962</v>
      </c>
      <c r="I25" s="211"/>
      <c r="J25" s="192">
        <f t="shared" si="1"/>
        <v>2383</v>
      </c>
      <c r="K25" s="106">
        <f t="shared" si="2"/>
        <v>-2900</v>
      </c>
    </row>
    <row r="26" s="177" customFormat="1" ht="23.25" customHeight="1" spans="1:11">
      <c r="A26" s="202" t="s">
        <v>1476</v>
      </c>
      <c r="B26" s="203">
        <v>3100</v>
      </c>
      <c r="C26" s="204"/>
      <c r="D26" s="204"/>
      <c r="E26" s="193">
        <v>0</v>
      </c>
      <c r="F26" s="205"/>
      <c r="G26" s="200"/>
      <c r="H26" s="199">
        <f t="shared" si="0"/>
        <v>0</v>
      </c>
      <c r="I26" s="211">
        <v>-3100</v>
      </c>
      <c r="J26" s="192">
        <f t="shared" si="1"/>
        <v>0</v>
      </c>
      <c r="K26" s="106">
        <f t="shared" si="2"/>
        <v>-3100</v>
      </c>
    </row>
    <row r="27" s="177" customFormat="1" ht="23.25" customHeight="1" spans="1:11">
      <c r="A27" s="202" t="s">
        <v>1477</v>
      </c>
      <c r="B27" s="203">
        <v>69291</v>
      </c>
      <c r="C27" s="198"/>
      <c r="D27" s="198">
        <v>50822</v>
      </c>
      <c r="E27" s="193">
        <v>-13498</v>
      </c>
      <c r="F27" s="205"/>
      <c r="G27" s="200"/>
      <c r="H27" s="199">
        <f t="shared" si="0"/>
        <v>0</v>
      </c>
      <c r="I27" s="211"/>
      <c r="J27" s="192">
        <f t="shared" si="1"/>
        <v>4971</v>
      </c>
      <c r="K27" s="106">
        <f t="shared" si="2"/>
        <v>-64320</v>
      </c>
    </row>
    <row r="28" s="177" customFormat="1" ht="23.25" customHeight="1" spans="1:11">
      <c r="A28" s="196" t="s">
        <v>1478</v>
      </c>
      <c r="B28" s="203">
        <v>4843</v>
      </c>
      <c r="C28" s="204"/>
      <c r="D28" s="204"/>
      <c r="E28" s="205"/>
      <c r="F28" s="205"/>
      <c r="G28" s="200"/>
      <c r="H28" s="199">
        <f t="shared" si="0"/>
        <v>0</v>
      </c>
      <c r="I28" s="211"/>
      <c r="J28" s="192">
        <f t="shared" si="1"/>
        <v>4843</v>
      </c>
      <c r="K28" s="106">
        <f t="shared" si="2"/>
        <v>0</v>
      </c>
    </row>
    <row r="29" s="177" customFormat="1" ht="23.25" customHeight="1" spans="1:11">
      <c r="A29" s="196" t="s">
        <v>1479</v>
      </c>
      <c r="B29" s="203">
        <v>1</v>
      </c>
      <c r="C29" s="204">
        <v>1</v>
      </c>
      <c r="D29" s="204"/>
      <c r="E29" s="205"/>
      <c r="F29" s="205"/>
      <c r="G29" s="200"/>
      <c r="H29" s="199">
        <f t="shared" si="0"/>
        <v>0</v>
      </c>
      <c r="I29" s="211"/>
      <c r="J29" s="192">
        <f t="shared" si="1"/>
        <v>2</v>
      </c>
      <c r="K29" s="106">
        <f t="shared" si="2"/>
        <v>1</v>
      </c>
    </row>
    <row r="30" s="177" customFormat="1" ht="23.25" customHeight="1" spans="1:11">
      <c r="A30" s="196" t="s">
        <v>1480</v>
      </c>
      <c r="B30" s="206">
        <f t="shared" ref="B30:G30" si="3">SUM(B7:B29)</f>
        <v>308763</v>
      </c>
      <c r="C30" s="206">
        <f t="shared" si="3"/>
        <v>54444</v>
      </c>
      <c r="D30" s="206">
        <f t="shared" si="3"/>
        <v>76857</v>
      </c>
      <c r="E30" s="206">
        <f t="shared" si="3"/>
        <v>26984</v>
      </c>
      <c r="F30" s="207">
        <f t="shared" si="3"/>
        <v>21482</v>
      </c>
      <c r="G30" s="206">
        <f t="shared" si="3"/>
        <v>15601</v>
      </c>
      <c r="H30" s="207">
        <f t="shared" si="0"/>
        <v>5881</v>
      </c>
      <c r="I30" s="206">
        <f>SUM(I7:I29)</f>
        <v>0</v>
      </c>
      <c r="J30" s="212">
        <f t="shared" si="1"/>
        <v>319215</v>
      </c>
      <c r="K30" s="206">
        <f t="shared" si="2"/>
        <v>10452</v>
      </c>
    </row>
  </sheetData>
  <mergeCells count="9">
    <mergeCell ref="A2:K2"/>
    <mergeCell ref="I4:K4"/>
    <mergeCell ref="C5:D5"/>
    <mergeCell ref="F5:H5"/>
    <mergeCell ref="J5:K5"/>
    <mergeCell ref="A5:A6"/>
    <mergeCell ref="B5:B6"/>
    <mergeCell ref="E5:E6"/>
    <mergeCell ref="I5:I6"/>
  </mergeCells>
  <printOptions horizontalCentered="1"/>
  <pageMargins left="0.590277777777778" right="0.590277777777778" top="0.427777777777778" bottom="0.590277777777778" header="0.238888888888889" footer="0.279166666666667"/>
  <pageSetup paperSize="9" scale="78" firstPageNumber="35" orientation="landscape" useFirstPageNumber="1" horizontalDpi="600" verticalDpi="600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C33"/>
  <sheetViews>
    <sheetView showGridLines="0" showZeros="0" zoomScale="98" zoomScaleNormal="98" workbookViewId="0">
      <pane ySplit="6" topLeftCell="A7" activePane="bottomLeft" state="frozen"/>
      <selection/>
      <selection pane="bottomLeft" activeCell="E20" sqref="E20"/>
    </sheetView>
  </sheetViews>
  <sheetFormatPr defaultColWidth="9" defaultRowHeight="15.6"/>
  <cols>
    <col min="1" max="1" width="25.8166666666667" style="146" customWidth="1"/>
    <col min="2" max="2" width="8.15833333333333" style="146" customWidth="1"/>
    <col min="3" max="27" width="6.81666666666667" style="146" customWidth="1"/>
    <col min="28" max="28" width="7.7" style="146" customWidth="1"/>
    <col min="29" max="29" width="6.93333333333333" style="146" customWidth="1"/>
    <col min="30" max="16384" width="9" style="146"/>
  </cols>
  <sheetData>
    <row r="1" ht="19" customHeight="1" spans="1:1">
      <c r="A1" s="147" t="s">
        <v>16</v>
      </c>
    </row>
    <row r="2" ht="25" customHeight="1" spans="1:28">
      <c r="A2" s="148" t="s">
        <v>1481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</row>
    <row r="3" ht="16" customHeight="1" spans="1:29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54" t="s">
        <v>1482</v>
      </c>
      <c r="AC3" s="54"/>
    </row>
    <row r="4" ht="23" customHeight="1" spans="1:29">
      <c r="A4" s="150" t="s">
        <v>1483</v>
      </c>
      <c r="B4" s="151" t="s">
        <v>1484</v>
      </c>
      <c r="C4" s="152"/>
      <c r="D4" s="152"/>
      <c r="E4" s="151" t="s">
        <v>1485</v>
      </c>
      <c r="F4" s="152"/>
      <c r="G4" s="152"/>
      <c r="H4" s="151" t="s">
        <v>1486</v>
      </c>
      <c r="I4" s="152"/>
      <c r="J4" s="152"/>
      <c r="K4" s="165" t="s">
        <v>1487</v>
      </c>
      <c r="L4" s="166"/>
      <c r="M4" s="167"/>
      <c r="N4" s="168" t="s">
        <v>1488</v>
      </c>
      <c r="O4" s="168"/>
      <c r="P4" s="168"/>
      <c r="Q4" s="166"/>
      <c r="R4" s="166"/>
      <c r="S4" s="166"/>
      <c r="T4" s="166"/>
      <c r="U4" s="166"/>
      <c r="V4" s="166"/>
      <c r="W4" s="150" t="s">
        <v>1489</v>
      </c>
      <c r="X4" s="151" t="s">
        <v>1490</v>
      </c>
      <c r="Y4" s="152"/>
      <c r="Z4" s="152"/>
      <c r="AA4" s="150" t="s">
        <v>1491</v>
      </c>
      <c r="AB4" s="150" t="s">
        <v>1492</v>
      </c>
      <c r="AC4" s="150" t="s">
        <v>1493</v>
      </c>
    </row>
    <row r="5" s="145" customFormat="1" ht="28" customHeight="1" spans="1:29">
      <c r="A5" s="153"/>
      <c r="B5" s="150" t="s">
        <v>1494</v>
      </c>
      <c r="C5" s="150" t="s">
        <v>34</v>
      </c>
      <c r="D5" s="150" t="s">
        <v>1495</v>
      </c>
      <c r="E5" s="150" t="s">
        <v>1494</v>
      </c>
      <c r="F5" s="150" t="s">
        <v>34</v>
      </c>
      <c r="G5" s="150" t="s">
        <v>1495</v>
      </c>
      <c r="H5" s="150" t="s">
        <v>1494</v>
      </c>
      <c r="I5" s="150" t="s">
        <v>34</v>
      </c>
      <c r="J5" s="150" t="s">
        <v>1495</v>
      </c>
      <c r="K5" s="150" t="s">
        <v>1494</v>
      </c>
      <c r="L5" s="150" t="s">
        <v>34</v>
      </c>
      <c r="M5" s="150" t="s">
        <v>1495</v>
      </c>
      <c r="N5" s="165" t="s">
        <v>1494</v>
      </c>
      <c r="O5" s="168"/>
      <c r="P5" s="169"/>
      <c r="Q5" s="171" t="s">
        <v>34</v>
      </c>
      <c r="R5" s="171"/>
      <c r="S5" s="171"/>
      <c r="T5" s="171" t="s">
        <v>1495</v>
      </c>
      <c r="U5" s="171"/>
      <c r="V5" s="170"/>
      <c r="W5" s="153"/>
      <c r="X5" s="150" t="s">
        <v>1494</v>
      </c>
      <c r="Y5" s="150" t="s">
        <v>34</v>
      </c>
      <c r="Z5" s="150" t="s">
        <v>1495</v>
      </c>
      <c r="AA5" s="153"/>
      <c r="AB5" s="153"/>
      <c r="AC5" s="153"/>
    </row>
    <row r="6" s="145" customFormat="1" ht="29" customHeight="1" spans="1:29">
      <c r="A6" s="154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70" t="s">
        <v>1496</v>
      </c>
      <c r="O6" s="170" t="s">
        <v>1485</v>
      </c>
      <c r="P6" s="170" t="s">
        <v>1497</v>
      </c>
      <c r="Q6" s="170" t="s">
        <v>1496</v>
      </c>
      <c r="R6" s="170" t="s">
        <v>1485</v>
      </c>
      <c r="S6" s="170" t="s">
        <v>1497</v>
      </c>
      <c r="T6" s="170" t="s">
        <v>1496</v>
      </c>
      <c r="U6" s="170" t="s">
        <v>1485</v>
      </c>
      <c r="V6" s="170" t="s">
        <v>1497</v>
      </c>
      <c r="W6" s="154"/>
      <c r="X6" s="154"/>
      <c r="Y6" s="154"/>
      <c r="Z6" s="154"/>
      <c r="AA6" s="154"/>
      <c r="AB6" s="154"/>
      <c r="AC6" s="154"/>
    </row>
    <row r="7" ht="18.95" customHeight="1" spans="1:29">
      <c r="A7" s="141" t="s">
        <v>1498</v>
      </c>
      <c r="B7" s="155">
        <f>SUM(E7,H7,N7,X7)</f>
        <v>19243</v>
      </c>
      <c r="C7" s="156">
        <f>SUM(F7,I7,Q7,Y7)</f>
        <v>19627</v>
      </c>
      <c r="D7" s="156">
        <f>C7-B7</f>
        <v>384</v>
      </c>
      <c r="E7" s="155">
        <v>15130</v>
      </c>
      <c r="F7" s="155">
        <v>12943</v>
      </c>
      <c r="G7" s="156">
        <f>F7-E7</f>
        <v>-2187</v>
      </c>
      <c r="H7" s="156">
        <v>2133</v>
      </c>
      <c r="I7" s="156">
        <v>3689</v>
      </c>
      <c r="J7" s="156">
        <f>I7-H7</f>
        <v>1556</v>
      </c>
      <c r="K7" s="156"/>
      <c r="L7" s="156">
        <v>2942</v>
      </c>
      <c r="M7" s="156">
        <f>L7-K7</f>
        <v>2942</v>
      </c>
      <c r="N7" s="156">
        <v>407</v>
      </c>
      <c r="O7" s="156">
        <v>400</v>
      </c>
      <c r="P7" s="156">
        <v>7</v>
      </c>
      <c r="Q7" s="156">
        <f>SUM(R7:S7)</f>
        <v>629</v>
      </c>
      <c r="R7" s="156">
        <v>503</v>
      </c>
      <c r="S7" s="156">
        <v>126</v>
      </c>
      <c r="T7" s="156">
        <f>SUM(U7:V7)</f>
        <v>222</v>
      </c>
      <c r="U7" s="156">
        <f>R7-O7</f>
        <v>103</v>
      </c>
      <c r="V7" s="156">
        <f>S7-P7</f>
        <v>119</v>
      </c>
      <c r="W7" s="156">
        <v>22</v>
      </c>
      <c r="X7" s="156">
        <v>1573</v>
      </c>
      <c r="Y7" s="156">
        <v>2366</v>
      </c>
      <c r="Z7" s="156"/>
      <c r="AA7" s="156">
        <v>421</v>
      </c>
      <c r="AB7" s="172">
        <f>SUM(C7,L7,W7,AA7)</f>
        <v>23012</v>
      </c>
      <c r="AC7" s="172"/>
    </row>
    <row r="8" ht="18.95" customHeight="1" spans="1:29">
      <c r="A8" s="157" t="s">
        <v>1499</v>
      </c>
      <c r="B8" s="155">
        <f t="shared" ref="B8:B29" si="0">SUM(E8,H8,N8,X8)</f>
        <v>0</v>
      </c>
      <c r="C8" s="156">
        <f t="shared" ref="C8:C31" si="1">SUM(F8,I8,Q8,Y8)</f>
        <v>561</v>
      </c>
      <c r="D8" s="156">
        <f t="shared" ref="D8:D33" si="2">C8-B8</f>
        <v>561</v>
      </c>
      <c r="E8" s="155">
        <v>0</v>
      </c>
      <c r="F8" s="155"/>
      <c r="G8" s="156">
        <f t="shared" ref="G8:G29" si="3">F8-E8</f>
        <v>0</v>
      </c>
      <c r="H8" s="156"/>
      <c r="I8" s="156">
        <v>384</v>
      </c>
      <c r="J8" s="156">
        <f t="shared" ref="J8:J29" si="4">I8-H8</f>
        <v>384</v>
      </c>
      <c r="K8" s="156"/>
      <c r="L8" s="156">
        <v>48</v>
      </c>
      <c r="M8" s="156">
        <f t="shared" ref="M8:M29" si="5">L8-K8</f>
        <v>48</v>
      </c>
      <c r="N8" s="156"/>
      <c r="O8" s="156"/>
      <c r="P8" s="156"/>
      <c r="Q8" s="156">
        <f t="shared" ref="Q8:Q31" si="6">SUM(R8:S8)</f>
        <v>0</v>
      </c>
      <c r="R8" s="156"/>
      <c r="S8" s="156"/>
      <c r="T8" s="156">
        <f t="shared" ref="T8:T31" si="7">SUM(U8:V8)</f>
        <v>0</v>
      </c>
      <c r="U8" s="156">
        <f t="shared" ref="U8:U31" si="8">R8-O8</f>
        <v>0</v>
      </c>
      <c r="V8" s="156">
        <f t="shared" ref="V8:V31" si="9">S8-P8</f>
        <v>0</v>
      </c>
      <c r="W8" s="156"/>
      <c r="X8" s="156"/>
      <c r="Y8" s="156">
        <v>177</v>
      </c>
      <c r="Z8" s="156"/>
      <c r="AA8" s="156"/>
      <c r="AB8" s="172">
        <f t="shared" ref="AB8:AB31" si="10">SUM(C8,L8,W8,AA8)</f>
        <v>609</v>
      </c>
      <c r="AC8" s="172"/>
    </row>
    <row r="9" ht="18.95" customHeight="1" spans="1:29">
      <c r="A9" s="157" t="s">
        <v>1500</v>
      </c>
      <c r="B9" s="155">
        <f t="shared" si="0"/>
        <v>8602</v>
      </c>
      <c r="C9" s="156">
        <f t="shared" si="1"/>
        <v>11818</v>
      </c>
      <c r="D9" s="156">
        <f t="shared" si="2"/>
        <v>3216</v>
      </c>
      <c r="E9" s="155">
        <v>6889</v>
      </c>
      <c r="F9" s="155">
        <v>7694</v>
      </c>
      <c r="G9" s="156">
        <f t="shared" si="3"/>
        <v>805</v>
      </c>
      <c r="H9" s="156">
        <v>705</v>
      </c>
      <c r="I9" s="156">
        <v>3038</v>
      </c>
      <c r="J9" s="156">
        <f t="shared" si="4"/>
        <v>2333</v>
      </c>
      <c r="K9" s="156"/>
      <c r="L9" s="156">
        <v>1601</v>
      </c>
      <c r="M9" s="156">
        <f t="shared" si="5"/>
        <v>1601</v>
      </c>
      <c r="N9" s="156">
        <v>15</v>
      </c>
      <c r="O9" s="156">
        <v>15</v>
      </c>
      <c r="P9" s="156"/>
      <c r="Q9" s="156">
        <f t="shared" si="6"/>
        <v>24</v>
      </c>
      <c r="R9" s="156">
        <v>24</v>
      </c>
      <c r="S9" s="156"/>
      <c r="T9" s="156">
        <f t="shared" si="7"/>
        <v>9</v>
      </c>
      <c r="U9" s="156">
        <f t="shared" si="8"/>
        <v>9</v>
      </c>
      <c r="V9" s="156">
        <f t="shared" si="9"/>
        <v>0</v>
      </c>
      <c r="W9" s="156"/>
      <c r="X9" s="156">
        <v>993</v>
      </c>
      <c r="Y9" s="156">
        <v>1062</v>
      </c>
      <c r="Z9" s="156"/>
      <c r="AA9" s="156">
        <v>9094</v>
      </c>
      <c r="AB9" s="172">
        <f t="shared" si="10"/>
        <v>22513</v>
      </c>
      <c r="AC9" s="172"/>
    </row>
    <row r="10" ht="18.95" customHeight="1" spans="1:29">
      <c r="A10" s="157" t="s">
        <v>1501</v>
      </c>
      <c r="B10" s="155">
        <f t="shared" si="0"/>
        <v>36923</v>
      </c>
      <c r="C10" s="156">
        <f t="shared" si="1"/>
        <v>53186</v>
      </c>
      <c r="D10" s="156">
        <f t="shared" si="2"/>
        <v>16263</v>
      </c>
      <c r="E10" s="155">
        <v>193</v>
      </c>
      <c r="F10" s="155">
        <v>259</v>
      </c>
      <c r="G10" s="156">
        <f t="shared" si="3"/>
        <v>66</v>
      </c>
      <c r="H10" s="156">
        <v>36</v>
      </c>
      <c r="I10" s="156">
        <v>382</v>
      </c>
      <c r="J10" s="156">
        <f t="shared" si="4"/>
        <v>346</v>
      </c>
      <c r="K10" s="156"/>
      <c r="L10" s="156">
        <v>6823</v>
      </c>
      <c r="M10" s="156">
        <f t="shared" si="5"/>
        <v>6823</v>
      </c>
      <c r="N10" s="156">
        <v>35088</v>
      </c>
      <c r="O10" s="156">
        <v>34300</v>
      </c>
      <c r="P10" s="156">
        <v>788</v>
      </c>
      <c r="Q10" s="156">
        <f t="shared" si="6"/>
        <v>44283</v>
      </c>
      <c r="R10" s="156">
        <v>42212</v>
      </c>
      <c r="S10" s="156">
        <v>2071</v>
      </c>
      <c r="T10" s="156">
        <f t="shared" si="7"/>
        <v>9195</v>
      </c>
      <c r="U10" s="156">
        <f t="shared" si="8"/>
        <v>7912</v>
      </c>
      <c r="V10" s="156">
        <f t="shared" si="9"/>
        <v>1283</v>
      </c>
      <c r="W10" s="156">
        <v>345</v>
      </c>
      <c r="X10" s="156">
        <v>1606</v>
      </c>
      <c r="Y10" s="156">
        <v>8262</v>
      </c>
      <c r="Z10" s="156"/>
      <c r="AA10" s="173">
        <v>3267</v>
      </c>
      <c r="AB10" s="172">
        <f t="shared" si="10"/>
        <v>63621</v>
      </c>
      <c r="AC10" s="172"/>
    </row>
    <row r="11" ht="18.95" customHeight="1" spans="1:29">
      <c r="A11" s="157" t="s">
        <v>1502</v>
      </c>
      <c r="B11" s="155">
        <f t="shared" si="0"/>
        <v>78</v>
      </c>
      <c r="C11" s="156">
        <f t="shared" si="1"/>
        <v>147</v>
      </c>
      <c r="D11" s="156">
        <f t="shared" si="2"/>
        <v>69</v>
      </c>
      <c r="E11" s="155">
        <v>66</v>
      </c>
      <c r="F11" s="155">
        <v>86</v>
      </c>
      <c r="G11" s="156">
        <f t="shared" si="3"/>
        <v>20</v>
      </c>
      <c r="H11" s="156">
        <v>12</v>
      </c>
      <c r="I11" s="156">
        <v>56</v>
      </c>
      <c r="J11" s="156">
        <f t="shared" si="4"/>
        <v>44</v>
      </c>
      <c r="K11" s="156"/>
      <c r="L11" s="156">
        <v>3</v>
      </c>
      <c r="M11" s="156">
        <f t="shared" si="5"/>
        <v>3</v>
      </c>
      <c r="N11" s="156"/>
      <c r="O11" s="156"/>
      <c r="P11" s="156"/>
      <c r="Q11" s="156">
        <f t="shared" si="6"/>
        <v>0</v>
      </c>
      <c r="R11" s="156"/>
      <c r="S11" s="156"/>
      <c r="T11" s="156">
        <f t="shared" si="7"/>
        <v>0</v>
      </c>
      <c r="U11" s="156">
        <f t="shared" si="8"/>
        <v>0</v>
      </c>
      <c r="V11" s="156">
        <f t="shared" si="9"/>
        <v>0</v>
      </c>
      <c r="W11" s="156"/>
      <c r="X11" s="156"/>
      <c r="Y11" s="156">
        <v>5</v>
      </c>
      <c r="Z11" s="156"/>
      <c r="AA11" s="156">
        <v>39</v>
      </c>
      <c r="AB11" s="172">
        <f t="shared" si="10"/>
        <v>189</v>
      </c>
      <c r="AC11" s="172"/>
    </row>
    <row r="12" ht="18.95" customHeight="1" spans="1:29">
      <c r="A12" s="157" t="s">
        <v>1503</v>
      </c>
      <c r="B12" s="155">
        <f t="shared" si="0"/>
        <v>1541</v>
      </c>
      <c r="C12" s="156">
        <f t="shared" si="1"/>
        <v>1862</v>
      </c>
      <c r="D12" s="156">
        <f t="shared" si="2"/>
        <v>321</v>
      </c>
      <c r="E12" s="155">
        <v>309</v>
      </c>
      <c r="F12" s="155">
        <v>395</v>
      </c>
      <c r="G12" s="156">
        <f t="shared" si="3"/>
        <v>86</v>
      </c>
      <c r="H12" s="156">
        <v>71</v>
      </c>
      <c r="I12" s="156">
        <v>102</v>
      </c>
      <c r="J12" s="156">
        <f t="shared" si="4"/>
        <v>31</v>
      </c>
      <c r="K12" s="156"/>
      <c r="L12" s="156">
        <v>618</v>
      </c>
      <c r="M12" s="156">
        <f t="shared" si="5"/>
        <v>618</v>
      </c>
      <c r="N12" s="156">
        <v>995</v>
      </c>
      <c r="O12" s="156">
        <v>967</v>
      </c>
      <c r="P12" s="156">
        <v>28</v>
      </c>
      <c r="Q12" s="156">
        <f t="shared" si="6"/>
        <v>1193</v>
      </c>
      <c r="R12" s="156">
        <v>1104</v>
      </c>
      <c r="S12" s="156">
        <v>89</v>
      </c>
      <c r="T12" s="156">
        <f t="shared" si="7"/>
        <v>198</v>
      </c>
      <c r="U12" s="156">
        <f t="shared" si="8"/>
        <v>137</v>
      </c>
      <c r="V12" s="156">
        <f t="shared" si="9"/>
        <v>61</v>
      </c>
      <c r="W12" s="156">
        <v>191</v>
      </c>
      <c r="X12" s="156">
        <v>166</v>
      </c>
      <c r="Y12" s="156">
        <v>172</v>
      </c>
      <c r="Z12" s="156"/>
      <c r="AA12" s="156">
        <v>50</v>
      </c>
      <c r="AB12" s="172">
        <f t="shared" si="10"/>
        <v>2721</v>
      </c>
      <c r="AC12" s="172"/>
    </row>
    <row r="13" ht="18.95" customHeight="1" spans="1:29">
      <c r="A13" s="157" t="s">
        <v>1504</v>
      </c>
      <c r="B13" s="155">
        <f t="shared" si="0"/>
        <v>26644</v>
      </c>
      <c r="C13" s="156">
        <f t="shared" si="1"/>
        <v>44767</v>
      </c>
      <c r="D13" s="156">
        <f t="shared" si="2"/>
        <v>18123</v>
      </c>
      <c r="E13" s="155">
        <v>5135</v>
      </c>
      <c r="F13" s="155">
        <v>16466</v>
      </c>
      <c r="G13" s="156">
        <f t="shared" si="3"/>
        <v>11331</v>
      </c>
      <c r="H13" s="156">
        <v>583</v>
      </c>
      <c r="I13" s="156">
        <v>1098</v>
      </c>
      <c r="J13" s="156">
        <f t="shared" si="4"/>
        <v>515</v>
      </c>
      <c r="K13" s="156"/>
      <c r="L13" s="156">
        <v>1014</v>
      </c>
      <c r="M13" s="156">
        <f t="shared" si="5"/>
        <v>1014</v>
      </c>
      <c r="N13" s="156">
        <v>6387</v>
      </c>
      <c r="O13" s="156">
        <v>6290</v>
      </c>
      <c r="P13" s="156">
        <v>97</v>
      </c>
      <c r="Q13" s="156">
        <f t="shared" si="6"/>
        <v>471</v>
      </c>
      <c r="R13" s="156">
        <v>420</v>
      </c>
      <c r="S13" s="156">
        <v>51</v>
      </c>
      <c r="T13" s="156">
        <f t="shared" si="7"/>
        <v>-5916</v>
      </c>
      <c r="U13" s="156">
        <f t="shared" si="8"/>
        <v>-5870</v>
      </c>
      <c r="V13" s="156">
        <f t="shared" si="9"/>
        <v>-46</v>
      </c>
      <c r="W13" s="156"/>
      <c r="X13" s="156">
        <v>14539</v>
      </c>
      <c r="Y13" s="156">
        <v>26732</v>
      </c>
      <c r="Z13" s="156"/>
      <c r="AA13" s="156">
        <v>6396</v>
      </c>
      <c r="AB13" s="172">
        <f t="shared" si="10"/>
        <v>52177</v>
      </c>
      <c r="AC13" s="174"/>
    </row>
    <row r="14" ht="27" customHeight="1" spans="1:29">
      <c r="A14" s="157" t="s">
        <v>1505</v>
      </c>
      <c r="B14" s="155">
        <f t="shared" si="0"/>
        <v>19086</v>
      </c>
      <c r="C14" s="156">
        <f t="shared" si="1"/>
        <v>22740</v>
      </c>
      <c r="D14" s="156">
        <f t="shared" si="2"/>
        <v>3654</v>
      </c>
      <c r="E14" s="155">
        <v>11468</v>
      </c>
      <c r="F14" s="155">
        <v>4250</v>
      </c>
      <c r="G14" s="156">
        <f t="shared" si="3"/>
        <v>-7218</v>
      </c>
      <c r="H14" s="156">
        <v>89</v>
      </c>
      <c r="I14" s="156">
        <v>1355</v>
      </c>
      <c r="J14" s="156">
        <f t="shared" si="4"/>
        <v>1266</v>
      </c>
      <c r="K14" s="156"/>
      <c r="L14" s="156">
        <v>5293</v>
      </c>
      <c r="M14" s="156">
        <f t="shared" si="5"/>
        <v>5293</v>
      </c>
      <c r="N14" s="156">
        <v>6912</v>
      </c>
      <c r="O14" s="156">
        <v>6841</v>
      </c>
      <c r="P14" s="156">
        <v>71</v>
      </c>
      <c r="Q14" s="156">
        <f t="shared" si="6"/>
        <v>12668</v>
      </c>
      <c r="R14" s="156">
        <v>9956</v>
      </c>
      <c r="S14" s="156">
        <v>2712</v>
      </c>
      <c r="T14" s="156">
        <f t="shared" si="7"/>
        <v>5756</v>
      </c>
      <c r="U14" s="156">
        <f t="shared" si="8"/>
        <v>3115</v>
      </c>
      <c r="V14" s="156">
        <f t="shared" si="9"/>
        <v>2641</v>
      </c>
      <c r="W14" s="156">
        <v>1637</v>
      </c>
      <c r="X14" s="156">
        <v>617</v>
      </c>
      <c r="Y14" s="156">
        <v>4467</v>
      </c>
      <c r="Z14" s="156"/>
      <c r="AA14" s="156">
        <v>919</v>
      </c>
      <c r="AB14" s="172">
        <f t="shared" si="10"/>
        <v>30589</v>
      </c>
      <c r="AC14" s="174"/>
    </row>
    <row r="15" ht="18.95" customHeight="1" spans="1:29">
      <c r="A15" s="157" t="s">
        <v>1506</v>
      </c>
      <c r="B15" s="155">
        <f t="shared" si="0"/>
        <v>0</v>
      </c>
      <c r="C15" s="156">
        <f t="shared" si="1"/>
        <v>2696</v>
      </c>
      <c r="D15" s="156">
        <f t="shared" si="2"/>
        <v>2696</v>
      </c>
      <c r="E15" s="155"/>
      <c r="F15" s="155"/>
      <c r="G15" s="156">
        <f t="shared" si="3"/>
        <v>0</v>
      </c>
      <c r="H15" s="156"/>
      <c r="I15" s="156">
        <v>1373</v>
      </c>
      <c r="J15" s="156">
        <f t="shared" si="4"/>
        <v>1373</v>
      </c>
      <c r="K15" s="156"/>
      <c r="L15" s="156">
        <v>1015</v>
      </c>
      <c r="M15" s="156">
        <f t="shared" si="5"/>
        <v>1015</v>
      </c>
      <c r="N15" s="156"/>
      <c r="O15" s="156"/>
      <c r="P15" s="156"/>
      <c r="Q15" s="156">
        <f t="shared" si="6"/>
        <v>0</v>
      </c>
      <c r="R15" s="156"/>
      <c r="S15" s="156"/>
      <c r="T15" s="156">
        <f t="shared" si="7"/>
        <v>0</v>
      </c>
      <c r="U15" s="156">
        <f t="shared" si="8"/>
        <v>0</v>
      </c>
      <c r="V15" s="156">
        <f t="shared" si="9"/>
        <v>0</v>
      </c>
      <c r="W15" s="156"/>
      <c r="X15" s="156"/>
      <c r="Y15" s="156">
        <v>1323</v>
      </c>
      <c r="Z15" s="156"/>
      <c r="AA15" s="156">
        <v>1637</v>
      </c>
      <c r="AB15" s="172">
        <f t="shared" si="10"/>
        <v>5348</v>
      </c>
      <c r="AC15" s="174"/>
    </row>
    <row r="16" ht="18.95" customHeight="1" spans="1:29">
      <c r="A16" s="157" t="s">
        <v>1507</v>
      </c>
      <c r="B16" s="155">
        <f t="shared" si="0"/>
        <v>1264</v>
      </c>
      <c r="C16" s="156">
        <f t="shared" si="1"/>
        <v>1502</v>
      </c>
      <c r="D16" s="156">
        <f t="shared" si="2"/>
        <v>238</v>
      </c>
      <c r="E16" s="155">
        <v>613</v>
      </c>
      <c r="F16" s="155">
        <v>587</v>
      </c>
      <c r="G16" s="156">
        <f t="shared" si="3"/>
        <v>-26</v>
      </c>
      <c r="H16" s="156">
        <v>72</v>
      </c>
      <c r="I16" s="156">
        <v>274</v>
      </c>
      <c r="J16" s="156">
        <f t="shared" si="4"/>
        <v>202</v>
      </c>
      <c r="K16" s="156"/>
      <c r="L16" s="156">
        <v>10486</v>
      </c>
      <c r="M16" s="156">
        <f t="shared" si="5"/>
        <v>10486</v>
      </c>
      <c r="N16" s="156">
        <v>393</v>
      </c>
      <c r="O16" s="156">
        <v>393</v>
      </c>
      <c r="P16" s="156"/>
      <c r="Q16" s="156">
        <f t="shared" si="6"/>
        <v>455</v>
      </c>
      <c r="R16" s="156">
        <v>455</v>
      </c>
      <c r="S16" s="156"/>
      <c r="T16" s="156">
        <f t="shared" si="7"/>
        <v>62</v>
      </c>
      <c r="U16" s="156">
        <f t="shared" si="8"/>
        <v>62</v>
      </c>
      <c r="V16" s="156">
        <f t="shared" si="9"/>
        <v>0</v>
      </c>
      <c r="W16" s="156"/>
      <c r="X16" s="156">
        <v>186</v>
      </c>
      <c r="Y16" s="156">
        <v>186</v>
      </c>
      <c r="Z16" s="156"/>
      <c r="AA16" s="156">
        <v>290</v>
      </c>
      <c r="AB16" s="172">
        <f t="shared" si="10"/>
        <v>12278</v>
      </c>
      <c r="AC16" s="174"/>
    </row>
    <row r="17" ht="18.95" customHeight="1" spans="1:29">
      <c r="A17" s="157" t="s">
        <v>1508</v>
      </c>
      <c r="B17" s="155">
        <f t="shared" si="0"/>
        <v>8414</v>
      </c>
      <c r="C17" s="156">
        <f t="shared" si="1"/>
        <v>26641</v>
      </c>
      <c r="D17" s="156">
        <f t="shared" si="2"/>
        <v>18227</v>
      </c>
      <c r="E17" s="155">
        <v>941</v>
      </c>
      <c r="F17" s="155">
        <v>1130</v>
      </c>
      <c r="G17" s="156">
        <f t="shared" si="3"/>
        <v>189</v>
      </c>
      <c r="H17" s="156">
        <v>400</v>
      </c>
      <c r="I17" s="156">
        <v>1396</v>
      </c>
      <c r="J17" s="156">
        <f t="shared" si="4"/>
        <v>996</v>
      </c>
      <c r="K17" s="156"/>
      <c r="L17" s="156">
        <v>32142</v>
      </c>
      <c r="M17" s="156">
        <f t="shared" si="5"/>
        <v>32142</v>
      </c>
      <c r="N17" s="156">
        <v>6356</v>
      </c>
      <c r="O17" s="156">
        <v>6354</v>
      </c>
      <c r="P17" s="156">
        <v>2</v>
      </c>
      <c r="Q17" s="156">
        <f t="shared" si="6"/>
        <v>7105</v>
      </c>
      <c r="R17" s="156">
        <v>7053</v>
      </c>
      <c r="S17" s="156">
        <v>52</v>
      </c>
      <c r="T17" s="156">
        <f t="shared" si="7"/>
        <v>749</v>
      </c>
      <c r="U17" s="156">
        <f t="shared" si="8"/>
        <v>699</v>
      </c>
      <c r="V17" s="156">
        <f t="shared" si="9"/>
        <v>50</v>
      </c>
      <c r="W17" s="156"/>
      <c r="X17" s="156">
        <v>717</v>
      </c>
      <c r="Y17" s="156">
        <v>17010</v>
      </c>
      <c r="Z17" s="156"/>
      <c r="AA17" s="156">
        <v>712</v>
      </c>
      <c r="AB17" s="172">
        <f t="shared" si="10"/>
        <v>59495</v>
      </c>
      <c r="AC17" s="174"/>
    </row>
    <row r="18" ht="18.95" customHeight="1" spans="1:29">
      <c r="A18" s="158" t="s">
        <v>1509</v>
      </c>
      <c r="B18" s="155">
        <f t="shared" si="0"/>
        <v>411</v>
      </c>
      <c r="C18" s="156">
        <f t="shared" si="1"/>
        <v>553</v>
      </c>
      <c r="D18" s="156">
        <f t="shared" si="2"/>
        <v>142</v>
      </c>
      <c r="E18" s="155">
        <v>102</v>
      </c>
      <c r="F18" s="155">
        <v>157</v>
      </c>
      <c r="G18" s="156">
        <f t="shared" si="3"/>
        <v>55</v>
      </c>
      <c r="H18" s="156">
        <v>31</v>
      </c>
      <c r="I18" s="156">
        <v>86</v>
      </c>
      <c r="J18" s="156">
        <f t="shared" si="4"/>
        <v>55</v>
      </c>
      <c r="K18" s="156"/>
      <c r="L18" s="156">
        <v>1299</v>
      </c>
      <c r="M18" s="156">
        <f t="shared" si="5"/>
        <v>1299</v>
      </c>
      <c r="N18" s="156">
        <v>276</v>
      </c>
      <c r="O18" s="156">
        <v>276</v>
      </c>
      <c r="P18" s="156"/>
      <c r="Q18" s="156">
        <f t="shared" si="6"/>
        <v>305</v>
      </c>
      <c r="R18" s="156">
        <v>305</v>
      </c>
      <c r="S18" s="156"/>
      <c r="T18" s="156">
        <f t="shared" si="7"/>
        <v>29</v>
      </c>
      <c r="U18" s="156">
        <f t="shared" si="8"/>
        <v>29</v>
      </c>
      <c r="V18" s="156">
        <f t="shared" si="9"/>
        <v>0</v>
      </c>
      <c r="W18" s="156"/>
      <c r="X18" s="156">
        <v>2</v>
      </c>
      <c r="Y18" s="156">
        <v>5</v>
      </c>
      <c r="Z18" s="156"/>
      <c r="AA18" s="156">
        <v>1569</v>
      </c>
      <c r="AB18" s="172">
        <f t="shared" si="10"/>
        <v>3421</v>
      </c>
      <c r="AC18" s="172"/>
    </row>
    <row r="19" ht="18.95" customHeight="1" spans="1:29">
      <c r="A19" s="159" t="s">
        <v>1510</v>
      </c>
      <c r="B19" s="155">
        <f t="shared" si="0"/>
        <v>0</v>
      </c>
      <c r="C19" s="156">
        <f t="shared" si="1"/>
        <v>0</v>
      </c>
      <c r="D19" s="156">
        <f t="shared" si="2"/>
        <v>0</v>
      </c>
      <c r="E19" s="155"/>
      <c r="F19" s="155"/>
      <c r="G19" s="156">
        <f t="shared" si="3"/>
        <v>0</v>
      </c>
      <c r="H19" s="156"/>
      <c r="I19" s="156"/>
      <c r="J19" s="156">
        <f t="shared" si="4"/>
        <v>0</v>
      </c>
      <c r="K19" s="156"/>
      <c r="L19" s="156"/>
      <c r="M19" s="156">
        <f t="shared" si="5"/>
        <v>0</v>
      </c>
      <c r="N19" s="156"/>
      <c r="O19" s="156"/>
      <c r="P19" s="156"/>
      <c r="Q19" s="156">
        <f t="shared" si="6"/>
        <v>0</v>
      </c>
      <c r="R19" s="156"/>
      <c r="S19" s="156"/>
      <c r="T19" s="156">
        <f t="shared" si="7"/>
        <v>0</v>
      </c>
      <c r="U19" s="156">
        <f t="shared" si="8"/>
        <v>0</v>
      </c>
      <c r="V19" s="156">
        <f t="shared" si="9"/>
        <v>0</v>
      </c>
      <c r="W19" s="156"/>
      <c r="X19" s="156"/>
      <c r="Y19" s="156"/>
      <c r="Z19" s="156"/>
      <c r="AA19" s="156">
        <v>110</v>
      </c>
      <c r="AB19" s="172">
        <f t="shared" si="10"/>
        <v>110</v>
      </c>
      <c r="AC19" s="172"/>
    </row>
    <row r="20" ht="18.95" customHeight="1" spans="1:29">
      <c r="A20" s="159" t="s">
        <v>1511</v>
      </c>
      <c r="B20" s="155">
        <f t="shared" si="0"/>
        <v>133</v>
      </c>
      <c r="C20" s="156">
        <f t="shared" si="1"/>
        <v>1227</v>
      </c>
      <c r="D20" s="156">
        <f t="shared" si="2"/>
        <v>1094</v>
      </c>
      <c r="E20" s="155">
        <v>116</v>
      </c>
      <c r="F20" s="155">
        <v>138</v>
      </c>
      <c r="G20" s="156">
        <f t="shared" si="3"/>
        <v>22</v>
      </c>
      <c r="H20" s="156">
        <v>17</v>
      </c>
      <c r="I20" s="156">
        <v>1089</v>
      </c>
      <c r="J20" s="156">
        <f t="shared" si="4"/>
        <v>1072</v>
      </c>
      <c r="K20" s="156"/>
      <c r="L20" s="156"/>
      <c r="M20" s="156">
        <f t="shared" si="5"/>
        <v>0</v>
      </c>
      <c r="N20" s="156"/>
      <c r="O20" s="156"/>
      <c r="P20" s="156"/>
      <c r="Q20" s="156">
        <f t="shared" si="6"/>
        <v>0</v>
      </c>
      <c r="R20" s="156"/>
      <c r="S20" s="156"/>
      <c r="T20" s="156">
        <f t="shared" si="7"/>
        <v>0</v>
      </c>
      <c r="U20" s="156">
        <f t="shared" si="8"/>
        <v>0</v>
      </c>
      <c r="V20" s="156">
        <f t="shared" si="9"/>
        <v>0</v>
      </c>
      <c r="W20" s="156"/>
      <c r="X20" s="156"/>
      <c r="Y20" s="156"/>
      <c r="Z20" s="156"/>
      <c r="AA20" s="156">
        <v>70</v>
      </c>
      <c r="AB20" s="172">
        <f t="shared" si="10"/>
        <v>1297</v>
      </c>
      <c r="AC20" s="172"/>
    </row>
    <row r="21" ht="18.95" customHeight="1" spans="1:29">
      <c r="A21" s="158" t="s">
        <v>1512</v>
      </c>
      <c r="B21" s="155">
        <f t="shared" si="0"/>
        <v>0</v>
      </c>
      <c r="C21" s="156">
        <f t="shared" si="1"/>
        <v>0</v>
      </c>
      <c r="D21" s="156">
        <f t="shared" si="2"/>
        <v>0</v>
      </c>
      <c r="E21" s="155"/>
      <c r="F21" s="155"/>
      <c r="G21" s="156">
        <f t="shared" si="3"/>
        <v>0</v>
      </c>
      <c r="H21" s="156"/>
      <c r="I21" s="156"/>
      <c r="J21" s="156">
        <f t="shared" si="4"/>
        <v>0</v>
      </c>
      <c r="K21" s="156"/>
      <c r="L21" s="156"/>
      <c r="M21" s="156">
        <f t="shared" si="5"/>
        <v>0</v>
      </c>
      <c r="N21" s="156"/>
      <c r="O21" s="156"/>
      <c r="P21" s="156"/>
      <c r="Q21" s="156">
        <f t="shared" si="6"/>
        <v>0</v>
      </c>
      <c r="R21" s="156"/>
      <c r="S21" s="156"/>
      <c r="T21" s="156">
        <f t="shared" si="7"/>
        <v>0</v>
      </c>
      <c r="U21" s="156">
        <f t="shared" si="8"/>
        <v>0</v>
      </c>
      <c r="V21" s="156">
        <f t="shared" si="9"/>
        <v>0</v>
      </c>
      <c r="W21" s="156"/>
      <c r="X21" s="156"/>
      <c r="Y21" s="156"/>
      <c r="Z21" s="156"/>
      <c r="AA21" s="156">
        <v>1139</v>
      </c>
      <c r="AB21" s="172">
        <f t="shared" si="10"/>
        <v>1139</v>
      </c>
      <c r="AC21" s="172"/>
    </row>
    <row r="22" ht="18.95" customHeight="1" spans="1:29">
      <c r="A22" s="158" t="s">
        <v>1513</v>
      </c>
      <c r="B22" s="155">
        <f t="shared" si="0"/>
        <v>803</v>
      </c>
      <c r="C22" s="156">
        <f t="shared" si="1"/>
        <v>1360</v>
      </c>
      <c r="D22" s="156">
        <f t="shared" si="2"/>
        <v>557</v>
      </c>
      <c r="E22" s="155">
        <v>491</v>
      </c>
      <c r="F22" s="155">
        <v>619</v>
      </c>
      <c r="G22" s="156">
        <f t="shared" si="3"/>
        <v>128</v>
      </c>
      <c r="H22" s="156">
        <v>81</v>
      </c>
      <c r="I22" s="156">
        <v>464</v>
      </c>
      <c r="J22" s="156">
        <f t="shared" si="4"/>
        <v>383</v>
      </c>
      <c r="K22" s="156"/>
      <c r="L22" s="156">
        <v>10087</v>
      </c>
      <c r="M22" s="156">
        <f t="shared" si="5"/>
        <v>10087</v>
      </c>
      <c r="N22" s="156">
        <v>169</v>
      </c>
      <c r="O22" s="156">
        <v>169</v>
      </c>
      <c r="P22" s="156"/>
      <c r="Q22" s="156">
        <f t="shared" si="6"/>
        <v>215</v>
      </c>
      <c r="R22" s="156">
        <v>205</v>
      </c>
      <c r="S22" s="156">
        <v>10</v>
      </c>
      <c r="T22" s="156">
        <f t="shared" si="7"/>
        <v>46</v>
      </c>
      <c r="U22" s="156">
        <f t="shared" si="8"/>
        <v>36</v>
      </c>
      <c r="V22" s="156">
        <f t="shared" si="9"/>
        <v>10</v>
      </c>
      <c r="W22" s="156"/>
      <c r="X22" s="156">
        <v>62</v>
      </c>
      <c r="Y22" s="156">
        <v>62</v>
      </c>
      <c r="Z22" s="156"/>
      <c r="AA22" s="156">
        <v>61</v>
      </c>
      <c r="AB22" s="172">
        <f t="shared" si="10"/>
        <v>11508</v>
      </c>
      <c r="AC22" s="172"/>
    </row>
    <row r="23" ht="18.95" customHeight="1" spans="1:29">
      <c r="A23" s="158" t="s">
        <v>1514</v>
      </c>
      <c r="B23" s="155">
        <f t="shared" si="0"/>
        <v>6903</v>
      </c>
      <c r="C23" s="156">
        <f t="shared" si="1"/>
        <v>6991</v>
      </c>
      <c r="D23" s="156">
        <f t="shared" si="2"/>
        <v>88</v>
      </c>
      <c r="E23" s="155">
        <v>3226</v>
      </c>
      <c r="F23" s="155">
        <v>2418</v>
      </c>
      <c r="G23" s="156">
        <f t="shared" si="3"/>
        <v>-808</v>
      </c>
      <c r="H23" s="156"/>
      <c r="I23" s="156">
        <v>20</v>
      </c>
      <c r="J23" s="156">
        <f t="shared" si="4"/>
        <v>20</v>
      </c>
      <c r="K23" s="156"/>
      <c r="L23" s="156">
        <v>8611</v>
      </c>
      <c r="M23" s="156">
        <f t="shared" si="5"/>
        <v>8611</v>
      </c>
      <c r="N23" s="156">
        <v>3677</v>
      </c>
      <c r="O23" s="156">
        <v>3677</v>
      </c>
      <c r="P23" s="156"/>
      <c r="Q23" s="156">
        <f t="shared" si="6"/>
        <v>4398</v>
      </c>
      <c r="R23" s="156">
        <v>4398</v>
      </c>
      <c r="S23" s="156"/>
      <c r="T23" s="156">
        <f t="shared" si="7"/>
        <v>721</v>
      </c>
      <c r="U23" s="156">
        <f t="shared" si="8"/>
        <v>721</v>
      </c>
      <c r="V23" s="156">
        <f t="shared" si="9"/>
        <v>0</v>
      </c>
      <c r="W23" s="156"/>
      <c r="X23" s="156"/>
      <c r="Y23" s="156">
        <v>155</v>
      </c>
      <c r="Z23" s="156"/>
      <c r="AA23" s="156">
        <v>724</v>
      </c>
      <c r="AB23" s="172">
        <f t="shared" si="10"/>
        <v>16326</v>
      </c>
      <c r="AC23" s="172"/>
    </row>
    <row r="24" ht="18.95" customHeight="1" spans="1:29">
      <c r="A24" s="158" t="s">
        <v>1515</v>
      </c>
      <c r="B24" s="155">
        <f t="shared" si="0"/>
        <v>0</v>
      </c>
      <c r="C24" s="156">
        <f t="shared" si="1"/>
        <v>0</v>
      </c>
      <c r="D24" s="156">
        <f t="shared" si="2"/>
        <v>0</v>
      </c>
      <c r="E24" s="155"/>
      <c r="F24" s="155"/>
      <c r="G24" s="156">
        <f t="shared" si="3"/>
        <v>0</v>
      </c>
      <c r="H24" s="156"/>
      <c r="I24" s="156"/>
      <c r="J24" s="156">
        <f t="shared" si="4"/>
        <v>0</v>
      </c>
      <c r="K24" s="156"/>
      <c r="L24" s="156"/>
      <c r="M24" s="156">
        <f t="shared" si="5"/>
        <v>0</v>
      </c>
      <c r="N24" s="156"/>
      <c r="O24" s="156"/>
      <c r="P24" s="156"/>
      <c r="Q24" s="156">
        <f t="shared" si="6"/>
        <v>0</v>
      </c>
      <c r="R24" s="156"/>
      <c r="S24" s="156"/>
      <c r="T24" s="156">
        <f t="shared" si="7"/>
        <v>0</v>
      </c>
      <c r="U24" s="156">
        <f t="shared" si="8"/>
        <v>0</v>
      </c>
      <c r="V24" s="156">
        <f t="shared" si="9"/>
        <v>0</v>
      </c>
      <c r="W24" s="156"/>
      <c r="X24" s="156"/>
      <c r="Y24" s="156"/>
      <c r="Z24" s="156"/>
      <c r="AA24" s="156">
        <v>663</v>
      </c>
      <c r="AB24" s="172">
        <f t="shared" si="10"/>
        <v>663</v>
      </c>
      <c r="AC24" s="172"/>
    </row>
    <row r="25" ht="18.95" customHeight="1" spans="1:29">
      <c r="A25" s="158" t="s">
        <v>1516</v>
      </c>
      <c r="B25" s="155">
        <f t="shared" si="0"/>
        <v>429</v>
      </c>
      <c r="C25" s="156">
        <f t="shared" si="1"/>
        <v>1494</v>
      </c>
      <c r="D25" s="156">
        <f t="shared" si="2"/>
        <v>1065</v>
      </c>
      <c r="E25" s="155">
        <v>162</v>
      </c>
      <c r="F25" s="155">
        <v>228</v>
      </c>
      <c r="G25" s="156">
        <f t="shared" si="3"/>
        <v>66</v>
      </c>
      <c r="H25" s="156">
        <v>22</v>
      </c>
      <c r="I25" s="156">
        <v>442</v>
      </c>
      <c r="J25" s="156">
        <f t="shared" si="4"/>
        <v>420</v>
      </c>
      <c r="K25" s="156"/>
      <c r="L25" s="156">
        <v>181</v>
      </c>
      <c r="M25" s="156">
        <f t="shared" si="5"/>
        <v>181</v>
      </c>
      <c r="N25" s="156">
        <v>52</v>
      </c>
      <c r="O25" s="156">
        <v>48</v>
      </c>
      <c r="P25" s="156">
        <v>4</v>
      </c>
      <c r="Q25" s="156">
        <f t="shared" si="6"/>
        <v>75</v>
      </c>
      <c r="R25" s="156">
        <v>68</v>
      </c>
      <c r="S25" s="156">
        <v>7</v>
      </c>
      <c r="T25" s="156">
        <f t="shared" si="7"/>
        <v>23</v>
      </c>
      <c r="U25" s="156">
        <f t="shared" si="8"/>
        <v>20</v>
      </c>
      <c r="V25" s="156">
        <f t="shared" si="9"/>
        <v>3</v>
      </c>
      <c r="W25" s="156"/>
      <c r="X25" s="156">
        <v>193</v>
      </c>
      <c r="Y25" s="156">
        <v>749</v>
      </c>
      <c r="Z25" s="156"/>
      <c r="AA25" s="156">
        <v>708</v>
      </c>
      <c r="AB25" s="172">
        <f t="shared" si="10"/>
        <v>2383</v>
      </c>
      <c r="AC25" s="172"/>
    </row>
    <row r="26" ht="18.95" customHeight="1" spans="1:29">
      <c r="A26" s="159" t="s">
        <v>1517</v>
      </c>
      <c r="B26" s="155">
        <f t="shared" si="0"/>
        <v>0</v>
      </c>
      <c r="C26" s="156">
        <f t="shared" si="1"/>
        <v>0</v>
      </c>
      <c r="D26" s="156">
        <f t="shared" si="2"/>
        <v>0</v>
      </c>
      <c r="E26" s="155">
        <v>0</v>
      </c>
      <c r="F26" s="155"/>
      <c r="G26" s="156">
        <f t="shared" si="3"/>
        <v>0</v>
      </c>
      <c r="H26" s="156"/>
      <c r="I26" s="156"/>
      <c r="J26" s="156">
        <f t="shared" si="4"/>
        <v>0</v>
      </c>
      <c r="K26" s="156"/>
      <c r="L26" s="156"/>
      <c r="M26" s="156">
        <f t="shared" si="5"/>
        <v>0</v>
      </c>
      <c r="N26" s="156"/>
      <c r="O26" s="156"/>
      <c r="P26" s="156"/>
      <c r="Q26" s="156">
        <f t="shared" si="6"/>
        <v>0</v>
      </c>
      <c r="R26" s="156"/>
      <c r="S26" s="156"/>
      <c r="T26" s="156">
        <f t="shared" si="7"/>
        <v>0</v>
      </c>
      <c r="U26" s="156">
        <f t="shared" si="8"/>
        <v>0</v>
      </c>
      <c r="V26" s="156">
        <f t="shared" si="9"/>
        <v>0</v>
      </c>
      <c r="W26" s="156"/>
      <c r="X26" s="156"/>
      <c r="Y26" s="156"/>
      <c r="Z26" s="156"/>
      <c r="AA26" s="156"/>
      <c r="AB26" s="172">
        <f t="shared" si="10"/>
        <v>0</v>
      </c>
      <c r="AC26" s="172"/>
    </row>
    <row r="27" ht="18.95" customHeight="1" spans="1:29">
      <c r="A27" s="159" t="s">
        <v>1518</v>
      </c>
      <c r="B27" s="155">
        <f t="shared" si="0"/>
        <v>22913</v>
      </c>
      <c r="C27" s="156">
        <f t="shared" si="1"/>
        <v>4814</v>
      </c>
      <c r="D27" s="156">
        <f t="shared" si="2"/>
        <v>-18099</v>
      </c>
      <c r="E27" s="155">
        <v>5653</v>
      </c>
      <c r="F27" s="155"/>
      <c r="G27" s="156">
        <f t="shared" si="3"/>
        <v>-5653</v>
      </c>
      <c r="H27" s="156">
        <v>1438</v>
      </c>
      <c r="I27" s="156"/>
      <c r="J27" s="156">
        <f t="shared" si="4"/>
        <v>-1438</v>
      </c>
      <c r="K27" s="156"/>
      <c r="L27" s="156">
        <v>37</v>
      </c>
      <c r="M27" s="156">
        <f t="shared" si="5"/>
        <v>37</v>
      </c>
      <c r="N27" s="156">
        <v>12630</v>
      </c>
      <c r="O27" s="156">
        <v>12630</v>
      </c>
      <c r="P27" s="156"/>
      <c r="Q27" s="156">
        <f t="shared" si="6"/>
        <v>4814</v>
      </c>
      <c r="R27" s="156">
        <v>4814</v>
      </c>
      <c r="S27" s="156"/>
      <c r="T27" s="156">
        <f t="shared" si="7"/>
        <v>-7816</v>
      </c>
      <c r="U27" s="156">
        <f t="shared" si="8"/>
        <v>-7816</v>
      </c>
      <c r="V27" s="156">
        <f t="shared" si="9"/>
        <v>0</v>
      </c>
      <c r="W27" s="156"/>
      <c r="X27" s="156">
        <v>3192</v>
      </c>
      <c r="Y27" s="156"/>
      <c r="Z27" s="156"/>
      <c r="AA27" s="156">
        <v>120</v>
      </c>
      <c r="AB27" s="172">
        <f t="shared" si="10"/>
        <v>4971</v>
      </c>
      <c r="AC27" s="172"/>
    </row>
    <row r="28" ht="18.95" customHeight="1" spans="1:29">
      <c r="A28" s="158" t="s">
        <v>1519</v>
      </c>
      <c r="B28" s="155">
        <f t="shared" si="0"/>
        <v>0</v>
      </c>
      <c r="C28" s="156">
        <f t="shared" si="1"/>
        <v>0</v>
      </c>
      <c r="D28" s="156">
        <f t="shared" si="2"/>
        <v>0</v>
      </c>
      <c r="E28" s="155">
        <v>0</v>
      </c>
      <c r="F28" s="155"/>
      <c r="G28" s="156">
        <f t="shared" si="3"/>
        <v>0</v>
      </c>
      <c r="H28" s="156"/>
      <c r="I28" s="156"/>
      <c r="J28" s="156">
        <f t="shared" si="4"/>
        <v>0</v>
      </c>
      <c r="K28" s="156"/>
      <c r="L28" s="156"/>
      <c r="M28" s="156">
        <f t="shared" si="5"/>
        <v>0</v>
      </c>
      <c r="N28" s="156"/>
      <c r="O28" s="156"/>
      <c r="P28" s="156"/>
      <c r="Q28" s="156">
        <f t="shared" si="6"/>
        <v>0</v>
      </c>
      <c r="R28" s="156"/>
      <c r="S28" s="156"/>
      <c r="T28" s="156">
        <f t="shared" si="7"/>
        <v>0</v>
      </c>
      <c r="U28" s="156">
        <f t="shared" si="8"/>
        <v>0</v>
      </c>
      <c r="V28" s="156">
        <f t="shared" si="9"/>
        <v>0</v>
      </c>
      <c r="W28" s="156"/>
      <c r="X28" s="156"/>
      <c r="Y28" s="156"/>
      <c r="Z28" s="156"/>
      <c r="AA28" s="156">
        <v>4843</v>
      </c>
      <c r="AB28" s="172">
        <f t="shared" si="10"/>
        <v>4843</v>
      </c>
      <c r="AC28" s="172"/>
    </row>
    <row r="29" ht="18" customHeight="1" spans="1:29">
      <c r="A29" s="158" t="s">
        <v>1520</v>
      </c>
      <c r="B29" s="155">
        <f t="shared" si="0"/>
        <v>0</v>
      </c>
      <c r="C29" s="156">
        <f t="shared" si="1"/>
        <v>0</v>
      </c>
      <c r="D29" s="156">
        <f t="shared" si="2"/>
        <v>0</v>
      </c>
      <c r="E29" s="155"/>
      <c r="F29" s="155"/>
      <c r="G29" s="156">
        <f t="shared" si="3"/>
        <v>0</v>
      </c>
      <c r="H29" s="155"/>
      <c r="I29" s="156"/>
      <c r="J29" s="156">
        <f t="shared" si="4"/>
        <v>0</v>
      </c>
      <c r="K29" s="156"/>
      <c r="L29" s="156"/>
      <c r="M29" s="156">
        <f t="shared" si="5"/>
        <v>0</v>
      </c>
      <c r="N29" s="156"/>
      <c r="O29" s="156"/>
      <c r="P29" s="156"/>
      <c r="Q29" s="156">
        <f t="shared" si="6"/>
        <v>0</v>
      </c>
      <c r="R29" s="156"/>
      <c r="S29" s="156"/>
      <c r="T29" s="156">
        <f t="shared" si="7"/>
        <v>0</v>
      </c>
      <c r="U29" s="156">
        <f t="shared" si="8"/>
        <v>0</v>
      </c>
      <c r="V29" s="156">
        <f t="shared" si="9"/>
        <v>0</v>
      </c>
      <c r="W29" s="156"/>
      <c r="X29" s="156"/>
      <c r="Y29" s="156"/>
      <c r="Z29" s="156"/>
      <c r="AA29" s="156">
        <v>2</v>
      </c>
      <c r="AB29" s="172">
        <f t="shared" si="10"/>
        <v>2</v>
      </c>
      <c r="AC29" s="172"/>
    </row>
    <row r="30" ht="18" customHeight="1" spans="1:29">
      <c r="A30" s="160"/>
      <c r="B30" s="155">
        <f>SUM(E30,H30,K30,N30,X30)</f>
        <v>0</v>
      </c>
      <c r="C30" s="156">
        <f t="shared" si="1"/>
        <v>0</v>
      </c>
      <c r="D30" s="156">
        <f t="shared" si="2"/>
        <v>0</v>
      </c>
      <c r="E30" s="155">
        <v>0</v>
      </c>
      <c r="F30" s="155"/>
      <c r="G30" s="156"/>
      <c r="H30" s="155"/>
      <c r="I30" s="156"/>
      <c r="J30" s="156"/>
      <c r="K30" s="156"/>
      <c r="L30" s="156"/>
      <c r="M30" s="156"/>
      <c r="N30" s="156"/>
      <c r="O30" s="156"/>
      <c r="P30" s="156"/>
      <c r="Q30" s="156">
        <f t="shared" si="6"/>
        <v>0</v>
      </c>
      <c r="R30" s="156"/>
      <c r="S30" s="156"/>
      <c r="T30" s="156">
        <f t="shared" si="7"/>
        <v>0</v>
      </c>
      <c r="U30" s="156">
        <f t="shared" si="8"/>
        <v>0</v>
      </c>
      <c r="V30" s="156">
        <f t="shared" si="9"/>
        <v>0</v>
      </c>
      <c r="W30" s="156"/>
      <c r="X30" s="156"/>
      <c r="Y30" s="156"/>
      <c r="Z30" s="156"/>
      <c r="AA30" s="156"/>
      <c r="AB30" s="172">
        <f t="shared" si="10"/>
        <v>0</v>
      </c>
      <c r="AC30" s="172"/>
    </row>
    <row r="31" ht="18" customHeight="1" spans="1:29">
      <c r="A31" s="161" t="s">
        <v>1521</v>
      </c>
      <c r="B31" s="162">
        <f>SUM(E31,H31,K31,N31,X31)</f>
        <v>153387</v>
      </c>
      <c r="C31" s="163">
        <f t="shared" si="1"/>
        <v>201986</v>
      </c>
      <c r="D31" s="163">
        <f t="shared" si="2"/>
        <v>48599</v>
      </c>
      <c r="E31" s="162">
        <f t="shared" ref="E31:I31" si="11">SUM(E7:E29)</f>
        <v>50494</v>
      </c>
      <c r="F31" s="162">
        <f t="shared" si="11"/>
        <v>47370</v>
      </c>
      <c r="G31" s="163">
        <f>F31-E31</f>
        <v>-3124</v>
      </c>
      <c r="H31" s="162">
        <f t="shared" si="11"/>
        <v>5690</v>
      </c>
      <c r="I31" s="162">
        <f t="shared" si="11"/>
        <v>15248</v>
      </c>
      <c r="J31" s="163">
        <f>I31-H31</f>
        <v>9558</v>
      </c>
      <c r="K31" s="163"/>
      <c r="L31" s="163">
        <f>SUM(L7:L30)</f>
        <v>82200</v>
      </c>
      <c r="M31" s="163"/>
      <c r="N31" s="163">
        <f t="shared" ref="N31:P31" si="12">SUM(N7:N30)</f>
        <v>73357</v>
      </c>
      <c r="O31" s="163">
        <f t="shared" si="12"/>
        <v>72360</v>
      </c>
      <c r="P31" s="163">
        <f t="shared" si="12"/>
        <v>997</v>
      </c>
      <c r="Q31" s="163">
        <f t="shared" si="6"/>
        <v>76635</v>
      </c>
      <c r="R31" s="163">
        <f t="shared" ref="R31:W31" si="13">SUM(R7:R30)</f>
        <v>71517</v>
      </c>
      <c r="S31" s="163">
        <f t="shared" si="13"/>
        <v>5118</v>
      </c>
      <c r="T31" s="163">
        <f t="shared" si="7"/>
        <v>3278</v>
      </c>
      <c r="U31" s="163">
        <f t="shared" si="8"/>
        <v>-843</v>
      </c>
      <c r="V31" s="163">
        <f t="shared" si="9"/>
        <v>4121</v>
      </c>
      <c r="W31" s="163">
        <f t="shared" si="13"/>
        <v>2195</v>
      </c>
      <c r="X31" s="162">
        <f>SUM(X7:X29)</f>
        <v>23846</v>
      </c>
      <c r="Y31" s="162">
        <f>SUM(Y7:Y29)</f>
        <v>62733</v>
      </c>
      <c r="Z31" s="163">
        <f>Y31-X31</f>
        <v>38887</v>
      </c>
      <c r="AA31" s="163">
        <f>SUM(AA7:AA30)</f>
        <v>32834</v>
      </c>
      <c r="AB31" s="175">
        <f t="shared" si="10"/>
        <v>319215</v>
      </c>
      <c r="AC31" s="175"/>
    </row>
    <row r="32" spans="26:27">
      <c r="Z32" s="176"/>
      <c r="AA32" s="176"/>
    </row>
    <row r="33" spans="1:18">
      <c r="A33" s="164" t="s">
        <v>1522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</row>
  </sheetData>
  <mergeCells count="32">
    <mergeCell ref="A2:AB2"/>
    <mergeCell ref="AB3:AC3"/>
    <mergeCell ref="B4:D4"/>
    <mergeCell ref="E4:G4"/>
    <mergeCell ref="H4:J4"/>
    <mergeCell ref="K4:M4"/>
    <mergeCell ref="N4:V4"/>
    <mergeCell ref="X4:Z4"/>
    <mergeCell ref="N5:P5"/>
    <mergeCell ref="Q5:S5"/>
    <mergeCell ref="T5:V5"/>
    <mergeCell ref="A33:R33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W4:W6"/>
    <mergeCell ref="X5:X6"/>
    <mergeCell ref="Y5:Y6"/>
    <mergeCell ref="Z5:Z6"/>
    <mergeCell ref="AA4:AA6"/>
    <mergeCell ref="AB4:AB6"/>
    <mergeCell ref="AC4:AC6"/>
  </mergeCells>
  <printOptions horizontalCentered="1"/>
  <pageMargins left="0.313888888888889" right="0.354166666666667" top="0.786805555555556" bottom="0.393055555555556" header="0.207638888888889" footer="0.118055555555556"/>
  <pageSetup paperSize="9" scale="60" firstPageNumber="36" orientation="landscape" useFirstPageNumber="1" horizontalDpi="600" verticalDpi="600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9"/>
  <sheetViews>
    <sheetView showZeros="0" workbookViewId="0">
      <pane ySplit="4" topLeftCell="A13" activePane="bottomLeft" state="frozen"/>
      <selection/>
      <selection pane="bottomLeft" activeCell="E16" sqref="E16"/>
    </sheetView>
  </sheetViews>
  <sheetFormatPr defaultColWidth="9" defaultRowHeight="15.6"/>
  <cols>
    <col min="1" max="1" width="41.2916666666667" style="50" customWidth="1"/>
    <col min="2" max="3" width="11.6" style="120" customWidth="1"/>
    <col min="4" max="4" width="12.7" style="120" customWidth="1"/>
    <col min="5" max="5" width="37.2" style="120" customWidth="1"/>
    <col min="6" max="6" width="11.7" style="120" customWidth="1"/>
    <col min="7" max="7" width="11.5" style="120" customWidth="1"/>
    <col min="8" max="8" width="12.4" style="120" customWidth="1"/>
    <col min="9" max="9" width="11.6" style="50" customWidth="1"/>
    <col min="10" max="16384" width="9" style="50"/>
  </cols>
  <sheetData>
    <row r="1" ht="21" customHeight="1" spans="1:1">
      <c r="A1" s="121" t="s">
        <v>18</v>
      </c>
    </row>
    <row r="2" ht="25" customHeight="1" spans="1:9">
      <c r="A2" s="52" t="s">
        <v>1523</v>
      </c>
      <c r="B2" s="52"/>
      <c r="C2" s="52"/>
      <c r="D2" s="52"/>
      <c r="E2" s="52"/>
      <c r="F2" s="52"/>
      <c r="G2" s="52"/>
      <c r="H2" s="52"/>
      <c r="I2" s="52"/>
    </row>
    <row r="3" ht="16" customHeight="1" spans="2:9">
      <c r="B3" s="122"/>
      <c r="C3" s="122"/>
      <c r="D3" s="122"/>
      <c r="E3" s="122"/>
      <c r="F3" s="122"/>
      <c r="G3" s="122"/>
      <c r="H3" s="123"/>
      <c r="I3" s="54" t="s">
        <v>31</v>
      </c>
    </row>
    <row r="4" s="48" customFormat="1" ht="32" customHeight="1" spans="1:9">
      <c r="A4" s="124" t="s">
        <v>1524</v>
      </c>
      <c r="B4" s="125" t="s">
        <v>33</v>
      </c>
      <c r="C4" s="126" t="s">
        <v>34</v>
      </c>
      <c r="D4" s="126" t="s">
        <v>1525</v>
      </c>
      <c r="E4" s="127" t="s">
        <v>1526</v>
      </c>
      <c r="F4" s="126" t="s">
        <v>33</v>
      </c>
      <c r="G4" s="126" t="s">
        <v>34</v>
      </c>
      <c r="H4" s="126" t="s">
        <v>1525</v>
      </c>
      <c r="I4" s="126" t="s">
        <v>1527</v>
      </c>
    </row>
    <row r="5" s="49" customFormat="1" ht="21" customHeight="1" spans="1:9">
      <c r="A5" s="128" t="s">
        <v>1528</v>
      </c>
      <c r="B5" s="129"/>
      <c r="C5" s="98"/>
      <c r="D5" s="98">
        <f t="shared" ref="D5:D7" si="0">C5-B5</f>
        <v>0</v>
      </c>
      <c r="E5" s="99" t="s">
        <v>1529</v>
      </c>
      <c r="F5" s="98"/>
      <c r="G5" s="98">
        <v>0</v>
      </c>
      <c r="H5" s="98">
        <f>G5-F5</f>
        <v>0</v>
      </c>
      <c r="I5" s="97"/>
    </row>
    <row r="6" s="49" customFormat="1" ht="21" customHeight="1" spans="1:9">
      <c r="A6" s="128" t="s">
        <v>1530</v>
      </c>
      <c r="B6" s="129"/>
      <c r="C6" s="98"/>
      <c r="D6" s="98">
        <f t="shared" si="0"/>
        <v>0</v>
      </c>
      <c r="E6" s="99" t="s">
        <v>1531</v>
      </c>
      <c r="F6" s="98"/>
      <c r="G6" s="98"/>
      <c r="H6" s="98"/>
      <c r="I6" s="97"/>
    </row>
    <row r="7" s="49" customFormat="1" ht="21" customHeight="1" spans="1:9">
      <c r="A7" s="128" t="s">
        <v>1532</v>
      </c>
      <c r="B7" s="129">
        <v>55000</v>
      </c>
      <c r="C7" s="98">
        <v>31750</v>
      </c>
      <c r="D7" s="98">
        <f t="shared" si="0"/>
        <v>-23250</v>
      </c>
      <c r="E7" s="99" t="s">
        <v>1533</v>
      </c>
      <c r="F7" s="98"/>
      <c r="G7" s="98">
        <v>64</v>
      </c>
      <c r="H7" s="98">
        <f>G7-F7</f>
        <v>64</v>
      </c>
      <c r="I7" s="97"/>
    </row>
    <row r="8" s="49" customFormat="1" ht="21" customHeight="1" spans="1:9">
      <c r="A8" s="128" t="s">
        <v>1534</v>
      </c>
      <c r="B8" s="129"/>
      <c r="C8" s="98"/>
      <c r="D8" s="98">
        <f t="shared" ref="D8:D15" si="1">C8-B8</f>
        <v>0</v>
      </c>
      <c r="E8" s="99" t="s">
        <v>1535</v>
      </c>
      <c r="F8" s="98"/>
      <c r="G8" s="98"/>
      <c r="H8" s="98">
        <f t="shared" ref="H8:H18" si="2">G8-F8</f>
        <v>0</v>
      </c>
      <c r="I8" s="97"/>
    </row>
    <row r="9" s="49" customFormat="1" ht="21" customHeight="1" spans="1:9">
      <c r="A9" s="128" t="s">
        <v>1536</v>
      </c>
      <c r="B9" s="129"/>
      <c r="C9" s="98"/>
      <c r="D9" s="98">
        <f t="shared" si="1"/>
        <v>0</v>
      </c>
      <c r="E9" s="99" t="s">
        <v>1537</v>
      </c>
      <c r="F9" s="98">
        <v>6432</v>
      </c>
      <c r="G9" s="98">
        <v>24199</v>
      </c>
      <c r="H9" s="98">
        <f t="shared" si="2"/>
        <v>17767</v>
      </c>
      <c r="I9" s="143"/>
    </row>
    <row r="10" s="49" customFormat="1" ht="21" customHeight="1" spans="1:9">
      <c r="A10" s="128" t="s">
        <v>1538</v>
      </c>
      <c r="B10" s="129"/>
      <c r="C10" s="98"/>
      <c r="D10" s="98">
        <f t="shared" si="1"/>
        <v>0</v>
      </c>
      <c r="E10" s="99" t="s">
        <v>1539</v>
      </c>
      <c r="F10" s="98"/>
      <c r="G10" s="98">
        <v>100</v>
      </c>
      <c r="H10" s="98">
        <f t="shared" si="2"/>
        <v>100</v>
      </c>
      <c r="I10" s="97"/>
    </row>
    <row r="11" s="49" customFormat="1" ht="21" customHeight="1" spans="1:9">
      <c r="A11" s="130" t="s">
        <v>1540</v>
      </c>
      <c r="B11" s="129"/>
      <c r="C11" s="98">
        <v>225</v>
      </c>
      <c r="D11" s="98">
        <f t="shared" si="1"/>
        <v>225</v>
      </c>
      <c r="E11" s="131" t="s">
        <v>1541</v>
      </c>
      <c r="F11" s="98"/>
      <c r="G11" s="98">
        <v>0</v>
      </c>
      <c r="H11" s="98">
        <f t="shared" si="2"/>
        <v>0</v>
      </c>
      <c r="I11" s="97"/>
    </row>
    <row r="12" s="119" customFormat="1" ht="30" customHeight="1" spans="1:9">
      <c r="A12" s="132" t="s">
        <v>1542</v>
      </c>
      <c r="B12" s="133"/>
      <c r="C12" s="134"/>
      <c r="D12" s="98">
        <f t="shared" si="1"/>
        <v>0</v>
      </c>
      <c r="E12" s="131" t="s">
        <v>1543</v>
      </c>
      <c r="F12" s="134"/>
      <c r="G12" s="134">
        <v>0</v>
      </c>
      <c r="H12" s="98">
        <f t="shared" si="2"/>
        <v>0</v>
      </c>
      <c r="I12" s="144"/>
    </row>
    <row r="13" s="49" customFormat="1" ht="24" customHeight="1" spans="1:9">
      <c r="A13" s="128" t="s">
        <v>1544</v>
      </c>
      <c r="B13" s="129"/>
      <c r="C13" s="98"/>
      <c r="D13" s="98">
        <f t="shared" si="1"/>
        <v>0</v>
      </c>
      <c r="E13" s="131" t="s">
        <v>1545</v>
      </c>
      <c r="F13" s="98"/>
      <c r="G13" s="98">
        <v>0</v>
      </c>
      <c r="H13" s="98">
        <f t="shared" si="2"/>
        <v>0</v>
      </c>
      <c r="I13" s="97"/>
    </row>
    <row r="14" s="49" customFormat="1" spans="1:9">
      <c r="A14" s="132" t="s">
        <v>1546</v>
      </c>
      <c r="B14" s="129"/>
      <c r="C14" s="98">
        <v>1250</v>
      </c>
      <c r="D14" s="98">
        <f t="shared" si="1"/>
        <v>1250</v>
      </c>
      <c r="E14" s="99" t="s">
        <v>1547</v>
      </c>
      <c r="F14" s="98"/>
      <c r="G14" s="98">
        <v>0</v>
      </c>
      <c r="H14" s="98">
        <f t="shared" si="2"/>
        <v>0</v>
      </c>
      <c r="I14" s="97"/>
    </row>
    <row r="15" s="49" customFormat="1" ht="21" customHeight="1" spans="1:9">
      <c r="A15" s="128"/>
      <c r="B15" s="129"/>
      <c r="C15" s="98"/>
      <c r="D15" s="98">
        <f t="shared" si="1"/>
        <v>0</v>
      </c>
      <c r="E15" s="99" t="s">
        <v>1548</v>
      </c>
      <c r="F15" s="98">
        <v>2190</v>
      </c>
      <c r="G15" s="135">
        <v>59106</v>
      </c>
      <c r="H15" s="98">
        <f t="shared" si="2"/>
        <v>56916</v>
      </c>
      <c r="I15" s="97"/>
    </row>
    <row r="16" s="49" customFormat="1" ht="48.6" spans="1:9">
      <c r="A16" s="128"/>
      <c r="B16" s="129"/>
      <c r="C16" s="98"/>
      <c r="D16" s="98"/>
      <c r="E16" s="136" t="s">
        <v>1549</v>
      </c>
      <c r="F16" s="98"/>
      <c r="G16" s="98">
        <v>58300</v>
      </c>
      <c r="H16" s="98">
        <f t="shared" si="2"/>
        <v>58300</v>
      </c>
      <c r="I16" s="97"/>
    </row>
    <row r="17" s="49" customFormat="1" ht="21" customHeight="1" spans="1:9">
      <c r="A17" s="128"/>
      <c r="B17" s="129"/>
      <c r="C17" s="98"/>
      <c r="D17" s="98">
        <f t="shared" ref="D17:D29" si="3">C17-B17</f>
        <v>0</v>
      </c>
      <c r="E17" s="99" t="s">
        <v>1550</v>
      </c>
      <c r="F17" s="98">
        <v>2039</v>
      </c>
      <c r="G17" s="98">
        <v>2039</v>
      </c>
      <c r="H17" s="98">
        <f t="shared" si="2"/>
        <v>0</v>
      </c>
      <c r="I17" s="97"/>
    </row>
    <row r="18" s="49" customFormat="1" ht="21" customHeight="1" spans="1:9">
      <c r="A18" s="137"/>
      <c r="B18" s="98"/>
      <c r="C18" s="98"/>
      <c r="D18" s="98">
        <f t="shared" si="3"/>
        <v>0</v>
      </c>
      <c r="E18" s="99" t="s">
        <v>1551</v>
      </c>
      <c r="F18" s="98">
        <v>3</v>
      </c>
      <c r="G18" s="98">
        <v>3</v>
      </c>
      <c r="H18" s="98">
        <f t="shared" si="2"/>
        <v>0</v>
      </c>
      <c r="I18" s="97"/>
    </row>
    <row r="19" s="49" customFormat="1" ht="28.8" spans="1:9">
      <c r="A19" s="137"/>
      <c r="B19" s="129"/>
      <c r="C19" s="129"/>
      <c r="D19" s="98">
        <f t="shared" si="3"/>
        <v>0</v>
      </c>
      <c r="E19" s="131" t="s">
        <v>1552</v>
      </c>
      <c r="F19" s="98"/>
      <c r="G19" s="98"/>
      <c r="H19" s="98"/>
      <c r="I19" s="97"/>
    </row>
    <row r="20" s="49" customFormat="1" ht="21" customHeight="1" spans="1:9">
      <c r="A20" s="138" t="s">
        <v>88</v>
      </c>
      <c r="B20" s="101">
        <f t="shared" ref="B20:F20" si="4">SUM(B5:B18)</f>
        <v>55000</v>
      </c>
      <c r="C20" s="101">
        <f t="shared" si="4"/>
        <v>33225</v>
      </c>
      <c r="D20" s="108">
        <f t="shared" si="3"/>
        <v>-21775</v>
      </c>
      <c r="E20" s="139" t="s">
        <v>89</v>
      </c>
      <c r="F20" s="108">
        <f t="shared" si="4"/>
        <v>10664</v>
      </c>
      <c r="G20" s="140">
        <f>SUM(G5:G15,G17:G19)</f>
        <v>85511</v>
      </c>
      <c r="H20" s="140">
        <f t="shared" ref="H20:H24" si="5">G20-F20</f>
        <v>74847</v>
      </c>
      <c r="I20" s="97"/>
    </row>
    <row r="21" s="49" customFormat="1" ht="21" customHeight="1" spans="1:9">
      <c r="A21" s="141" t="s">
        <v>1553</v>
      </c>
      <c r="B21" s="101">
        <f t="shared" ref="B21:G21" si="6">SUM(B22:B28)</f>
        <v>11492</v>
      </c>
      <c r="C21" s="101">
        <f>SUM(C22,C26,C27,C28)</f>
        <v>68649</v>
      </c>
      <c r="D21" s="108">
        <f t="shared" si="3"/>
        <v>57157</v>
      </c>
      <c r="E21" s="104" t="s">
        <v>1554</v>
      </c>
      <c r="F21" s="108">
        <f t="shared" si="6"/>
        <v>55828</v>
      </c>
      <c r="G21" s="108">
        <f t="shared" si="6"/>
        <v>16363</v>
      </c>
      <c r="H21" s="108">
        <f t="shared" si="5"/>
        <v>-39465</v>
      </c>
      <c r="I21" s="97"/>
    </row>
    <row r="22" s="49" customFormat="1" ht="21" customHeight="1" spans="1:9">
      <c r="A22" s="128" t="s">
        <v>1555</v>
      </c>
      <c r="B22" s="142">
        <v>2000</v>
      </c>
      <c r="C22" s="142">
        <v>857</v>
      </c>
      <c r="D22" s="98">
        <f t="shared" si="3"/>
        <v>-1143</v>
      </c>
      <c r="E22" s="99" t="s">
        <v>1556</v>
      </c>
      <c r="F22" s="98">
        <v>2450</v>
      </c>
      <c r="G22" s="98">
        <v>2286</v>
      </c>
      <c r="H22" s="98">
        <f t="shared" si="5"/>
        <v>-164</v>
      </c>
      <c r="I22" s="97"/>
    </row>
    <row r="23" s="49" customFormat="1" ht="21" customHeight="1" spans="1:9">
      <c r="A23" s="128" t="s">
        <v>1557</v>
      </c>
      <c r="B23" s="142"/>
      <c r="C23" s="142"/>
      <c r="D23" s="98">
        <f t="shared" si="3"/>
        <v>0</v>
      </c>
      <c r="E23" s="99"/>
      <c r="F23" s="98"/>
      <c r="G23" s="98"/>
      <c r="H23" s="98">
        <f t="shared" si="5"/>
        <v>0</v>
      </c>
      <c r="I23" s="97"/>
    </row>
    <row r="24" s="49" customFormat="1" ht="21" customHeight="1" spans="1:9">
      <c r="A24" s="128" t="s">
        <v>1558</v>
      </c>
      <c r="B24" s="142"/>
      <c r="C24" s="142"/>
      <c r="D24" s="98">
        <f t="shared" si="3"/>
        <v>0</v>
      </c>
      <c r="E24" s="99"/>
      <c r="F24" s="98"/>
      <c r="G24" s="98"/>
      <c r="H24" s="98">
        <f t="shared" si="5"/>
        <v>0</v>
      </c>
      <c r="I24" s="97"/>
    </row>
    <row r="25" s="49" customFormat="1" ht="21" customHeight="1" spans="1:9">
      <c r="A25" s="128" t="s">
        <v>1559</v>
      </c>
      <c r="B25" s="142"/>
      <c r="C25" s="142">
        <v>20</v>
      </c>
      <c r="D25" s="98">
        <f t="shared" si="3"/>
        <v>20</v>
      </c>
      <c r="E25" s="99"/>
      <c r="F25" s="98"/>
      <c r="G25" s="98"/>
      <c r="H25" s="98"/>
      <c r="I25" s="97"/>
    </row>
    <row r="26" s="49" customFormat="1" ht="21" customHeight="1" spans="1:9">
      <c r="A26" s="128" t="s">
        <v>1560</v>
      </c>
      <c r="B26" s="98">
        <v>9492</v>
      </c>
      <c r="C26" s="98">
        <v>9492</v>
      </c>
      <c r="D26" s="98">
        <f t="shared" si="3"/>
        <v>0</v>
      </c>
      <c r="E26" s="99" t="s">
        <v>1561</v>
      </c>
      <c r="F26" s="98">
        <v>53378</v>
      </c>
      <c r="G26" s="135">
        <v>14077</v>
      </c>
      <c r="H26" s="135">
        <f t="shared" ref="H26:H29" si="7">G26-F26</f>
        <v>-39301</v>
      </c>
      <c r="I26" s="97"/>
    </row>
    <row r="27" s="49" customFormat="1" ht="21" customHeight="1" spans="1:9">
      <c r="A27" s="128" t="s">
        <v>1562</v>
      </c>
      <c r="B27" s="129"/>
      <c r="C27" s="98"/>
      <c r="D27" s="98">
        <f t="shared" si="3"/>
        <v>0</v>
      </c>
      <c r="E27" s="99" t="s">
        <v>1563</v>
      </c>
      <c r="F27" s="98"/>
      <c r="G27" s="98"/>
      <c r="H27" s="98">
        <f t="shared" si="7"/>
        <v>0</v>
      </c>
      <c r="I27" s="97"/>
    </row>
    <row r="28" s="49" customFormat="1" ht="21" customHeight="1" spans="1:9">
      <c r="A28" s="128" t="s">
        <v>1564</v>
      </c>
      <c r="B28" s="129"/>
      <c r="C28" s="98">
        <v>58300</v>
      </c>
      <c r="D28" s="98">
        <f t="shared" si="3"/>
        <v>58300</v>
      </c>
      <c r="E28" s="99" t="s">
        <v>1565</v>
      </c>
      <c r="F28" s="98"/>
      <c r="G28" s="98"/>
      <c r="H28" s="98">
        <f t="shared" si="7"/>
        <v>0</v>
      </c>
      <c r="I28" s="97"/>
    </row>
    <row r="29" s="49" customFormat="1" ht="21" customHeight="1" spans="1:9">
      <c r="A29" s="138" t="s">
        <v>145</v>
      </c>
      <c r="B29" s="108">
        <f t="shared" ref="B29:G29" si="8">SUM(B20,B21)</f>
        <v>66492</v>
      </c>
      <c r="C29" s="108">
        <f t="shared" si="8"/>
        <v>101874</v>
      </c>
      <c r="D29" s="108">
        <f t="shared" si="3"/>
        <v>35382</v>
      </c>
      <c r="E29" s="139" t="s">
        <v>146</v>
      </c>
      <c r="F29" s="108">
        <f t="shared" si="8"/>
        <v>66492</v>
      </c>
      <c r="G29" s="108">
        <f t="shared" si="8"/>
        <v>101874</v>
      </c>
      <c r="H29" s="108">
        <f t="shared" si="7"/>
        <v>35382</v>
      </c>
      <c r="I29" s="97"/>
    </row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5" hidden="1"/>
    <row r="56" hidden="1"/>
    <row r="58" hidden="1"/>
    <row r="59" hidden="1"/>
  </sheetData>
  <mergeCells count="1">
    <mergeCell ref="A2:I2"/>
  </mergeCells>
  <conditionalFormatting sqref="A5:D17 A21:D29 E28:H29">
    <cfRule type="expression" dxfId="14" priority="1" stopIfTrue="1">
      <formula>"len($A:$A)=3"</formula>
    </cfRule>
  </conditionalFormatting>
  <printOptions horizontalCentered="1"/>
  <pageMargins left="0.55" right="0.590277777777778" top="0.86875" bottom="0.432638888888889" header="0.507638888888889" footer="0.354166666666667"/>
  <pageSetup paperSize="9" scale="75" firstPageNumber="37" orientation="landscape" blackAndWhite="1" useFirstPageNumber="1" horizontalDpi="600" verticalDpi="600"/>
  <headerFooter alignWithMargins="0">
    <oddFooter>&amp;C第 &amp;P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Define</vt:lpstr>
      <vt:lpstr>封面</vt:lpstr>
      <vt:lpstr>目录</vt:lpstr>
      <vt:lpstr>表一公共预算收支表</vt:lpstr>
      <vt:lpstr>本级一般公共预算收入附表1</vt:lpstr>
      <vt:lpstr>本级一般公共预算支出调整明细附表2</vt:lpstr>
      <vt:lpstr>表二公共预算变动表 </vt:lpstr>
      <vt:lpstr>表三公共预算经济分类调整表</vt:lpstr>
      <vt:lpstr>表四政府性基金</vt:lpstr>
      <vt:lpstr>表五政府性基金预算变动表</vt:lpstr>
      <vt:lpstr>表六社会保险基金</vt:lpstr>
      <vt:lpstr>表七国有资本经营预算</vt:lpstr>
      <vt:lpstr>表八新增专项债券</vt:lpstr>
      <vt:lpstr>表九政府债务限额表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yjys</cp:lastModifiedBy>
  <cp:revision>1</cp:revision>
  <dcterms:created xsi:type="dcterms:W3CDTF">1996-12-17T01:32:00Z</dcterms:created>
  <cp:lastPrinted>2019-11-26T12:40:00Z</cp:lastPrinted>
  <dcterms:modified xsi:type="dcterms:W3CDTF">2021-11-15T10:09:24Z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