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19" firstSheet="30" activeTab="34"/>
  </bookViews>
  <sheets>
    <sheet name="1-1云南省德宏州盈江县一般公共预算收入情况表" sheetId="1" r:id="rId1"/>
    <sheet name="1-2云南省德宏州盈江县一般公共预算支出情况表" sheetId="2" r:id="rId2"/>
    <sheet name="1-3德宏州盈江县县本级一般公共预算收入情况表" sheetId="3" r:id="rId3"/>
    <sheet name="1-4德宏州盈江县县本级一般公共预算支出情况表（公开到项级）" sheetId="4" r:id="rId4"/>
    <sheet name="1-5德宏州盈江县本级一般公共预算基本支出情况表（公开到款级）" sheetId="5" r:id="rId5"/>
    <sheet name="1-6一般公共预算支出表（州、市对下转移支付项目）" sheetId="6" r:id="rId6"/>
    <sheet name="1-7云南省德宏州盈江县分地区税收返还和转移支付预算表" sheetId="7" r:id="rId7"/>
    <sheet name="1-8云南省德宏州盈江县本级“三公”经费预算财政拨款情况统计表" sheetId="8" r:id="rId8"/>
    <sheet name="2-1云南省政府德宏州盈江县性基金预算收入情况表" sheetId="9" r:id="rId9"/>
    <sheet name="2-2云南省德宏州盈江县政府性基金预算支出情况表" sheetId="10" r:id="rId10"/>
    <sheet name="2-3县本级政府性基金预算收入情况表" sheetId="11" r:id="rId11"/>
    <sheet name="2-4德宏州盈江县县本级政府性基金预算支出情况表（公开到项级）" sheetId="12" r:id="rId12"/>
    <sheet name="2-5本级政府性基金支出表（州、市对下转移支付）" sheetId="13" r:id="rId13"/>
    <sheet name="3-1云南省德宏州盈江县国有资本经营收入预算情况表" sheetId="14" r:id="rId14"/>
    <sheet name="3-2云南省德宏州盈江县国有资本经营支出预算情况表" sheetId="15" r:id="rId15"/>
    <sheet name="3-3德宏州盈江县县本级国有资本经营收入预算情况表" sheetId="16" r:id="rId16"/>
    <sheet name="3-4德宏州盈江县本级国有资本经营支出预算情况表（公开到项级）" sheetId="17" r:id="rId17"/>
    <sheet name="3-5 德宏州盈江县本级国有资本经营预算转移支付表 （分地区）" sheetId="18" r:id="rId18"/>
    <sheet name="3-6 德宏州盈江县县本级国有资本经营预算转移支付表（分项目）" sheetId="19" r:id="rId19"/>
    <sheet name="4-1云南省德宏州盈江县社会保险基金收入预算情况表" sheetId="20" r:id="rId20"/>
    <sheet name="4-2云南省德宏州盈江县社会保险基金支出预算情况表" sheetId="21" r:id="rId21"/>
    <sheet name="4-3德宏州盈江县县本级社会保险基金收入预算情况表" sheetId="22" r:id="rId22"/>
    <sheet name="4-4德宏州盈江县县本级社会保险基金支出预算情况表" sheetId="23" r:id="rId23"/>
    <sheet name="5-1  盈江县 2022年地方政府债务限额及余额预算情况表" sheetId="24" r:id="rId24"/>
    <sheet name="5-1-1 2022年地方政府一般债务限额及余额预算情况表" sheetId="25" r:id="rId25"/>
    <sheet name="5-1-2 2022年地方政府专项债务限额及余额预算情况表" sheetId="26" r:id="rId26"/>
    <sheet name="5-2  2022年地方政府一般债务余额情况表" sheetId="27" r:id="rId27"/>
    <sheet name="5-3  本级2022年地方政府一般债务余额情况表" sheetId="28" r:id="rId28"/>
    <sheet name="5-4 2022年地方政府专项债务余额情况表" sheetId="29" r:id="rId29"/>
    <sheet name="5-5 本级2022年地方政府专项债务余额情况表（本级）" sheetId="30" r:id="rId30"/>
    <sheet name="5-6 地方政府债券发行及还本付息情况表" sheetId="31" r:id="rId31"/>
    <sheet name="5-7 2023年地方政府债务限额提前下达情况表" sheetId="32" r:id="rId32"/>
    <sheet name="5-8 2023年年初新增地方政府债券资金安排表" sheetId="33" r:id="rId33"/>
    <sheet name="6-1重大政策和重点项目绩效目标表" sheetId="34" r:id="rId34"/>
    <sheet name="6-2重点工作情况解释说明汇总表" sheetId="35" r:id="rId35"/>
  </sheets>
  <externalReferences>
    <externalReference r:id="rId36"/>
    <externalReference r:id="rId37"/>
  </externalReferences>
  <definedNames>
    <definedName name="_xlnm._FilterDatabase" localSheetId="0" hidden="1">'1-1云南省德宏州盈江县一般公共预算收入情况表'!$A$4:$F$40</definedName>
    <definedName name="_xlnm._FilterDatabase" localSheetId="1" hidden="1">'1-2云南省德宏州盈江县一般公共预算支出情况表'!$A$3:$F$39</definedName>
    <definedName name="_xlnm._FilterDatabase" localSheetId="2" hidden="1">'1-3德宏州盈江县县本级一般公共预算收入情况表'!$A$3:$F$40</definedName>
    <definedName name="_xlnm._FilterDatabase" localSheetId="3" hidden="1">'1-4德宏州盈江县县本级一般公共预算支出情况表（公开到项级）'!$A$3:$G$1201</definedName>
    <definedName name="_xlnm._FilterDatabase" localSheetId="4" hidden="1">'1-5德宏州盈江县本级一般公共预算基本支出情况表（公开到款级）'!$A$3:$B$33</definedName>
    <definedName name="_xlnm._FilterDatabase" localSheetId="5" hidden="1">'1-6一般公共预算支出表（州、市对下转移支付项目）'!$A$3:$E$58</definedName>
    <definedName name="_xlnm._FilterDatabase" localSheetId="8" hidden="1">'2-1云南省政府德宏州盈江县性基金预算收入情况表'!$A$3:$F$37</definedName>
    <definedName name="_xlnm._FilterDatabase" localSheetId="9" hidden="1">'2-2云南省德宏州盈江县政府性基金预算支出情况表'!$A$3:$G$272</definedName>
    <definedName name="_xlnm._FilterDatabase" localSheetId="10" hidden="1">'2-3县本级政府性基金预算收入情况表'!$A$3:$F$37</definedName>
    <definedName name="_xlnm._FilterDatabase" localSheetId="11" hidden="1">'2-4德宏州盈江县县本级政府性基金预算支出情况表（公开到项级）'!$A$3:$G$274</definedName>
    <definedName name="_xlnm._FilterDatabase" localSheetId="13" hidden="1">'3-1云南省德宏州盈江县国有资本经营收入预算情况表'!$A$3:$E$41</definedName>
    <definedName name="_xlnm._FilterDatabase" localSheetId="14" hidden="1">'3-2云南省德宏州盈江县国有资本经营支出预算情况表'!$A$3:$E$28</definedName>
    <definedName name="_xlnm._FilterDatabase" localSheetId="15" hidden="1">'3-3德宏州盈江县县本级国有资本经营收入预算情况表'!$A$3:$E$35</definedName>
    <definedName name="_xlnm._FilterDatabase" localSheetId="16" hidden="1">'3-4德宏州盈江县本级国有资本经营支出预算情况表（公开到项级）'!$A$3:$E$22</definedName>
    <definedName name="_xlnm._FilterDatabase" localSheetId="19" hidden="1">'4-1云南省德宏州盈江县社会保险基金收入预算情况表'!$A$3:$E$38</definedName>
    <definedName name="_xlnm._FilterDatabase" localSheetId="20" hidden="1">'4-2云南省德宏州盈江县社会保险基金支出预算情况表'!$A$3:$E$22</definedName>
    <definedName name="_xlnm._FilterDatabase" localSheetId="21" hidden="1">'4-3德宏州盈江县县本级社会保险基金收入预算情况表'!$A$3:$E$38</definedName>
    <definedName name="_xlnm._FilterDatabase" localSheetId="22" hidden="1">'4-4德宏州盈江县县本级社会保险基金支出预算情况表'!$A$3:$F$22</definedName>
    <definedName name="_xlnm._FilterDatabase" localSheetId="12" hidden="1">'2-5本级政府性基金支出表（州、市对下转移支付）'!$A$3:$E$18</definedName>
    <definedName name="_lst_r_地方财政预算表2015年全省汇总_10_科目编码名称">[2]_ESList!$A$1:$A$27</definedName>
    <definedName name="_xlnm.Print_Area" localSheetId="0">'1-1云南省德宏州盈江县一般公共预算收入情况表'!$B$1:$E$40</definedName>
    <definedName name="_xlnm.Print_Area" localSheetId="1">'1-2云南省德宏州盈江县一般公共预算支出情况表'!$B$1:$E$38</definedName>
    <definedName name="_xlnm.Print_Area" localSheetId="2">'1-3德宏州盈江县县本级一般公共预算收入情况表'!$B$1:$E$40</definedName>
    <definedName name="_xlnm.Print_Area" localSheetId="3">'1-4德宏州盈江县县本级一般公共预算支出情况表（公开到项级）'!$B$1:$E$1201</definedName>
    <definedName name="_xlnm.Print_Area" localSheetId="5">'1-6一般公共预算支出表（州、市对下转移支付项目）'!$A$1:$C$58</definedName>
    <definedName name="_xlnm.Print_Area" localSheetId="6">'1-7云南省德宏州盈江县分地区税收返还和转移支付预算表'!$A$1:$D$35</definedName>
    <definedName name="_xlnm.Print_Area" localSheetId="8">'2-1云南省政府德宏州盈江县性基金预算收入情况表'!$B$1:$E$37</definedName>
    <definedName name="_xlnm.Print_Area" localSheetId="9">'2-2云南省德宏州盈江县政府性基金预算支出情况表'!$B$1:$E$272</definedName>
    <definedName name="_xlnm.Print_Area" localSheetId="10">'2-3县本级政府性基金预算收入情况表'!$B$1:$E$37</definedName>
    <definedName name="_xlnm.Print_Area" localSheetId="11">'2-4德宏州盈江县县本级政府性基金预算支出情况表（公开到项级）'!$B$1:$E$274</definedName>
    <definedName name="_xlnm.Print_Area" localSheetId="12">'2-5本级政府性基金支出表（州、市对下转移支付）'!$A$1:$D$15</definedName>
    <definedName name="_xlnm.Print_Titles" localSheetId="0">'1-1云南省德宏州盈江县一般公共预算收入情况表'!$2:$4</definedName>
    <definedName name="_xlnm.Print_Titles" localSheetId="1">'1-2云南省德宏州盈江县一般公共预算支出情况表'!$1:$3</definedName>
    <definedName name="_xlnm.Print_Titles" localSheetId="2">'1-3德宏州盈江县县本级一般公共预算收入情况表'!$1:$3</definedName>
    <definedName name="_xlnm.Print_Titles" localSheetId="3">'1-4德宏州盈江县县本级一般公共预算支出情况表（公开到项级）'!$1:$3</definedName>
    <definedName name="_xlnm.Print_Titles" localSheetId="5">'1-6一般公共预算支出表（州、市对下转移支付项目）'!$1:$3</definedName>
    <definedName name="_xlnm.Print_Titles" localSheetId="6">'1-7云南省德宏州盈江县分地区税收返还和转移支付预算表'!$1:$3</definedName>
    <definedName name="_xlnm.Print_Titles" localSheetId="8">'2-1云南省政府德宏州盈江县性基金预算收入情况表'!$1:$3</definedName>
    <definedName name="_xlnm.Print_Titles" localSheetId="9">'2-2云南省德宏州盈江县政府性基金预算支出情况表'!$1:$3</definedName>
    <definedName name="_xlnm.Print_Titles" localSheetId="10">'2-3县本级政府性基金预算收入情况表'!$1:$3</definedName>
    <definedName name="_xlnm.Print_Titles" localSheetId="11">'2-4德宏州盈江县县本级政府性基金预算支出情况表（公开到项级）'!$1:$3</definedName>
    <definedName name="_xlnm.Print_Titles" localSheetId="12">'2-5本级政府性基金支出表（州、市对下转移支付）'!$1:$3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'3-1云南省德宏州盈江县国有资本经营收入预算情况表'!$A$1:$D$41</definedName>
    <definedName name="_xlnm.Print_Titles" localSheetId="13">'3-1云南省德宏州盈江县国有资本经营收入预算情况表'!$1:$3</definedName>
    <definedName name="专项收入年初预算数" localSheetId="13">#REF!</definedName>
    <definedName name="专项收入全年预计数" localSheetId="13">#REF!</definedName>
    <definedName name="_xlnm.Print_Area" localSheetId="14">'3-2云南省德宏州盈江县国有资本经营支出预算情况表'!$A$1:$D$28</definedName>
    <definedName name="_xlnm.Print_Titles" localSheetId="14">'3-2云南省德宏州盈江县国有资本经营支出预算情况表'!$1:$3</definedName>
    <definedName name="专项收入年初预算数" localSheetId="14">#REF!</definedName>
    <definedName name="专项收入全年预计数" localSheetId="14">#REF!</definedName>
    <definedName name="_xlnm.Print_Area" localSheetId="15">'3-3德宏州盈江县县本级国有资本经营收入预算情况表'!$A$1:$D$35</definedName>
    <definedName name="_xlnm.Print_Titles" localSheetId="15">'3-3德宏州盈江县县本级国有资本经营收入预算情况表'!$1:$3</definedName>
    <definedName name="专项收入年初预算数" localSheetId="15">#REF!</definedName>
    <definedName name="专项收入全年预计数" localSheetId="15">#REF!</definedName>
    <definedName name="_xlnm.Print_Area" localSheetId="16">'3-4德宏州盈江县本级国有资本经营支出预算情况表（公开到项级）'!$A$1:$D$22</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'4-1云南省德宏州盈江县社会保险基金收入预算情况表'!$A$1:$D$38</definedName>
    <definedName name="_xlnm.Print_Titles" localSheetId="19">'4-1云南省德宏州盈江县社会保险基金收入预算情况表'!$1:$3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'4-2云南省德宏州盈江县社会保险基金支出预算情况表'!$A$1:$D$22</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'4-3德宏州盈江县县本级社会保险基金收入预算情况表'!$A$1:$D$38</definedName>
    <definedName name="_xlnm.Print_Titles" localSheetId="21">'4-3德宏州盈江县县本级社会保险基金收入预算情况表'!$1:$3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'4-4德宏州盈江县县本级社会保险基金支出预算情况表'!$A$1:$D$22</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_xlnm.Print_Area" localSheetId="33">'6-1重大政策和重点项目绩效目标表'!#REF!</definedName>
    <definedName name="专项收入年初预算数" localSheetId="34">#REF!</definedName>
    <definedName name="专项收入全年预计数" localSheetId="34">#REF!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'1-5德宏州盈江县本级一般公共预算基本支出情况表（公开到款级）'!$A$1:$B$33</definedName>
    <definedName name="_xlnm.Print_Titles" localSheetId="4">'1-5德宏州盈江县本级一般公共预算基本支出情况表（公开到款级）'!$1:$3</definedName>
  </definedNames>
  <calcPr calcId="144525" fullPrecision="0"/>
</workbook>
</file>

<file path=xl/sharedStrings.xml><?xml version="1.0" encoding="utf-8"?>
<sst xmlns="http://schemas.openxmlformats.org/spreadsheetml/2006/main" count="3629" uniqueCount="2226">
  <si>
    <t>附件1</t>
  </si>
  <si>
    <t>1-1  2023年云南省德宏州盈江县一般公共预算收入情况表</t>
  </si>
  <si>
    <t>单位：万元</t>
  </si>
  <si>
    <t>科目编码</t>
  </si>
  <si>
    <t>项目</t>
  </si>
  <si>
    <t>2022年执行数</t>
  </si>
  <si>
    <t>2023年预算数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</si>
  <si>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</si>
  <si>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</si>
  <si>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</si>
  <si>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</si>
  <si>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</si>
  <si>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</si>
  <si>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</si>
  <si>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</si>
  <si>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</si>
  <si>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</si>
  <si>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</si>
  <si>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</si>
  <si>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</si>
  <si>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</si>
  <si>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</si>
  <si>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</si>
  <si>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</si>
  <si>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</si>
  <si>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</si>
  <si>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</si>
  <si>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</si>
  <si>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</si>
  <si>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</si>
  <si>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</si>
  <si>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</si>
  <si>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</si>
  <si>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</si>
  <si>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</si>
  <si>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</si>
  <si>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</si>
  <si>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</si>
  <si>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</si>
  <si>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</si>
  <si>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</si>
  <si>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</si>
  <si>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</si>
  <si>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</si>
  <si>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</si>
  <si>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</si>
  <si>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</si>
  <si>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</si>
  <si>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</si>
  <si>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</si>
  <si>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</si>
  <si>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</si>
  <si>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</si>
  <si>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</si>
  <si>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</si>
  <si>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</si>
  <si>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</si>
  <si>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</si>
  <si>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</si>
  <si>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全省一般公共预算收入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</si>
  <si>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</si>
  <si>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</si>
  <si>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</si>
  <si>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</si>
  <si>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</si>
  <si>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</si>
  <si>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</si>
  <si>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</si>
  <si>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</si>
  <si>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2023年云南省德宏州盈江县一般公共预算支出情况表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</si>
  <si>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</si>
  <si>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</si>
  <si>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</si>
  <si>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</si>
  <si>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</si>
  <si>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</si>
  <si>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</si>
  <si>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</si>
  <si>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</si>
  <si>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</si>
  <si>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</si>
  <si>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</si>
  <si>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</si>
  <si>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</si>
  <si>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</si>
  <si>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</si>
  <si>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</si>
  <si>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</si>
  <si>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</si>
  <si>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</si>
  <si>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</si>
  <si>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</si>
  <si>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</si>
  <si>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</si>
  <si>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</si>
  <si>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</si>
  <si>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</si>
  <si>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</si>
  <si>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</si>
  <si>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</si>
  <si>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</si>
  <si>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</si>
  <si>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</si>
  <si>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</si>
  <si>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</si>
  <si>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</si>
  <si>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</si>
  <si>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</si>
  <si>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</si>
  <si>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</si>
  <si>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</si>
  <si>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</si>
  <si>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</si>
  <si>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</si>
  <si>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</si>
  <si>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</si>
  <si>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</si>
  <si>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</si>
  <si>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</si>
  <si>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</si>
  <si>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全省一般公共预算支出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</si>
  <si>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</si>
  <si>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</si>
  <si>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</si>
  <si>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</si>
  <si>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</si>
  <si>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</si>
  <si>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</si>
  <si>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</si>
  <si>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2023年德宏州盈江县县本级一般公共预算收入情况表</t>
  </si>
  <si>
    <t>2022年预算数</t>
  </si>
  <si>
    <t>比上年预算数增长%</t>
  </si>
  <si>
    <r>
      <rPr>
        <sz val="14"/>
        <rFont val="宋体"/>
        <charset val="134"/>
      </rPr>
      <t>10199</t>
    </r>
  </si>
  <si>
    <t>省本级一般公共预算收入</t>
  </si>
  <si>
    <t xml:space="preserve">   上解收入</t>
  </si>
  <si>
    <t>1-4 2023年德宏州盈江县县本级一般公共预算支出情况表</t>
  </si>
  <si>
    <t>类-款-项</t>
  </si>
  <si>
    <t>　　一、一般公共服务</t>
  </si>
  <si>
    <t>20101</t>
  </si>
  <si>
    <t>　　　人大事务</t>
  </si>
  <si>
    <t>　　　　行政运行</t>
  </si>
  <si>
    <t>2010102</t>
  </si>
  <si>
    <t>　　　　一般行政管理事务</t>
  </si>
  <si>
    <t>2010103</t>
  </si>
  <si>
    <t>　　　　机关服务</t>
  </si>
  <si>
    <t>2010104</t>
  </si>
  <si>
    <t>　　　　人大会议</t>
  </si>
  <si>
    <t>2010105</t>
  </si>
  <si>
    <t>　　　　人大立法</t>
  </si>
  <si>
    <t>2010106</t>
  </si>
  <si>
    <t>　　　　人大监督</t>
  </si>
  <si>
    <t>2010107</t>
  </si>
  <si>
    <t>　　　　人大代表履职能力提升</t>
  </si>
  <si>
    <t>2010108</t>
  </si>
  <si>
    <t>　　　　代表工作</t>
  </si>
  <si>
    <t>2010109</t>
  </si>
  <si>
    <t>　　　　人大信访工作</t>
  </si>
  <si>
    <t>2010150</t>
  </si>
  <si>
    <t>　　　　事业运行</t>
  </si>
  <si>
    <t>2010199</t>
  </si>
  <si>
    <t>　　　　其他人大事务支出</t>
  </si>
  <si>
    <t>20102</t>
  </si>
  <si>
    <t>　　　政协事务</t>
  </si>
  <si>
    <t>2010201</t>
  </si>
  <si>
    <t>2010203</t>
  </si>
  <si>
    <t>2010204</t>
  </si>
  <si>
    <t>　　　　政协会议</t>
  </si>
  <si>
    <t>2010205</t>
  </si>
  <si>
    <t>　　　　委员视察</t>
  </si>
  <si>
    <t>2010206</t>
  </si>
  <si>
    <t>　　　　参政议政</t>
  </si>
  <si>
    <t>2010250</t>
  </si>
  <si>
    <t>2010299</t>
  </si>
  <si>
    <t>　　　　其他政协事务支出</t>
  </si>
  <si>
    <t>20103</t>
  </si>
  <si>
    <t>　　　政府办公厅（室）及相关机构事务</t>
  </si>
  <si>
    <t>2010301</t>
  </si>
  <si>
    <t>2010302</t>
  </si>
  <si>
    <t>2010303</t>
  </si>
  <si>
    <t>2010304</t>
  </si>
  <si>
    <t>　　　　专项服务</t>
  </si>
  <si>
    <t>2010305</t>
  </si>
  <si>
    <t>　　　　专项业务活动</t>
  </si>
  <si>
    <t>2010306</t>
  </si>
  <si>
    <t>　　　　政务公开审批</t>
  </si>
  <si>
    <t>2010307</t>
  </si>
  <si>
    <t>　　　　法制建设</t>
  </si>
  <si>
    <t>2010308</t>
  </si>
  <si>
    <t>　　　　信访事务</t>
  </si>
  <si>
    <t>2010309</t>
  </si>
  <si>
    <t>　　　　参事事务</t>
  </si>
  <si>
    <t>2010350</t>
  </si>
  <si>
    <t>2010399</t>
  </si>
  <si>
    <t>　　　　其他政府办公厅（室）及相关机构事务支出</t>
  </si>
  <si>
    <t>20104</t>
  </si>
  <si>
    <t>　　　发展与改革事务</t>
  </si>
  <si>
    <t>2010401</t>
  </si>
  <si>
    <t>2010402</t>
  </si>
  <si>
    <t>2010403</t>
  </si>
  <si>
    <t>2010404</t>
  </si>
  <si>
    <t>　　　　战略规划与实施</t>
  </si>
  <si>
    <t>2010405</t>
  </si>
  <si>
    <t>　　　　日常经济运行调节</t>
  </si>
  <si>
    <t>2010406</t>
  </si>
  <si>
    <t>　　　　社会事业发展规划</t>
  </si>
  <si>
    <t>2010407</t>
  </si>
  <si>
    <t>　　　　经济体制改革研究</t>
  </si>
  <si>
    <t>2010408</t>
  </si>
  <si>
    <t>　　　　物价管理</t>
  </si>
  <si>
    <t>2010409</t>
  </si>
  <si>
    <t>　　　　应对气象变化管理事务</t>
  </si>
  <si>
    <t>2010450</t>
  </si>
  <si>
    <t>2010499</t>
  </si>
  <si>
    <t>　　　　其他发展与改革事务支出</t>
  </si>
  <si>
    <t>20105</t>
  </si>
  <si>
    <t>　　　统计信息事务</t>
  </si>
  <si>
    <t>2010501</t>
  </si>
  <si>
    <t>2010502</t>
  </si>
  <si>
    <t>2010503</t>
  </si>
  <si>
    <t>2010504</t>
  </si>
  <si>
    <t>　　　　信息事务</t>
  </si>
  <si>
    <t>2010505</t>
  </si>
  <si>
    <t>　　　　专项统计业务</t>
  </si>
  <si>
    <t>2010506</t>
  </si>
  <si>
    <t>　　　　统计管理</t>
  </si>
  <si>
    <t>2010507</t>
  </si>
  <si>
    <t>　　　　专项普查活动</t>
  </si>
  <si>
    <t>2010508</t>
  </si>
  <si>
    <t>　　　　统计抽样调查</t>
  </si>
  <si>
    <t>2010550</t>
  </si>
  <si>
    <t>2010599</t>
  </si>
  <si>
    <t>　　　　其他统计信息事务支出</t>
  </si>
  <si>
    <t>20106</t>
  </si>
  <si>
    <t>　　　财政事务</t>
  </si>
  <si>
    <t>2010601</t>
  </si>
  <si>
    <t>2010602</t>
  </si>
  <si>
    <t>2010603</t>
  </si>
  <si>
    <t>2010604</t>
  </si>
  <si>
    <t>　　　　预算改革业务</t>
  </si>
  <si>
    <t>2010605</t>
  </si>
  <si>
    <t>　　　　财政国库业务</t>
  </si>
  <si>
    <t>2010606</t>
  </si>
  <si>
    <t>　　　　财政监察</t>
  </si>
  <si>
    <t>2010607</t>
  </si>
  <si>
    <t>　　　　信息化建设</t>
  </si>
  <si>
    <t>2010608</t>
  </si>
  <si>
    <t>　　　　财政委托业务支出</t>
  </si>
  <si>
    <t>2010650</t>
  </si>
  <si>
    <t>2010699</t>
  </si>
  <si>
    <t>　　　　其他财政事务支出</t>
  </si>
  <si>
    <t>20107</t>
  </si>
  <si>
    <t>　　　税收事务</t>
  </si>
  <si>
    <t>2010701</t>
  </si>
  <si>
    <t>2010702</t>
  </si>
  <si>
    <t>2010703</t>
  </si>
  <si>
    <t>2010704</t>
  </si>
  <si>
    <t>　　　　税务办案</t>
  </si>
  <si>
    <t>2010705</t>
  </si>
  <si>
    <t>　　　　税务登记证及发票管理</t>
  </si>
  <si>
    <t>2010706</t>
  </si>
  <si>
    <t>　　　　代扣代收代征税款手续费</t>
  </si>
  <si>
    <t>2010707</t>
  </si>
  <si>
    <t>　　　　税务宣传</t>
  </si>
  <si>
    <t>2010708</t>
  </si>
  <si>
    <t>　　　　协税护税</t>
  </si>
  <si>
    <t>2010709</t>
  </si>
  <si>
    <t>2010750</t>
  </si>
  <si>
    <t>2010799</t>
  </si>
  <si>
    <t>　　　　其他税收事务支出</t>
  </si>
  <si>
    <t>20108</t>
  </si>
  <si>
    <t>　　　审计事务</t>
  </si>
  <si>
    <t>2010801</t>
  </si>
  <si>
    <t>2010802</t>
  </si>
  <si>
    <t>2010803</t>
  </si>
  <si>
    <t>2010804</t>
  </si>
  <si>
    <t>　　　　审计业务</t>
  </si>
  <si>
    <t>2010805</t>
  </si>
  <si>
    <t>　　　　审计管理</t>
  </si>
  <si>
    <t>2010806</t>
  </si>
  <si>
    <t>2010850</t>
  </si>
  <si>
    <t>2010899</t>
  </si>
  <si>
    <t>　　　　其他审计事务支出</t>
  </si>
  <si>
    <t>20109</t>
  </si>
  <si>
    <t>　　　海关事务</t>
  </si>
  <si>
    <t>2010901</t>
  </si>
  <si>
    <t>2010902</t>
  </si>
  <si>
    <t>2010903</t>
  </si>
  <si>
    <t>2010904</t>
  </si>
  <si>
    <t>　　　　收费业务</t>
  </si>
  <si>
    <t>2010905</t>
  </si>
  <si>
    <t>　　　　缉私办案</t>
  </si>
  <si>
    <t>2010907</t>
  </si>
  <si>
    <t>　　　　口岸电子执法系统建设与维护</t>
  </si>
  <si>
    <t>2010908</t>
  </si>
  <si>
    <t>2010950</t>
  </si>
  <si>
    <t>2010999</t>
  </si>
  <si>
    <t>　　　　其他海关事务支出</t>
  </si>
  <si>
    <t>20110</t>
  </si>
  <si>
    <t>　　　人力资源事务</t>
  </si>
  <si>
    <t>2011001</t>
  </si>
  <si>
    <t>2011002</t>
  </si>
  <si>
    <t>2011003</t>
  </si>
  <si>
    <t>2011004</t>
  </si>
  <si>
    <t>　　　　政府特殊津贴</t>
  </si>
  <si>
    <t>2011005</t>
  </si>
  <si>
    <t>　　　　资助留学回国人员</t>
  </si>
  <si>
    <t>2011006</t>
  </si>
  <si>
    <t>　　　　军队转业干部安置</t>
  </si>
  <si>
    <t>2011007</t>
  </si>
  <si>
    <t>　　　　博士后日常经费</t>
  </si>
  <si>
    <t>2011008</t>
  </si>
  <si>
    <t>　　　　引进人才费用</t>
  </si>
  <si>
    <t>2011009</t>
  </si>
  <si>
    <t>　　　　公务员考核</t>
  </si>
  <si>
    <t>2011010</t>
  </si>
  <si>
    <t>　　　　公务员履职能力提升</t>
  </si>
  <si>
    <t>2011011</t>
  </si>
  <si>
    <t>　　　　公务员招考</t>
  </si>
  <si>
    <t>2011012</t>
  </si>
  <si>
    <t>　　　　公务员综合管理</t>
  </si>
  <si>
    <t>2011050</t>
  </si>
  <si>
    <t>2011099</t>
  </si>
  <si>
    <t>　　　　其他人力资源事务支出</t>
  </si>
  <si>
    <t>20111</t>
  </si>
  <si>
    <t>　　　纪检监察事务</t>
  </si>
  <si>
    <t>2011101</t>
  </si>
  <si>
    <t>2011102</t>
  </si>
  <si>
    <t>2011103</t>
  </si>
  <si>
    <t>2011104</t>
  </si>
  <si>
    <t>　　　　大案要案查处</t>
  </si>
  <si>
    <t>2011105</t>
  </si>
  <si>
    <t>　　　　派驻派出机构</t>
  </si>
  <si>
    <t>2011106</t>
  </si>
  <si>
    <t>　　　　巡视工作</t>
  </si>
  <si>
    <t>2011150</t>
  </si>
  <si>
    <t>2011199</t>
  </si>
  <si>
    <t>　　　　其他纪检监察事务支出</t>
  </si>
  <si>
    <t>20113</t>
  </si>
  <si>
    <t>　　　商贸事务</t>
  </si>
  <si>
    <t>2011301</t>
  </si>
  <si>
    <t>2011302</t>
  </si>
  <si>
    <t>2011303</t>
  </si>
  <si>
    <t>2011304</t>
  </si>
  <si>
    <t>　　　　对外贸易管理</t>
  </si>
  <si>
    <t>2011305</t>
  </si>
  <si>
    <t>　　　　国际经济合作</t>
  </si>
  <si>
    <t>2011306</t>
  </si>
  <si>
    <t>　　　　外资管理</t>
  </si>
  <si>
    <t>2011307</t>
  </si>
  <si>
    <t>　　　　国内贸易管理</t>
  </si>
  <si>
    <t>2011308</t>
  </si>
  <si>
    <t>　　　　招商引资</t>
  </si>
  <si>
    <t>2011350</t>
  </si>
  <si>
    <t>2011399</t>
  </si>
  <si>
    <t>　　　　其他商贸事务支出</t>
  </si>
  <si>
    <t>20114</t>
  </si>
  <si>
    <t>　　　知识产权事务</t>
  </si>
  <si>
    <t>2011401</t>
  </si>
  <si>
    <t>2011402</t>
  </si>
  <si>
    <t>2011403</t>
  </si>
  <si>
    <t>2011404</t>
  </si>
  <si>
    <t>　　　　专利审批</t>
  </si>
  <si>
    <t>2011405</t>
  </si>
  <si>
    <t>　　　　国家知识产权战略</t>
  </si>
  <si>
    <t>2011406</t>
  </si>
  <si>
    <t>　　　　专利试点和产业化推进</t>
  </si>
  <si>
    <t>2011407</t>
  </si>
  <si>
    <t>　　　　专利执法</t>
  </si>
  <si>
    <t>2011408</t>
  </si>
  <si>
    <t>　　　　国际组织专项活动</t>
  </si>
  <si>
    <t>2011409</t>
  </si>
  <si>
    <t>　　　　知识产权宏观管理</t>
  </si>
  <si>
    <t>2011450</t>
  </si>
  <si>
    <t>2011499</t>
  </si>
  <si>
    <t>　　　　其他知识产权事务支出</t>
  </si>
  <si>
    <t>　　　民族事务</t>
  </si>
  <si>
    <t>　　　　民族工作专项</t>
  </si>
  <si>
    <t xml:space="preserve">        其他民族事务支出</t>
  </si>
  <si>
    <t>　　　港澳台事务</t>
  </si>
  <si>
    <t>　　　　港澳事务</t>
  </si>
  <si>
    <t>　　　　台湾事务</t>
  </si>
  <si>
    <t>　　　　其他港澳台侨事务支出</t>
  </si>
  <si>
    <t>　　　档案事务</t>
  </si>
  <si>
    <t>　　　　档案馆</t>
  </si>
  <si>
    <t>　　　　其他档案事务支出</t>
  </si>
  <si>
    <t>　　　民主党派及工商联事务</t>
  </si>
  <si>
    <t>　　　　其他民主党派及工商联事务支出</t>
  </si>
  <si>
    <t>　　　群众团体事务</t>
  </si>
  <si>
    <t xml:space="preserve">        工会事务</t>
  </si>
  <si>
    <t>　　　　其他群众团体事务支出</t>
  </si>
  <si>
    <t>　　　党委办公厅（室）及相关机构事务</t>
  </si>
  <si>
    <t>　　　　专项业务</t>
  </si>
  <si>
    <t>　　　　其他党委办公厅（室）及相关机构事务支出</t>
  </si>
  <si>
    <t>　　　组织事务</t>
  </si>
  <si>
    <t xml:space="preserve">        公务员事务</t>
  </si>
  <si>
    <t>　　　　其他组织事务支出</t>
  </si>
  <si>
    <t>　　　宣传事务</t>
  </si>
  <si>
    <t xml:space="preserve">        宣传管理</t>
  </si>
  <si>
    <t>　　　　其他宣传事务支出</t>
  </si>
  <si>
    <t>　　　统战事务</t>
  </si>
  <si>
    <t xml:space="preserve">        宗教事务</t>
  </si>
  <si>
    <t xml:space="preserve">        华侨事务</t>
  </si>
  <si>
    <t>　　　　其他统战事务支出</t>
  </si>
  <si>
    <t>　　　对外联络事务</t>
  </si>
  <si>
    <t>　　　　其他对外联络事务支出</t>
  </si>
  <si>
    <t>　　　其他共产党事务支出</t>
  </si>
  <si>
    <t>　　　　其他共产党事务支出</t>
  </si>
  <si>
    <t>　　　市场监督管理事务</t>
  </si>
  <si>
    <t>　　　　市场主体管理</t>
  </si>
  <si>
    <t>　　　  市场秩序执法</t>
  </si>
  <si>
    <t>　　　　消费者权益保护</t>
  </si>
  <si>
    <t xml:space="preserve">        价格监督检查</t>
  </si>
  <si>
    <t xml:space="preserve">        质量基础</t>
  </si>
  <si>
    <t xml:space="preserve">        认证认可监督管理</t>
  </si>
  <si>
    <t xml:space="preserve">        标准化管理</t>
  </si>
  <si>
    <t xml:space="preserve">        药品事务</t>
  </si>
  <si>
    <t xml:space="preserve">        医疗器械事务</t>
  </si>
  <si>
    <t xml:space="preserve">        化妆品事务</t>
  </si>
  <si>
    <t xml:space="preserve">        质量安全监管</t>
  </si>
  <si>
    <t xml:space="preserve">        食品安全监管</t>
  </si>
  <si>
    <t>　　　　其他市场监督管理事务</t>
  </si>
  <si>
    <t>　　　其他一般公共服务支出</t>
  </si>
  <si>
    <t>　　　　国家赔偿费用支出</t>
  </si>
  <si>
    <t>　　　　其他一般公共服务支出</t>
  </si>
  <si>
    <t>　　二、外交支出</t>
  </si>
  <si>
    <t>　　　对外合作与交流</t>
  </si>
  <si>
    <t>　　　其他外交支出</t>
  </si>
  <si>
    <t>　　三、国防支出</t>
  </si>
  <si>
    <t>　　　国防动员</t>
  </si>
  <si>
    <t>　　　　兵役征集</t>
  </si>
  <si>
    <t>　　　　经济动员</t>
  </si>
  <si>
    <t>　　　　人民防空</t>
  </si>
  <si>
    <t>　　　　交通战备</t>
  </si>
  <si>
    <t>　　　　国防教育</t>
  </si>
  <si>
    <t>　　　　预备役部队</t>
  </si>
  <si>
    <t>　　　　民兵</t>
  </si>
  <si>
    <t>　　　　边海防</t>
  </si>
  <si>
    <t>　　　　其他国防动员支出</t>
  </si>
  <si>
    <t>　　　其他国防支出</t>
  </si>
  <si>
    <t>　　　  其他国防支出</t>
  </si>
  <si>
    <t>　　四、公共安全支出</t>
  </si>
  <si>
    <t>　　　武装警察部队</t>
  </si>
  <si>
    <t>　　　  武装警察</t>
  </si>
  <si>
    <t>　　　　其他武装警察支出</t>
  </si>
  <si>
    <t>　　　公安</t>
  </si>
  <si>
    <t>　　　　执法办案</t>
  </si>
  <si>
    <t>　　　  特别业务</t>
  </si>
  <si>
    <t xml:space="preserve">        特勤业务</t>
  </si>
  <si>
    <t xml:space="preserve">        移民事务</t>
  </si>
  <si>
    <t>　　　　其他公安支出</t>
  </si>
  <si>
    <t>　　　检察</t>
  </si>
  <si>
    <t>　　　　“两房”建设</t>
  </si>
  <si>
    <t xml:space="preserve">        检察监督</t>
  </si>
  <si>
    <t>　　　　其他检察支出</t>
  </si>
  <si>
    <t>　　　法院</t>
  </si>
  <si>
    <t>　　　　案件审判</t>
  </si>
  <si>
    <t>　　　　案件执行</t>
  </si>
  <si>
    <t>　　　　“两庭”建设</t>
  </si>
  <si>
    <t>　　　　其他法院支出</t>
  </si>
  <si>
    <t>　　　司法</t>
  </si>
  <si>
    <t>　　　　基层司法业务</t>
  </si>
  <si>
    <t>　　　　普法宣传</t>
  </si>
  <si>
    <t>　　　　律师公证管理</t>
  </si>
  <si>
    <t>　　　　公共法律服务</t>
  </si>
  <si>
    <t>　　　  国家统一法律职业资格考试</t>
  </si>
  <si>
    <t>　　　　仲裁</t>
  </si>
  <si>
    <t>　　　　社区矫正</t>
  </si>
  <si>
    <t>　　　　司法鉴定</t>
  </si>
  <si>
    <t xml:space="preserve">        法治建设</t>
  </si>
  <si>
    <t xml:space="preserve">        信息化建设</t>
  </si>
  <si>
    <t>　　　　其他司法支出</t>
  </si>
  <si>
    <t>　　　强制隔离戒毒</t>
  </si>
  <si>
    <t>　　　　强制隔离戒毒人员生活</t>
  </si>
  <si>
    <t>　　　　强制隔离戒毒人员教育</t>
  </si>
  <si>
    <t>　　　　所政设施建设</t>
  </si>
  <si>
    <t>　　　　其他强制隔离戒毒支出</t>
  </si>
  <si>
    <t>　　　其他公共安全支出</t>
  </si>
  <si>
    <t>　　　  其他公共安全支出</t>
  </si>
  <si>
    <t>　　五、教育支出</t>
  </si>
  <si>
    <t>　　　教育管理事务</t>
  </si>
  <si>
    <t>　　　　其他教育管理事务支出</t>
  </si>
  <si>
    <t>　　　普通教育</t>
  </si>
  <si>
    <t>　　　　学前教育</t>
  </si>
  <si>
    <t>　　　　小学教育</t>
  </si>
  <si>
    <t>　　　　初中教育</t>
  </si>
  <si>
    <t>　　　　高中教育</t>
  </si>
  <si>
    <t>　　　　高等教育</t>
  </si>
  <si>
    <t>　　　　化解农村义务教育债务支出</t>
  </si>
  <si>
    <t>　　　　化解普通高中债务支出</t>
  </si>
  <si>
    <t>　　　　其他普通教育支出</t>
  </si>
  <si>
    <t>　　　职业教育</t>
  </si>
  <si>
    <t>　　　　初等职业教育</t>
  </si>
  <si>
    <t>　　　　中等职业教育</t>
  </si>
  <si>
    <t>　　　　技校教育</t>
  </si>
  <si>
    <t>　　　　职业高中教育</t>
  </si>
  <si>
    <t>　　　　高等职业教育</t>
  </si>
  <si>
    <t>　　　　其他职业教育支出</t>
  </si>
  <si>
    <t>　　　成人教育</t>
  </si>
  <si>
    <t>　　　　成人初等教育</t>
  </si>
  <si>
    <t>　　　　成人中等教育</t>
  </si>
  <si>
    <t>　　　　成人高等教育</t>
  </si>
  <si>
    <t>　　　　成人广播电视教育</t>
  </si>
  <si>
    <t>　　　　其他成人教育支出</t>
  </si>
  <si>
    <t>　　　广播电视教育</t>
  </si>
  <si>
    <t>　　　　广播电视学校</t>
  </si>
  <si>
    <t>　　　　教育电视台</t>
  </si>
  <si>
    <t>　　　　其他广播电视教育支出</t>
  </si>
  <si>
    <t>　　　留学教育</t>
  </si>
  <si>
    <t>　　　　出国留学教育</t>
  </si>
  <si>
    <t>　　　　来华留学教育</t>
  </si>
  <si>
    <t>　　　　其他留学教育支出</t>
  </si>
  <si>
    <t>　　　特殊教育</t>
  </si>
  <si>
    <t>　　　　特殊学校教育</t>
  </si>
  <si>
    <t>　　　　工读学校教育</t>
  </si>
  <si>
    <t>　　　　其他特殊教育支出</t>
  </si>
  <si>
    <t>　　　进修及培训</t>
  </si>
  <si>
    <t>　　　　教师进修</t>
  </si>
  <si>
    <t>　　　　干部教育</t>
  </si>
  <si>
    <t>　　　　培训支出</t>
  </si>
  <si>
    <t>　　　　退役士兵能力提升</t>
  </si>
  <si>
    <t>　　　　其他进修及培训</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</si>
  <si>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</si>
  <si>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</si>
  <si>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</si>
  <si>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</si>
  <si>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</si>
  <si>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</si>
  <si>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</si>
  <si>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t>
  </si>
  <si>
    <t>　　　  其他教育支出</t>
  </si>
  <si>
    <t>　　六、科学技术支出</t>
  </si>
  <si>
    <t>　　　科学技术管理事务</t>
  </si>
  <si>
    <t>　　　　其他科学技术管理事务支出</t>
  </si>
  <si>
    <t>　　　基础研究</t>
  </si>
  <si>
    <t>　　　　机构运行</t>
  </si>
  <si>
    <t>　　　　重点基础研究规划</t>
  </si>
  <si>
    <t>　　　　自然科学基金</t>
  </si>
  <si>
    <t>　　　　重点实验室及相关设施</t>
  </si>
  <si>
    <t>　　　　重大科学工程</t>
  </si>
  <si>
    <t>　　　　专项基础科研</t>
  </si>
  <si>
    <t>　　　　专项技术基础</t>
  </si>
  <si>
    <t>　　　　其他基础研究支出</t>
  </si>
  <si>
    <t>　　　应用研究</t>
  </si>
  <si>
    <t>　　　　社会公益研究</t>
  </si>
  <si>
    <t>　　　　高技术研究</t>
  </si>
  <si>
    <t>　　　　专项科研试制</t>
  </si>
  <si>
    <t>　　　　其他应用研究支出</t>
  </si>
  <si>
    <t>　　　技术研究与开发</t>
  </si>
  <si>
    <t>　　　　应用技术研究与开发</t>
  </si>
  <si>
    <t>　　　　产业技术研究与开发</t>
  </si>
  <si>
    <t>　　　　科技成果转化与扩散</t>
  </si>
  <si>
    <t>　　　　其他技术研究与开发支出</t>
  </si>
  <si>
    <t>　　　科技条件与服务</t>
  </si>
  <si>
    <t>　　　　技术创新服务体系</t>
  </si>
  <si>
    <t>　　　　科技条件专项</t>
  </si>
  <si>
    <t>　　　　其他科技条件与服务支出</t>
  </si>
  <si>
    <t>　　　社会科学</t>
  </si>
  <si>
    <t>　　　　社会科学研究机构</t>
  </si>
  <si>
    <t>　　　　社会科学研究</t>
  </si>
  <si>
    <t>　　　　社科基金支出</t>
  </si>
  <si>
    <t>　　　　其他社会科学支出</t>
  </si>
  <si>
    <t>　　　科学技术普及</t>
  </si>
  <si>
    <t>　　　　科普活动</t>
  </si>
  <si>
    <t>　　　　青少年科技活动</t>
  </si>
  <si>
    <t>　　　　学术交流活动</t>
  </si>
  <si>
    <t>　　　　科技馆站</t>
  </si>
  <si>
    <t>　　　　其他科学技术普及支出</t>
  </si>
  <si>
    <t>　　　科技交流与合作</t>
  </si>
  <si>
    <t>　　　　国际交流与合作</t>
  </si>
  <si>
    <t>　　　　重大科技合作项目</t>
  </si>
  <si>
    <t>　　　　其他科技交流与合作支出</t>
  </si>
  <si>
    <t>　　　科技重大项目</t>
  </si>
  <si>
    <t>　　　　科技重大专项</t>
  </si>
  <si>
    <t>　　　　重点研发计划</t>
  </si>
  <si>
    <t>　　　其他科学技术支出</t>
  </si>
  <si>
    <t>　　　　科技奖励</t>
  </si>
  <si>
    <t>　　　　核应急</t>
  </si>
  <si>
    <t>　　　　转制科研机构</t>
  </si>
  <si>
    <t>　　　　其他科学技术支出</t>
  </si>
  <si>
    <t>　　七、文化旅游体育与传媒支出</t>
  </si>
  <si>
    <t>　　　文化和旅游</t>
  </si>
  <si>
    <t>　　　　图书馆</t>
  </si>
  <si>
    <t>　　　　文化展示及纪念机构</t>
  </si>
  <si>
    <t>　　　　艺术表演场所</t>
  </si>
  <si>
    <t>　　　　艺术表演团体</t>
  </si>
  <si>
    <t>　　　　文化活动</t>
  </si>
  <si>
    <t>　　　　群众文化</t>
  </si>
  <si>
    <t>　　　　文化和旅游交流与合作</t>
  </si>
  <si>
    <t>　　　　文化创作与保护</t>
  </si>
  <si>
    <t>　　　　文化和旅游市场管理</t>
  </si>
  <si>
    <t xml:space="preserve">        旅游宣传</t>
  </si>
  <si>
    <t xml:space="preserve">        文化和旅游管理事务</t>
  </si>
  <si>
    <t>　　　　其他文化和旅游支出</t>
  </si>
  <si>
    <t>　　　文物</t>
  </si>
  <si>
    <t>　　　　文物保护</t>
  </si>
  <si>
    <t>　　　　博物馆</t>
  </si>
  <si>
    <t>　　　　历史名城与古迹</t>
  </si>
  <si>
    <t>　　　　其他文物支出</t>
  </si>
  <si>
    <t>　　　体育</t>
  </si>
  <si>
    <t>　　　　运动项目管理</t>
  </si>
  <si>
    <t>　　　　体育竞赛</t>
  </si>
  <si>
    <t>　　　　体育训练</t>
  </si>
  <si>
    <t>　　　　体育场馆</t>
  </si>
  <si>
    <t>　　　　群众体育</t>
  </si>
  <si>
    <t>　　　　体育交流与合作</t>
  </si>
  <si>
    <t>　　　　其他体育支出</t>
  </si>
  <si>
    <t>　　　广播电视</t>
  </si>
  <si>
    <t>　　　　广播</t>
  </si>
  <si>
    <t>　　　　电视</t>
  </si>
  <si>
    <t xml:space="preserve">        广播电视事务</t>
  </si>
  <si>
    <t xml:space="preserve">        其他广播电视支出</t>
  </si>
  <si>
    <t xml:space="preserve">     新闻出版电影</t>
  </si>
  <si>
    <t>　　　　新闻通讯</t>
  </si>
  <si>
    <t>　　　　出版发行</t>
  </si>
  <si>
    <t>　　　　版权管理</t>
  </si>
  <si>
    <t xml:space="preserve">        电影</t>
  </si>
  <si>
    <t>　　　　其他新闻出版电影支出</t>
  </si>
  <si>
    <t>　　　其他文化体育与传媒支出</t>
  </si>
  <si>
    <t>　　　　宣传文化发展专项支出</t>
  </si>
  <si>
    <t>　　　　文化产业发展专项支出</t>
  </si>
  <si>
    <t>　　　　其他文化体育与传媒支出</t>
  </si>
  <si>
    <t>　　八、社会保障和就业支出</t>
  </si>
  <si>
    <t>　　　人力资源和社会保障管理事务</t>
  </si>
  <si>
    <t>　　　　综合业务管理</t>
  </si>
  <si>
    <t>　　　　劳动保障监察</t>
  </si>
  <si>
    <t>　　　　就业管理事务</t>
  </si>
  <si>
    <t>　　　　社会保险业务管理事务</t>
  </si>
  <si>
    <t>　　　　社会保险经办机构</t>
  </si>
  <si>
    <t>　　　　劳动关系和维权</t>
  </si>
  <si>
    <t>　　　　公共就业服务和职业技能鉴定机构</t>
  </si>
  <si>
    <t>　　　　劳动人事争议调解仲裁</t>
  </si>
  <si>
    <t>　　　　其他人力资源和社会保障管理事务支出</t>
  </si>
  <si>
    <t>　　　民政管理事务</t>
  </si>
  <si>
    <t>　　　　社会组织管理</t>
  </si>
  <si>
    <t>　　　　行政区划和地名管理</t>
  </si>
  <si>
    <t>　　　　基层政权建设和社区治理</t>
  </si>
  <si>
    <t>　　　　其他民政管理事务支出</t>
  </si>
  <si>
    <t>　　　补充全国社会保障基金</t>
  </si>
  <si>
    <t>　　　　用一般公共预算补充基金</t>
  </si>
  <si>
    <t>　　　行政事业单位养老支出</t>
  </si>
  <si>
    <t>　　　　行政单位离退休</t>
  </si>
  <si>
    <t>　　　　事业单位离退休</t>
  </si>
  <si>
    <t>　　　　离退休人员管理机构</t>
  </si>
  <si>
    <t>　　　　未归口管理的行政单位离退休</t>
  </si>
  <si>
    <t>　　　　机关事业单位基本养老保险缴费支出</t>
  </si>
  <si>
    <t>　　　　机关事业单位职业年金缴费支出</t>
  </si>
  <si>
    <t>　　　 　对机关事业单位基本养老保险基金的补助</t>
  </si>
  <si>
    <t>　　　　其他行政事业单位养老支出</t>
  </si>
  <si>
    <t>　　　企业改革补助</t>
  </si>
  <si>
    <t>　　　　企业关闭破产补助</t>
  </si>
  <si>
    <t>　　　　厂办大集体改革补助</t>
  </si>
  <si>
    <t>　　　　其他企业改革发展补助</t>
  </si>
  <si>
    <t>　　　就业补助</t>
  </si>
  <si>
    <t>　　　　就业创业服务补贴</t>
  </si>
  <si>
    <t>　　　　职业培训补贴</t>
  </si>
  <si>
    <t>　　　　社会保险补贴</t>
  </si>
  <si>
    <t>　　　　公益性岗位补贴</t>
  </si>
  <si>
    <t>　　　　职业技能鉴定补贴</t>
  </si>
  <si>
    <t>　　　　就业见习补贴</t>
  </si>
  <si>
    <t>　　　　高技能人才培养补助</t>
  </si>
  <si>
    <t>　　　　求职创业补贴</t>
  </si>
  <si>
    <t>　　　　其他就业补助支出</t>
  </si>
  <si>
    <t>　　　抚恤</t>
  </si>
  <si>
    <t>　　　　死亡抚恤</t>
  </si>
  <si>
    <t>　　　　伤残抚恤</t>
  </si>
  <si>
    <t>　　　　在乡复员、退伍军人生活补助</t>
  </si>
  <si>
    <t>　　　　义务兵优待</t>
  </si>
  <si>
    <t>　　　　农村籍退役士兵老年生活补助</t>
  </si>
  <si>
    <t xml:space="preserve">        光荣院</t>
  </si>
  <si>
    <t xml:space="preserve">        烈士纪念设施管理维护</t>
  </si>
  <si>
    <t>　　　　其他优抚支出</t>
  </si>
  <si>
    <t>　　　退役安置</t>
  </si>
  <si>
    <t>　　　　退役士兵安置</t>
  </si>
  <si>
    <t>　　　　军队移交政府的离退休人员安置</t>
  </si>
  <si>
    <t>　　　　军队移交政府离退休干部管理机构</t>
  </si>
  <si>
    <t>　　　　退役士兵管理教育</t>
  </si>
  <si>
    <t xml:space="preserve">        军队转业干部安置</t>
  </si>
  <si>
    <t>　　　　其他退役安置支出</t>
  </si>
  <si>
    <t>　　　社会福利</t>
  </si>
  <si>
    <t>　　　　儿童福利</t>
  </si>
  <si>
    <t>　　　　老年福利</t>
  </si>
  <si>
    <t>　　　　康复辅具</t>
  </si>
  <si>
    <t>　　　　殡葬</t>
  </si>
  <si>
    <t>　　　　社会福利事业单位</t>
  </si>
  <si>
    <t xml:space="preserve">        养老服务</t>
  </si>
  <si>
    <t>　　　　其他社会福利支出</t>
  </si>
  <si>
    <t>　　　残疾人事业</t>
  </si>
  <si>
    <t>　　　　残疾人康复</t>
  </si>
  <si>
    <t>　　　　残疾人就业</t>
  </si>
  <si>
    <t>　　　　残疾人体育</t>
  </si>
  <si>
    <t>　　　　残疾人生活和护理补贴</t>
  </si>
  <si>
    <t>　　　　其他残疾人事业支出</t>
  </si>
  <si>
    <t>　　　红十字事业</t>
  </si>
  <si>
    <t>　　　　其他红十字事业支出</t>
  </si>
  <si>
    <t>　　　最低生活保障</t>
  </si>
  <si>
    <t>　　　　城市最低生活保障金支出</t>
  </si>
  <si>
    <t>　　　　农村最低生活保障金支出</t>
  </si>
  <si>
    <t>　　　临时救助</t>
  </si>
  <si>
    <t>　　　　临时救助支出</t>
  </si>
  <si>
    <t>　　　　流浪乞讨人员救助支出</t>
  </si>
  <si>
    <t>　　　特困人员救助供养</t>
  </si>
  <si>
    <t>　　　　城市特困人员救助供养支出</t>
  </si>
  <si>
    <t>　　　　农村特困人员救助供养支出</t>
  </si>
  <si>
    <t>　　　补充道路交通事故社会救助基金</t>
  </si>
  <si>
    <t>　　　　交强险营业税补助基金支出</t>
  </si>
  <si>
    <t>　　　　交强险罚款收入补助基金支出</t>
  </si>
  <si>
    <t>　　　其他生活救助</t>
  </si>
  <si>
    <t>　　　　其他城市生活救助</t>
  </si>
  <si>
    <t>　　　　其他农村生活救助</t>
  </si>
  <si>
    <t>　　　财政对基本养老保险基金的补助</t>
  </si>
  <si>
    <t>　　　 　财政对企业职工基本养老保险基金的补助</t>
  </si>
  <si>
    <t>　　　 　财政对城乡居民基本养老保险基金的补助</t>
  </si>
  <si>
    <t>　　　  财政对其他基本养老保险基金的补助</t>
  </si>
  <si>
    <t>　　　财政对其他社会保险基金的补助</t>
  </si>
  <si>
    <t>　　　　财政对失业保险基金的补助</t>
  </si>
  <si>
    <t>　　　　财政对工伤保险基金的补助</t>
  </si>
  <si>
    <t>　　　　财政对生育保险基金的补助</t>
  </si>
  <si>
    <t>　　　　其他财政对社会保险基金的补助</t>
  </si>
  <si>
    <t xml:space="preserve">      退役军人管理事务</t>
  </si>
  <si>
    <t xml:space="preserve">         行政运行</t>
  </si>
  <si>
    <t xml:space="preserve">        拥军优属</t>
  </si>
  <si>
    <t xml:space="preserve">        军供保障</t>
  </si>
  <si>
    <t xml:space="preserve">        事业运行</t>
  </si>
  <si>
    <t xml:space="preserve">        其他退役军人事务管理支出</t>
  </si>
  <si>
    <t xml:space="preserve">      财政代缴社会保险费支出</t>
  </si>
  <si>
    <t xml:space="preserve">        财政代缴城乡居民基本养老费支出</t>
  </si>
  <si>
    <t xml:space="preserve">        财政代缴其他社会保险费支出</t>
  </si>
  <si>
    <t>　　　其他社会保障和就业支出</t>
  </si>
  <si>
    <t>　　　　其他社会保障和就业支出</t>
  </si>
  <si>
    <t>　　九、卫生健康支出</t>
  </si>
  <si>
    <t>　　　卫生健康管理事务支出</t>
  </si>
  <si>
    <t>　　　　其他卫生健康管理事务支出</t>
  </si>
  <si>
    <t>　　　公立医院</t>
  </si>
  <si>
    <t>　　　　综合医院</t>
  </si>
  <si>
    <t>　　　　中医（民族）医院</t>
  </si>
  <si>
    <t>　　　　传染病医院</t>
  </si>
  <si>
    <t>　　　　职业病防治医院</t>
  </si>
  <si>
    <t>　　　　精神病医院</t>
  </si>
  <si>
    <t>　　　　妇幼保健医院</t>
  </si>
  <si>
    <t>　　　　儿童医院</t>
  </si>
  <si>
    <t>　　　　其他专科医院</t>
  </si>
  <si>
    <t>　　　　福利医院</t>
  </si>
  <si>
    <t>　　　　行业医院</t>
  </si>
  <si>
    <t>　　　　处理医疗欠费</t>
  </si>
  <si>
    <t xml:space="preserve">        优抚医院</t>
  </si>
  <si>
    <t>　　　　其他公立医院支出</t>
  </si>
  <si>
    <t>　　　基层医疗卫生机构</t>
  </si>
  <si>
    <t>　　　　城市社区卫生机构</t>
  </si>
  <si>
    <t>　　　　乡镇卫生院</t>
  </si>
  <si>
    <t>　　　　其他基层医疗卫生机构支出</t>
  </si>
  <si>
    <t>　　　公共卫生</t>
  </si>
  <si>
    <t>　　　　疾病预防控制机构</t>
  </si>
  <si>
    <t>　　　　卫生监督机构</t>
  </si>
  <si>
    <t>　　　　妇幼保健机构</t>
  </si>
  <si>
    <t>　　　　精神卫生机构</t>
  </si>
  <si>
    <t>　　　　应急救治机构</t>
  </si>
  <si>
    <t>　　　　采供血机构</t>
  </si>
  <si>
    <t>　　　　其他专业公共卫生机构</t>
  </si>
  <si>
    <t>　　　　基本公共卫生服务</t>
  </si>
  <si>
    <t>　　　　重大公共卫生服务</t>
  </si>
  <si>
    <t>　　　　突发公共卫生事件应急处理</t>
  </si>
  <si>
    <t>　　　　其他公共卫生支出</t>
  </si>
  <si>
    <t>　　　中医药</t>
  </si>
  <si>
    <t>　　　　中医（民族医）药专项</t>
  </si>
  <si>
    <t>　　　　其他中医药支出</t>
  </si>
  <si>
    <t>　　　计划生育事务</t>
  </si>
  <si>
    <t>　　　　计划生育机构</t>
  </si>
  <si>
    <t>　　　　计划生育服务</t>
  </si>
  <si>
    <t>　　　　其他计划生育事务支出</t>
  </si>
  <si>
    <t>　　　行政事业单位医疗</t>
  </si>
  <si>
    <t>　　　　行政单位医疗</t>
  </si>
  <si>
    <t>　　　　事业单位医疗</t>
  </si>
  <si>
    <t>　　　　公务员医疗补助</t>
  </si>
  <si>
    <t>　　　　其他行政事业单位医疗支出</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</si>
  <si>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</si>
  <si>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</si>
  <si>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</si>
  <si>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</si>
  <si>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</si>
  <si>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</si>
  <si>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疾病应急救助</t>
  </si>
  <si>
    <t>　　　　其他医疗救助支出</t>
  </si>
  <si>
    <t>　　　优抚对象医疗</t>
  </si>
  <si>
    <t>　　　　优抚对象医疗补助</t>
  </si>
  <si>
    <t>　　　　其他优抚对象医疗支出</t>
  </si>
  <si>
    <t xml:space="preserve">      医疗保障管理事务</t>
  </si>
  <si>
    <t xml:space="preserve">        医疗保障政策管理</t>
  </si>
  <si>
    <t xml:space="preserve">        医疗保障经办事务</t>
  </si>
  <si>
    <t xml:space="preserve">        其他医疗保障管理事务</t>
  </si>
  <si>
    <t xml:space="preserve">      老龄卫生健康事务支出</t>
  </si>
  <si>
    <t xml:space="preserve">        老龄卫生健康事务</t>
  </si>
  <si>
    <t>　　　其他卫生健康支出</t>
  </si>
  <si>
    <t>　　　  其他卫生健康支出</t>
  </si>
  <si>
    <t>　　十、节能环保支出</t>
  </si>
  <si>
    <t>　　　环境保护管理事务</t>
  </si>
  <si>
    <t>　　　　生态环境保护宣传</t>
  </si>
  <si>
    <t>　　　　环境保护法规、规划及标准</t>
  </si>
  <si>
    <t>　　　　生态环境国际合作及履约</t>
  </si>
  <si>
    <t>　　　　生态环境保护行政许可</t>
  </si>
  <si>
    <t>　　　　其他环境保护管理事务支出</t>
  </si>
  <si>
    <t>　　　环境监测与监察</t>
  </si>
  <si>
    <t>　　　　建设项目环评审查与监督</t>
  </si>
  <si>
    <t>　　　　核与辐射安全监督</t>
  </si>
  <si>
    <t>　　　　其他环境监测与监察支出</t>
  </si>
  <si>
    <t>　　　污染防治</t>
  </si>
  <si>
    <t>　　　　大气</t>
  </si>
  <si>
    <t>　　　　水体</t>
  </si>
  <si>
    <t>　　　　噪声</t>
  </si>
  <si>
    <t>　　　　固体废弃物与化学品</t>
  </si>
  <si>
    <t>　　　　放射源和放射性废物监管</t>
  </si>
  <si>
    <t>　　　　辐射</t>
  </si>
  <si>
    <t>　　　　其他污染防治支出</t>
  </si>
  <si>
    <t>　　　自然生态保护</t>
  </si>
  <si>
    <t>　　　　生态保护</t>
  </si>
  <si>
    <t>　　　　农村环境保护</t>
  </si>
  <si>
    <t>　　　　自然保护区</t>
  </si>
  <si>
    <t>　　　　生物及物种资源保护</t>
  </si>
  <si>
    <t xml:space="preserve">        草原生态修复治理</t>
  </si>
  <si>
    <t xml:space="preserve">        自然保护地</t>
  </si>
  <si>
    <t>　　　　其他自然生态保护支出</t>
  </si>
  <si>
    <t>　　　天然林保护</t>
  </si>
  <si>
    <t>　　　　森林管护</t>
  </si>
  <si>
    <t>　　　　社会保险补助</t>
  </si>
  <si>
    <t>　　　　政策性社会性支出补助</t>
  </si>
  <si>
    <t>　　　　天然林保护工程建设</t>
  </si>
  <si>
    <t>　　　　停伐补助</t>
  </si>
  <si>
    <t>　　　　其他天然林保护支出</t>
  </si>
  <si>
    <t>　　　退耕还林还草</t>
  </si>
  <si>
    <t>　　　　退耕现金</t>
  </si>
  <si>
    <t>　　　　退耕还林粮食折现补贴</t>
  </si>
  <si>
    <t>　　　　退耕还林粮食费用补贴</t>
  </si>
  <si>
    <t>　　　　退耕还林工程建设</t>
  </si>
  <si>
    <t>　　　　其他退耕还林还草支出</t>
  </si>
  <si>
    <t>　　　风沙荒漠治理</t>
  </si>
  <si>
    <t>　　　　京津风沙源治理工程建设</t>
  </si>
  <si>
    <t>　　　　其他风沙荒漠治理支出</t>
  </si>
  <si>
    <t>　　　退牧还草</t>
  </si>
  <si>
    <t>　　　　退牧还草工程建设</t>
  </si>
  <si>
    <t>　　　　其他退牧还草支出</t>
  </si>
  <si>
    <t>　　　已垦草原退耕还草</t>
  </si>
  <si>
    <t>　　　  已垦草原退耕还草</t>
  </si>
  <si>
    <t>　　　能源节约利用</t>
  </si>
  <si>
    <t>　　　污染减排</t>
  </si>
  <si>
    <t>　　　　生态环境监测与信息</t>
  </si>
  <si>
    <t>　　　　生态环境执法监察</t>
  </si>
  <si>
    <t>　　　　减排专项支出</t>
  </si>
  <si>
    <t>　　　　清洁生产专项支出</t>
  </si>
  <si>
    <t>　　　　其他污染减排支出</t>
  </si>
  <si>
    <t>　　　可再生能源</t>
  </si>
  <si>
    <t>　　　  可再生能源</t>
  </si>
  <si>
    <t>　　　循环经济</t>
  </si>
  <si>
    <t>　　　  循环经济</t>
  </si>
  <si>
    <t>　　　能源管理事务</t>
  </si>
  <si>
    <t>　　　　能源预测预警</t>
  </si>
  <si>
    <t>　　　　能源战略规划与实施</t>
  </si>
  <si>
    <t>　　　　能源科技装备</t>
  </si>
  <si>
    <t>　　　　能源行业管理</t>
  </si>
  <si>
    <t>　　　　能源管理</t>
  </si>
  <si>
    <t>　　　　石油储备发展管理</t>
  </si>
  <si>
    <t>　　　　能源调查</t>
  </si>
  <si>
    <t>　　　　农村电网建设</t>
  </si>
  <si>
    <t>　　　　其他能源管理事务支出</t>
  </si>
  <si>
    <t>　　　其他节能环保支出</t>
  </si>
  <si>
    <t>　　　  其他节能环保支出</t>
  </si>
  <si>
    <t>　　十一、城乡社区支出</t>
  </si>
  <si>
    <t>　　　城乡社区管理事务</t>
  </si>
  <si>
    <t>　　　　城管执法</t>
  </si>
  <si>
    <t>　　　　工程建设标准规范编制与监管</t>
  </si>
  <si>
    <t>　　　　工程建设管理</t>
  </si>
  <si>
    <t>　　　　市政公用行业市场监管</t>
  </si>
  <si>
    <t>　　　　住宅建设与房地产市场监管</t>
  </si>
  <si>
    <t>　　　　执业资格注册、资质审查</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</si>
  <si>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</si>
  <si>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</si>
  <si>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</si>
  <si>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</si>
  <si>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</si>
  <si>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</si>
  <si>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</si>
  <si>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</si>
  <si>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建设市场管理与监督</t>
  </si>
  <si>
    <t>　　　  建设市场管理与监督</t>
  </si>
  <si>
    <t>　　　其他城乡社区支出</t>
  </si>
  <si>
    <t>　　　  其他城乡社区支出</t>
  </si>
  <si>
    <t>　　十二、农林水支出</t>
  </si>
  <si>
    <t>　　　农业农村</t>
  </si>
  <si>
    <t>　　　　农垦运行</t>
  </si>
  <si>
    <t>　　　　科技转化与推广服务</t>
  </si>
  <si>
    <t>　　　　病虫害控制</t>
  </si>
  <si>
    <t>　　　　农产品质量安全</t>
  </si>
  <si>
    <t>　　　　执法监管</t>
  </si>
  <si>
    <t>　　　　统计监测与信息服务</t>
  </si>
  <si>
    <t>　　　　行业业务管理</t>
  </si>
  <si>
    <t>　　　　对外交流与合作</t>
  </si>
  <si>
    <t>　　　　防灾救灾</t>
  </si>
  <si>
    <t>　　　　稳定农民收入补贴</t>
  </si>
  <si>
    <t>　　　　农业结构调整补贴</t>
  </si>
  <si>
    <t>　　　　农业生产发展</t>
  </si>
  <si>
    <t>　　　　农村合作经济</t>
  </si>
  <si>
    <t>　　　　农产品加工与促销</t>
  </si>
  <si>
    <t>　　　　农村社会事业</t>
  </si>
  <si>
    <t>　　　　农业资源保护修复与利用</t>
  </si>
  <si>
    <t>　　　　农村道路建设</t>
  </si>
  <si>
    <t>　　　　渔业发展</t>
  </si>
  <si>
    <t>　　　　对高校毕业生到基层任职补助</t>
  </si>
  <si>
    <t xml:space="preserve">        农田建设</t>
  </si>
  <si>
    <t>　　　　其他农业农村支出</t>
  </si>
  <si>
    <t>　　　林业和草原</t>
  </si>
  <si>
    <t>　　　　事业机构</t>
  </si>
  <si>
    <t>　　　　森林资源培育</t>
  </si>
  <si>
    <t>　　　　技术推广与转化</t>
  </si>
  <si>
    <t>　　　　森林资源管理</t>
  </si>
  <si>
    <t>　　　　森林生态效益补偿</t>
  </si>
  <si>
    <t>　　　　动植物保护</t>
  </si>
  <si>
    <t>　　　　湿地保护</t>
  </si>
  <si>
    <t>　　　　执法与监督</t>
  </si>
  <si>
    <t>　　　　防沙治沙</t>
  </si>
  <si>
    <t>　　　　对外合作与交流</t>
  </si>
  <si>
    <t>　　　　林业产业化</t>
  </si>
  <si>
    <t>　　　　信息管理</t>
  </si>
  <si>
    <t>　　　　林区公共支出</t>
  </si>
  <si>
    <t>　　　　贷款贴息</t>
  </si>
  <si>
    <t>　　　　林业草原防灾减灾</t>
  </si>
  <si>
    <t xml:space="preserve">        国家公园</t>
  </si>
  <si>
    <t xml:space="preserve">        草原管理</t>
  </si>
  <si>
    <t xml:space="preserve">        行业业务管理</t>
  </si>
  <si>
    <t>　　　　其他林业和草原支出</t>
  </si>
  <si>
    <t>　　　水利</t>
  </si>
  <si>
    <t>　　　　水利行业业务管理</t>
  </si>
  <si>
    <t>　　　　水利工程建设</t>
  </si>
  <si>
    <t>　　　　水利工程运行与维护</t>
  </si>
  <si>
    <t>　　　　长江黄河等流域管理</t>
  </si>
  <si>
    <t>　　　　水利前期工作</t>
  </si>
  <si>
    <t>　　　　水利执法监督</t>
  </si>
  <si>
    <t>　　　　水土保持</t>
  </si>
  <si>
    <t>　　　　水资源节约管理与保护</t>
  </si>
  <si>
    <t>　　　　水质监测</t>
  </si>
  <si>
    <t>　　　　水文测报</t>
  </si>
  <si>
    <t>　　　　防汛</t>
  </si>
  <si>
    <t>　　　　抗旱</t>
  </si>
  <si>
    <t>　　　　农村水利</t>
  </si>
  <si>
    <t>　　　　水利技术推广</t>
  </si>
  <si>
    <t>　　　　国际河流治理与管理</t>
  </si>
  <si>
    <t>　　　　江河湖库水系综合整治</t>
  </si>
  <si>
    <t>　　　　大中型水库移民后期扶持专项支出</t>
  </si>
  <si>
    <t>　　　　水利安全监督</t>
  </si>
  <si>
    <t xml:space="preserve">        信息管理</t>
  </si>
  <si>
    <t>　　　　水利建设征地移民支出</t>
  </si>
  <si>
    <t>　　　　农村人畜饮水</t>
  </si>
  <si>
    <t>　　　　其他水利支出</t>
  </si>
  <si>
    <t>　　巩固脱贫成果衔接乡村振兴</t>
  </si>
  <si>
    <t>　　　　农村基础设施建设</t>
  </si>
  <si>
    <t>　　　　生产发展</t>
  </si>
  <si>
    <t>　　　　社会发展</t>
  </si>
  <si>
    <t>　　　　贷款奖补和贴息</t>
  </si>
  <si>
    <t>　　　　“三西”农业建设专项补助</t>
  </si>
  <si>
    <t>　　　　其他巩固脱贫成果衔接乡村振兴支出</t>
  </si>
  <si>
    <t>　　　农业综合开发</t>
  </si>
  <si>
    <t>　　　　土地治理</t>
  </si>
  <si>
    <t>　　　　产业化发展</t>
  </si>
  <si>
    <t>　　　　创新示范</t>
  </si>
  <si>
    <t>　　　　其他农业综合开发支出</t>
  </si>
  <si>
    <t>　　　农村综合改革</t>
  </si>
  <si>
    <t>　　　　对村级一事一议的补助</t>
  </si>
  <si>
    <t>　　　　国有农场办社会职能改革补助</t>
  </si>
  <si>
    <t>　　　　对村民委员会和村党支部的补助</t>
  </si>
  <si>
    <t>　　　　对村集体经济组织的补助</t>
  </si>
  <si>
    <t>　　　　农村综合改革示范试点补助</t>
  </si>
  <si>
    <t>　　　　其他农村综合改革支出</t>
  </si>
  <si>
    <t>　　　普惠金融发展支出</t>
  </si>
  <si>
    <t>　　　　支持农村金融机构</t>
  </si>
  <si>
    <t>　　　　农业保险保费补贴</t>
  </si>
  <si>
    <t>　　　　创业担保贷款贴息及奖补</t>
  </si>
  <si>
    <t>　　　　补充创业担保贷款基金</t>
  </si>
  <si>
    <t>　　　　其他普惠金融发展支出</t>
  </si>
  <si>
    <t>　　　其他农林水支出</t>
  </si>
  <si>
    <t>　　　　化解其他公益性乡村债务支出</t>
  </si>
  <si>
    <t>　　　　其他农林水支出</t>
  </si>
  <si>
    <t>　　十三、交通运输支出</t>
  </si>
  <si>
    <t>　　　公路水路运输</t>
  </si>
  <si>
    <t>　　　　公路建设</t>
  </si>
  <si>
    <t>　　　　公路养护</t>
  </si>
  <si>
    <t>　　　　交通运输信息化建设</t>
  </si>
  <si>
    <t>　　　　公路和运输安全</t>
  </si>
  <si>
    <t>　　　　公路还贷专项</t>
  </si>
  <si>
    <t>　　　　公路运输管理</t>
  </si>
  <si>
    <t>　　　　公路和运输技术标准化建设</t>
  </si>
  <si>
    <t>　　　　港口设施</t>
  </si>
  <si>
    <t>　　　　航道维护</t>
  </si>
  <si>
    <t>　　　　船舶检验</t>
  </si>
  <si>
    <t xml:space="preserve">       口岸建设</t>
  </si>
  <si>
    <t>　　　　其他公路水路运输支出</t>
  </si>
  <si>
    <t>　　　铁路运输</t>
  </si>
  <si>
    <t>　　　　铁路路网建设</t>
  </si>
  <si>
    <t>　　　　铁路还贷专项</t>
  </si>
  <si>
    <t>　　　　铁路安全</t>
  </si>
  <si>
    <t>　　　　铁路专项运输</t>
  </si>
  <si>
    <t>　　　　行业监管</t>
  </si>
  <si>
    <t>　　　　其他铁路运输支出</t>
  </si>
  <si>
    <t>　　　民用航空运输</t>
  </si>
  <si>
    <t>　　　　机场建设</t>
  </si>
  <si>
    <t>　　　　空管系统建设</t>
  </si>
  <si>
    <t>　　　　民航还贷专项支出</t>
  </si>
  <si>
    <t>　　　　民用航空安全</t>
  </si>
  <si>
    <t>　　　　民航专项运输</t>
  </si>
  <si>
    <t>　　　　其他民用航空运输支出</t>
  </si>
  <si>
    <t>　　　成品油价格改革对交通运输的补贴</t>
  </si>
  <si>
    <t>　　　　对城市公交的补贴</t>
  </si>
  <si>
    <t>　　　　对农村道路客运的补贴</t>
  </si>
  <si>
    <t>　　　　对出租车的补贴</t>
  </si>
  <si>
    <t>　　　　成品油价格改革补贴其他支出</t>
  </si>
  <si>
    <t>　　　车辆购置税支出</t>
  </si>
  <si>
    <t>　　　　车辆购置税用于公路等基础设施建设支出</t>
  </si>
  <si>
    <t>　　　　车辆购置税用于农村公路建设支出</t>
  </si>
  <si>
    <t>　　　　车辆购置税用于老旧汽车报废更新补贴</t>
  </si>
  <si>
    <t>　　　　车辆购置税其他支出</t>
  </si>
  <si>
    <t>　　　其他交通运输支出</t>
  </si>
  <si>
    <t>　　　　公共交通运营补助</t>
  </si>
  <si>
    <t>　　　　其他交通运输支出</t>
  </si>
  <si>
    <t>　　十四、资源勘探工业信息等支出</t>
  </si>
  <si>
    <t>2150201</t>
  </si>
  <si>
    <t>　　　建筑业</t>
  </si>
  <si>
    <t>2150202</t>
  </si>
  <si>
    <t>2150203</t>
  </si>
  <si>
    <t>2150204</t>
  </si>
  <si>
    <t>2150205</t>
  </si>
  <si>
    <t>　　　　其他建筑业支出</t>
  </si>
  <si>
    <t>　　　工业和信息产业监管</t>
  </si>
  <si>
    <t>　　　　战备应急</t>
  </si>
  <si>
    <t>　　　　信息安全建设</t>
  </si>
  <si>
    <t>　　　　专用通信</t>
  </si>
  <si>
    <t>　　　　无线电监管</t>
  </si>
  <si>
    <t>　　　　工业和信息产业战略研究与标准制定</t>
  </si>
  <si>
    <t>　　　　工业和信息产业支持</t>
  </si>
  <si>
    <t>　　　　电子专项工程</t>
  </si>
  <si>
    <t>　　　　技术基础研究</t>
  </si>
  <si>
    <t>　　　　其他工业和信息产业监管支出</t>
  </si>
  <si>
    <t>　　　支持中小企业发展和管理支出</t>
  </si>
  <si>
    <t>　　　　科技型中小企业技术创新基金</t>
  </si>
  <si>
    <t>　　　　中小企业发展专项</t>
  </si>
  <si>
    <t>　　　　其他支持中小企业发展和管理支出</t>
  </si>
  <si>
    <t>　　　其他资源勘探信息等支出</t>
  </si>
  <si>
    <t>　　　　黄金事务</t>
  </si>
  <si>
    <t>　　　　技术改造支出</t>
  </si>
  <si>
    <t>　　　　中药材扶持资金支出</t>
  </si>
  <si>
    <t>　　　　重点产业振兴和技术改造项目贷款贴息</t>
  </si>
  <si>
    <t>　　　　其他资源勘探工业信息等支出</t>
  </si>
  <si>
    <t>　　十五、商业服务业等支出</t>
  </si>
  <si>
    <t>　　　商业流通事务</t>
  </si>
  <si>
    <t>　　　　食品流通安全补贴</t>
  </si>
  <si>
    <t>　　　　市场监测及信息管理</t>
  </si>
  <si>
    <t>　　　　民贸企业补贴</t>
  </si>
  <si>
    <t>　　　　民贸民品贷款贴息</t>
  </si>
  <si>
    <t>　　　　其他商业流通事务支出</t>
  </si>
  <si>
    <t>　　　涉外发展服务支出</t>
  </si>
  <si>
    <t>　　　　外商投资环境建设补助资金</t>
  </si>
  <si>
    <t>　　　　其他涉外发展服务支出</t>
  </si>
  <si>
    <t>　　　其他商业服务业等支出</t>
  </si>
  <si>
    <t>　　　　服务业基础设施建设</t>
  </si>
  <si>
    <t>　　　　其他商业服务业等支出</t>
  </si>
  <si>
    <t>　　十六、金融支出</t>
  </si>
  <si>
    <t>　　　金融部门行政支出</t>
  </si>
  <si>
    <t>　　　　安全防卫</t>
  </si>
  <si>
    <t>　　　　金融部门其他行政支出</t>
  </si>
  <si>
    <t>　　　金融发展支出</t>
  </si>
  <si>
    <t>　　　　政策性银行亏损补贴</t>
  </si>
  <si>
    <t>　　　　商业银行贷款贴息</t>
  </si>
  <si>
    <t>　　　　补充资本金</t>
  </si>
  <si>
    <t>　　　　风险基金补助</t>
  </si>
  <si>
    <t>　　　　其他金融发展支出</t>
  </si>
  <si>
    <t>　　　其他金融支出</t>
  </si>
  <si>
    <t>　　十七、援助其他地区支出</t>
  </si>
  <si>
    <t>　　　一般公共服务</t>
  </si>
  <si>
    <t>　　　教育</t>
  </si>
  <si>
    <t>　　　文化体育与传媒</t>
  </si>
  <si>
    <t>　　　医疗卫生</t>
  </si>
  <si>
    <t>　　　节能环保</t>
  </si>
  <si>
    <t>　　　农业</t>
  </si>
  <si>
    <t>　　　交通运输</t>
  </si>
  <si>
    <t>　　　住房保障</t>
  </si>
  <si>
    <t>　　　其他支出</t>
  </si>
  <si>
    <t>　　十八、自然资源海洋气象等支出</t>
  </si>
  <si>
    <t>　　　自然资源事务</t>
  </si>
  <si>
    <t>　　　　自然资源规划及管理</t>
  </si>
  <si>
    <t>　　　　土地资源调查</t>
  </si>
  <si>
    <t>　　　　自然资源利用与保护</t>
  </si>
  <si>
    <t>　　　  自然资源社会公益服务</t>
  </si>
  <si>
    <t>　　　　自然资源行业业务管理</t>
  </si>
  <si>
    <t>　　　　自然资源调查与确权登记</t>
  </si>
  <si>
    <t>　　　　国土整治</t>
  </si>
  <si>
    <t>　　　　土地资源储备支出</t>
  </si>
  <si>
    <t>　　　　地质矿产资源与环境调查</t>
  </si>
  <si>
    <t>　　　　地质矿产资源利用与保护</t>
  </si>
  <si>
    <t>　　　　地质转产项目财政贴息</t>
  </si>
  <si>
    <t>　　　　国外风险勘查</t>
  </si>
  <si>
    <t>　　　　地质勘查基金（周转金）支出</t>
  </si>
  <si>
    <t>　　　　其他自然资源事务支出</t>
  </si>
  <si>
    <t>　　　气象事务</t>
  </si>
  <si>
    <t>　　　　气象事业机构</t>
  </si>
  <si>
    <t>　　　　气象探测</t>
  </si>
  <si>
    <t>　　　　气象信息传输及管理</t>
  </si>
  <si>
    <t>　　　　气象预报预测</t>
  </si>
  <si>
    <t>　　　　气象服务</t>
  </si>
  <si>
    <t>　　　　气象装备保障维护</t>
  </si>
  <si>
    <t>　　　　气象基础设施建设与维修</t>
  </si>
  <si>
    <t>　　　　气象卫星</t>
  </si>
  <si>
    <t>　　　　气象法规与标准</t>
  </si>
  <si>
    <t>　　　　气象资金审计稽查</t>
  </si>
  <si>
    <t>　　　　其他气象事务支出</t>
  </si>
  <si>
    <t>　　　其他自然资源海洋气象等支出</t>
  </si>
  <si>
    <t>　　　  其他自然资源海洋气象等支出</t>
  </si>
  <si>
    <t>　　十九、住房保障支出</t>
  </si>
  <si>
    <t>　　　保障性安居工程支出</t>
  </si>
  <si>
    <t>　　　　廉租住房</t>
  </si>
  <si>
    <t>　　　　沉陷区治理</t>
  </si>
  <si>
    <t>　　　　棚户区改造</t>
  </si>
  <si>
    <t>　　　　少数民族地区游牧民定居工程</t>
  </si>
  <si>
    <t>　　　　农村危房改造</t>
  </si>
  <si>
    <t>　　　　公共租赁住房</t>
  </si>
  <si>
    <t>　　　　保障性住房租金补贴</t>
  </si>
  <si>
    <t xml:space="preserve">        老旧小区改造 </t>
  </si>
  <si>
    <t xml:space="preserve">        住房租赁市场发展</t>
  </si>
  <si>
    <t xml:space="preserve">        保障性租赁住房</t>
  </si>
  <si>
    <t>　　　　其他保障性安居工程支出</t>
  </si>
  <si>
    <t>　　　住房改革支出</t>
  </si>
  <si>
    <t>　　　　住房公积金</t>
  </si>
  <si>
    <t>　　　　提租补贴</t>
  </si>
  <si>
    <t>　　　　购房补贴</t>
  </si>
  <si>
    <t>　　　城乡社区住宅</t>
  </si>
  <si>
    <t>　　　　公有住房建设和维修改造支出</t>
  </si>
  <si>
    <t>　　　　住房公积金管理</t>
  </si>
  <si>
    <t>　　　　其他城乡社区住宅支出</t>
  </si>
  <si>
    <t xml:space="preserve">  二十、粮油物资储备支出</t>
  </si>
  <si>
    <t>　　　粮油事务</t>
  </si>
  <si>
    <t>　　　　粮食财务与审计支出</t>
  </si>
  <si>
    <t>　　　　粮食信息统计</t>
  </si>
  <si>
    <t>　　　　粮食专项业务活动</t>
  </si>
  <si>
    <t>　　　　国家粮油差价补贴</t>
  </si>
  <si>
    <t>　　　　粮食财务挂账利息补贴</t>
  </si>
  <si>
    <t>　　　　粮食财务挂账消化款</t>
  </si>
  <si>
    <t>　　　　处理陈化粮补贴</t>
  </si>
  <si>
    <t>　　　　粮食风险基金</t>
  </si>
  <si>
    <t>　　　　粮油市场调控专项资金</t>
  </si>
  <si>
    <t>　　　　其他粮油事务支出</t>
  </si>
  <si>
    <t xml:space="preserve">  二十一、灾害防治及应急管理支出</t>
  </si>
  <si>
    <t xml:space="preserve">       应急管理事务</t>
  </si>
  <si>
    <t>　　　　  行政运行</t>
  </si>
  <si>
    <t>　　　　  一般行政管理事务</t>
  </si>
  <si>
    <t xml:space="preserve">         机关服务</t>
  </si>
  <si>
    <t xml:space="preserve">         灾害风险防治</t>
  </si>
  <si>
    <t xml:space="preserve">         安全监管</t>
  </si>
  <si>
    <t xml:space="preserve">         应急救援</t>
  </si>
  <si>
    <t xml:space="preserve">         应急管理</t>
  </si>
  <si>
    <t xml:space="preserve">         事业运行</t>
  </si>
  <si>
    <t xml:space="preserve">         其他应急管理支出</t>
  </si>
  <si>
    <t xml:space="preserve">      消防救援事务</t>
  </si>
  <si>
    <t xml:space="preserve">          行政运行</t>
  </si>
  <si>
    <t xml:space="preserve">          一般行政管理事务</t>
  </si>
  <si>
    <t xml:space="preserve">          机关服务</t>
  </si>
  <si>
    <t xml:space="preserve">          消防应急救援</t>
  </si>
  <si>
    <t xml:space="preserve">          其他消防救援事务支出</t>
  </si>
  <si>
    <t xml:space="preserve">      森林消防事务</t>
  </si>
  <si>
    <t xml:space="preserve">          森林消防应急救援</t>
  </si>
  <si>
    <t xml:space="preserve">          其他森林消防事务支出</t>
  </si>
  <si>
    <t>　　　地震事务</t>
  </si>
  <si>
    <t>　　　　地震监测</t>
  </si>
  <si>
    <t>　　　　地震预测预报</t>
  </si>
  <si>
    <t>　　　　地震灾害预防</t>
  </si>
  <si>
    <t>　　　　地震应急救援</t>
  </si>
  <si>
    <t>　　　　地震环境探察</t>
  </si>
  <si>
    <t>　　　　防震减灾信息管理</t>
  </si>
  <si>
    <t>　　　　防震减灾基础管理</t>
  </si>
  <si>
    <t>　　　　地震事业机构</t>
  </si>
  <si>
    <t>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</si>
  <si>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</si>
  <si>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</si>
  <si>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</si>
  <si>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</si>
  <si>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</si>
  <si>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中央自然灾害生活救助</t>
  </si>
  <si>
    <t xml:space="preserve">        地方自然灾害生活救助</t>
  </si>
  <si>
    <t xml:space="preserve">        自然灾害救灾补助</t>
  </si>
  <si>
    <t xml:space="preserve">        自然灾害灾后重建补助</t>
  </si>
  <si>
    <t xml:space="preserve">        其他自然灾害生活救助支出</t>
  </si>
  <si>
    <t xml:space="preserve">     其他灾害防治及应急管理支出</t>
  </si>
  <si>
    <t xml:space="preserve">  二十二、预备费</t>
  </si>
  <si>
    <t xml:space="preserve">  二十三、其他支出</t>
  </si>
  <si>
    <t xml:space="preserve">        年初预留</t>
  </si>
  <si>
    <t xml:space="preserve">        其他支出</t>
  </si>
  <si>
    <t xml:space="preserve">  二十四、债务付息支出</t>
  </si>
  <si>
    <t>　　　地方政府一般债券付息支出</t>
  </si>
  <si>
    <t xml:space="preserve">  二十五、债务发行费用支出</t>
  </si>
  <si>
    <t>　　　地方政府一般债务发行费用支出</t>
  </si>
  <si>
    <t>本年支出小计</t>
  </si>
  <si>
    <t>230  转移性支出</t>
  </si>
  <si>
    <t xml:space="preserve">  23006 上解支出</t>
  </si>
  <si>
    <t xml:space="preserve">    230601 体制上解支出</t>
  </si>
  <si>
    <t xml:space="preserve">    230602 专项上解支出</t>
  </si>
  <si>
    <t>23009年终结余</t>
  </si>
  <si>
    <t xml:space="preserve">     01一般公共预算年终结余</t>
  </si>
  <si>
    <t xml:space="preserve">        </t>
  </si>
  <si>
    <t>23011债务转贷支出</t>
  </si>
  <si>
    <t xml:space="preserve">     01地方政府一般债券转贷支出</t>
  </si>
  <si>
    <t>23015安排预算稳定调节基金</t>
  </si>
  <si>
    <t>23103债券还本支出</t>
  </si>
  <si>
    <t xml:space="preserve">     01地方政府一般债券还本支出</t>
  </si>
  <si>
    <t xml:space="preserve">  </t>
  </si>
  <si>
    <t>支出合计</t>
  </si>
  <si>
    <t>1-5  2023年云南省德宏州盈江县县本级一般公共预算政府预算经济分类表（基本支出）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</si>
  <si>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</si>
  <si>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</si>
  <si>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</si>
  <si>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</si>
  <si>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</si>
  <si>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</si>
  <si>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</si>
  <si>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</si>
  <si>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</si>
  <si>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</si>
  <si>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</si>
  <si>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</si>
  <si>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</si>
  <si>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</si>
  <si>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</si>
  <si>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</si>
  <si>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</si>
  <si>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</si>
  <si>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</si>
  <si>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</si>
  <si>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</si>
  <si>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</si>
  <si>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</si>
  <si>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</si>
  <si>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</si>
  <si>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</si>
  <si>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</si>
  <si>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</si>
  <si>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其他支出</t>
  </si>
  <si>
    <t>支  出  合  计</t>
  </si>
  <si>
    <t>1-6  2023年云南省德宏州盈江县县本级一般公共预算支出表(州市对下转移支付项目)</t>
  </si>
  <si>
    <t>项       目</t>
  </si>
  <si>
    <t>其中：延续项目</t>
  </si>
  <si>
    <t>其中：新增项目</t>
  </si>
  <si>
    <t>一般公共服务支出</t>
  </si>
  <si>
    <t>关于提前下达2023年大学生志愿者西部计划中央财政补助资金（行财）</t>
  </si>
  <si>
    <t>国防支出</t>
  </si>
  <si>
    <t>……</t>
  </si>
  <si>
    <t>公共安全支出</t>
  </si>
  <si>
    <t>教育支出</t>
  </si>
  <si>
    <t>科学技术支出</t>
  </si>
  <si>
    <t>文化旅游教育与传媒支出</t>
  </si>
  <si>
    <t>关于提前下达2023年文化人才专项经费</t>
  </si>
  <si>
    <t>关于提前下达2023年公共体育场馆向社会免费开放补助资金</t>
  </si>
  <si>
    <t>社会保障和就业支出</t>
  </si>
  <si>
    <t>关于提前下达2023年城乡居民养老保险中央财政补助（社保）</t>
  </si>
  <si>
    <t>关于提前下达2023年中央财政机关事业单位基本养老保险补助（社保）</t>
  </si>
  <si>
    <t>关于提前下达2023年中央就业补助资金（社保）</t>
  </si>
  <si>
    <t>关于提前下达2023年中央优抚对象补助经费（第二批）（社保）</t>
  </si>
  <si>
    <t>关于提前下达2023年困难群众救助补助资金（社保）</t>
  </si>
  <si>
    <t>关于提前下达2023年城乡居民基本养老保险省级财政补助经费（社保）</t>
  </si>
  <si>
    <t>卫生健康支出</t>
  </si>
  <si>
    <t>关于提前下达2023年中央优抚对象医疗保障经费（社保）</t>
  </si>
  <si>
    <t>节能环保支出</t>
  </si>
  <si>
    <t>关于提前下达2023年中央财政林业草原生态保护恢复资金（综合）</t>
  </si>
  <si>
    <t>农林水支出</t>
  </si>
  <si>
    <t>关于提前下达2023年中央财政衔接推进乡村振兴资金（农业）</t>
  </si>
  <si>
    <t>关于提前下达2023年中央耕地地力保护补贴资金（农业）</t>
  </si>
  <si>
    <t>关于提前下达2023年中央农业生产发展资金（农业）</t>
  </si>
  <si>
    <t>关于提前下达2023年中央动物防疫等补助资金（农业）</t>
  </si>
  <si>
    <t>关于提前下达2023年中央财政林业改革发展资金（综合）</t>
  </si>
  <si>
    <t>关于提前下达2023年中央财政农村厕所革命资金</t>
  </si>
  <si>
    <t>关于提前下达2023年中央水利发展资金</t>
  </si>
  <si>
    <t>关于提前下达2023年省水利专项资金</t>
  </si>
  <si>
    <t>关于提前下达2023年中央、省财政普惠金融发展专项资金</t>
  </si>
  <si>
    <t>关于提前下达2023年中央、省农业保险保费补贴（金融）</t>
  </si>
  <si>
    <t>交通运输支出</t>
  </si>
  <si>
    <t>关于提前下达2023年政府还贷二级公路取消收费补助资金（经济建设）</t>
  </si>
  <si>
    <t>关于提前下达2023年中央车辆购置税补助地方资金（经济建设）</t>
  </si>
  <si>
    <t>资源勘探工业信息等支出</t>
  </si>
  <si>
    <t>商业服务业等支出</t>
  </si>
  <si>
    <t>金融支出</t>
  </si>
  <si>
    <t>自然资源海洋气象等支出</t>
  </si>
  <si>
    <t>住房保障支出</t>
  </si>
  <si>
    <t>关于提前下达2023年中央财政城镇保障性安居工程补助资金（综合）</t>
  </si>
  <si>
    <t>灾害防治及应急管理支出</t>
  </si>
  <si>
    <t>债务付息支出</t>
  </si>
  <si>
    <t>预计上级专款支出</t>
  </si>
  <si>
    <t>合计</t>
  </si>
  <si>
    <t>1-7  2023年云南省德宏州盈江县分地区税收返还和转移支付预算表</t>
  </si>
  <si>
    <t>盈江县（市）</t>
  </si>
  <si>
    <t>税收返还</t>
  </si>
  <si>
    <t>转移支付</t>
  </si>
  <si>
    <t>一、提前下达数</t>
  </si>
  <si>
    <t xml:space="preserve"> （一）税收返还</t>
  </si>
  <si>
    <t xml:space="preserve"> </t>
  </si>
  <si>
    <t>1. 所得税基数返还</t>
  </si>
  <si>
    <t>2. 增值税税收返还</t>
  </si>
  <si>
    <t>3. 消费税税收返还</t>
  </si>
  <si>
    <t>4.增值税“五五”税收返还收入</t>
  </si>
  <si>
    <t>（二）转移支付</t>
  </si>
  <si>
    <t>1.关于提前下达2023年中央财政衔接推进乡村振兴资金（农业）</t>
  </si>
  <si>
    <t>2.关于提前下达2023年中央耕地地力保护补贴资金（农业）</t>
  </si>
  <si>
    <t>3.关于提前下达2023年中央农业生产发展资金（农业）</t>
  </si>
  <si>
    <t>4.关于提前下达2023年中央动物防疫等补助资金（农业）</t>
  </si>
  <si>
    <t>5.关于提前下达2023年中央财政林业改革发展资金（综合）</t>
  </si>
  <si>
    <t>6.关于提前下达2023年中央财政林业草原生态保护恢复资金（综合）</t>
  </si>
  <si>
    <t>7.关于提前下达2023年中央财政城镇保障性安居工程补助资金（综合）</t>
  </si>
  <si>
    <t>8.关于提前下达2023年城乡居民养老保险中央财政补助（社保）</t>
  </si>
  <si>
    <t>9.关于提前下达2023年中央财政机关事业单位基本养老保险补助（社保）</t>
  </si>
  <si>
    <t>10.关于提前下达2023年中央就业补助资金（社保）</t>
  </si>
  <si>
    <t>11.关于提前下达2023年中央优抚对象补助经费（第二批）（社保）</t>
  </si>
  <si>
    <t>12.关于提前下达2023年中央优抚对象医疗保障经费（社保）</t>
  </si>
  <si>
    <t>13.关于提前下达2023年困难群众救助补助资金（社保）</t>
  </si>
  <si>
    <t>14.关于提前下达2023年城乡居民基本养老保险省级财政补助经费（社保）</t>
  </si>
  <si>
    <t>15.关于提前下达2023年中央、省农业保险保费补贴（金融）</t>
  </si>
  <si>
    <t>16.关于提前下达2023年政府还贷二级公路取消收费补助资金（经济建设）</t>
  </si>
  <si>
    <t>17.关于提前下达2023年中央车辆购置税补助地方资金（经济建设）</t>
  </si>
  <si>
    <t>18.关于提前下达2023年大学生志愿者西部计划中央财政补助资金（行财）</t>
  </si>
  <si>
    <t>19.关于提前下达2023年中央财政农村厕所革命资金</t>
  </si>
  <si>
    <t>20.关于提前下达2023年中央水利发展资金</t>
  </si>
  <si>
    <t>21.关于提前下达2023年省水利专项资金</t>
  </si>
  <si>
    <t>22.关于提前下达2023年中央、省财政普惠金融发展专项资金</t>
  </si>
  <si>
    <t>23.关于提前下达2023年文化人才专项经费</t>
  </si>
  <si>
    <t>24.关于提前下达2023年公共体育场馆向社会免费开放补助资金</t>
  </si>
  <si>
    <t>25.预计上级专款支出</t>
  </si>
  <si>
    <t>二、预算数</t>
  </si>
  <si>
    <t>1-8  2023年云南省德宏州盈江县县本级“三公”经费预算财政拨款情况统计表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</si>
  <si>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</si>
  <si>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</si>
  <si>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</si>
  <si>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</si>
  <si>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</si>
  <si>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</si>
  <si>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</si>
  <si>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</si>
  <si>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r>
      <rPr>
        <sz val="12"/>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云南省德宏州盈江县2023年三公经费预算数1390.48万元，比上年预算数1433.58万元减少43.1万元，下降3.01%。下降原因是预算编制过程中严格执行中央八项规定，厉行节约、反对铺张浪费，适度压缩三公经费。具体为：1. 2023年拟安排因公出国（境）经费预算数27.37万元，比上年预算数28.23万元减少0.86万元，下降3.05%，下降原因：预算编制过程中严格执行中央八项规定，厉行节约、反对铺张浪费、适度压缩三公经费。2.2023年拟安排公务接待费预算464.57万元，比上年预算数505.9万元减少41.33万元，下降8.17%，下降原因：严格执行中央八项规定，厉行节约、适度压缩三公经费。公务接待费主要用于按规定开支的各类公务接待产生的费用。</t>
    </r>
    <r>
      <rPr>
        <sz val="12"/>
        <color theme="1"/>
        <rFont val="宋体"/>
        <charset val="134"/>
      </rPr>
      <t>3.2023年拟安排公务用车购置及运行维护费898.54万元，比上年预算数899.45万元减少0.91万元，下降0.1%，其中：公务用车购置经费167万元，比上年预算数143万元增加24万元，增长16.78%，增长原因：因开展工作需要，在全县三公经费总量控制的基础上，预算盈江县机关事务局车辆购置费80万元，用于支付以前年度公车平台车辆购置14辆皮卡车欠款；预算盈江县公安局车辆购置费61万元，因公安局部分公务用车老化，不能满足工作需要，2022年已处置老化车辆1辆，准备2023年处置老化车辆3辆，预计在2023年购置新车4辆；预算盈江县纪律检查委员会车辆购置费26万元，2022年已处置老化车辆2辆，预计在2023年购置新车2辆；公务用车运行费731.54万元，比上年预算数756.45万元下降24.91万元，下降3.29%；下降原因：严格执行中央八项规定</t>
    </r>
    <r>
      <rPr>
        <sz val="12"/>
        <rFont val="宋体"/>
        <charset val="134"/>
      </rPr>
      <t>，厉行节约、反对铺张浪费及参照以前年度执行数对照相应调减，公务用车运行费主要用于保障政府部门、党群部门、其他部门公务工作开展，拟产生的公务用车燃料费、维修费、过路过桥费、保险费等支出。</t>
    </r>
  </si>
  <si>
    <t>2-1  2023年云南省德宏州盈江县政府性基金预算收入情况表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</si>
  <si>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</si>
  <si>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</si>
  <si>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</si>
  <si>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</si>
  <si>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</si>
  <si>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</si>
  <si>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</si>
  <si>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</si>
  <si>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</si>
  <si>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</si>
  <si>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</si>
  <si>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</si>
  <si>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</si>
  <si>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</si>
  <si>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</si>
  <si>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</si>
  <si>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</si>
  <si>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</si>
  <si>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</si>
  <si>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</si>
  <si>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</si>
  <si>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</si>
  <si>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</si>
  <si>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</si>
  <si>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</si>
  <si>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</si>
  <si>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</si>
  <si>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</si>
  <si>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</si>
  <si>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</si>
  <si>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</si>
  <si>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</si>
  <si>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</si>
  <si>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</si>
  <si>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</si>
  <si>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</si>
  <si>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</si>
  <si>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</si>
  <si>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</si>
  <si>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</si>
  <si>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</si>
  <si>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</si>
  <si>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</si>
  <si>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</si>
  <si>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</si>
  <si>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</si>
  <si>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</si>
  <si>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</si>
  <si>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全省政府性基金预算收入</t>
  </si>
  <si>
    <t>地方政府专项债务收入</t>
  </si>
  <si>
    <t xml:space="preserve">  政府性基金转移收入</t>
  </si>
  <si>
    <t xml:space="preserve">     政府性基金补助收入</t>
  </si>
  <si>
    <t xml:space="preserve">     抗疫特别国债转移支付收入</t>
  </si>
  <si>
    <t>2-2  2023年云南省德宏州盈江县政府性基金预算支出情况表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</si>
  <si>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</si>
  <si>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</si>
  <si>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</si>
  <si>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</si>
  <si>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</si>
  <si>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</si>
  <si>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</si>
  <si>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</si>
  <si>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</si>
  <si>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</si>
  <si>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</si>
  <si>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</si>
  <si>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</si>
  <si>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</si>
  <si>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</si>
  <si>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</si>
  <si>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</si>
  <si>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</si>
  <si>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</si>
  <si>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</si>
  <si>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</si>
  <si>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</si>
  <si>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</si>
  <si>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</si>
  <si>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</si>
  <si>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</si>
  <si>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</si>
  <si>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</si>
  <si>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</si>
  <si>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</si>
  <si>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</si>
  <si>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</si>
  <si>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</si>
  <si>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</si>
  <si>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</si>
  <si>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</si>
  <si>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</si>
  <si>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</si>
  <si>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</si>
  <si>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</si>
  <si>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</si>
  <si>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</si>
  <si>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</si>
  <si>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</si>
  <si>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</si>
  <si>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</si>
  <si>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</si>
  <si>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</si>
  <si>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</si>
  <si>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</si>
  <si>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</si>
  <si>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</si>
  <si>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</si>
  <si>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</si>
  <si>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</si>
  <si>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</si>
  <si>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</si>
  <si>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</si>
  <si>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</si>
  <si>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</si>
  <si>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</si>
  <si>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</si>
  <si>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</si>
  <si>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</si>
  <si>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</si>
  <si>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</si>
  <si>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</si>
  <si>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</si>
  <si>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</si>
  <si>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</si>
  <si>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</si>
  <si>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</si>
  <si>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</si>
  <si>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</si>
  <si>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</si>
  <si>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</si>
  <si>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</si>
  <si>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</si>
  <si>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</si>
  <si>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</si>
  <si>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</si>
  <si>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</si>
  <si>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</si>
  <si>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</si>
  <si>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</si>
  <si>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</si>
  <si>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</si>
  <si>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</si>
  <si>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 xml:space="preserve">      农业生产发展支出</t>
  </si>
  <si>
    <t xml:space="preserve">      农村社会事业支出</t>
  </si>
  <si>
    <t>农业农村生态王</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</si>
  <si>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</si>
  <si>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</si>
  <si>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</si>
  <si>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</si>
  <si>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</si>
  <si>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</si>
  <si>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</si>
  <si>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</si>
  <si>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</si>
  <si>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</si>
  <si>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</si>
  <si>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</si>
  <si>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</si>
  <si>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</si>
  <si>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</si>
  <si>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</si>
  <si>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</si>
  <si>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</si>
  <si>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</si>
  <si>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</si>
  <si>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</si>
  <si>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</si>
  <si>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</si>
  <si>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</si>
  <si>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</si>
  <si>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</si>
  <si>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</si>
  <si>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</si>
  <si>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</si>
  <si>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</si>
  <si>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</si>
  <si>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</si>
  <si>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</si>
  <si>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</si>
  <si>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</si>
  <si>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</si>
  <si>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</si>
  <si>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</si>
  <si>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</si>
  <si>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</si>
  <si>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</si>
  <si>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</si>
  <si>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</si>
  <si>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</si>
  <si>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</si>
  <si>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</si>
  <si>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</si>
  <si>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</si>
  <si>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</si>
  <si>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</si>
  <si>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</si>
  <si>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</si>
  <si>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</si>
  <si>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</si>
  <si>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</si>
  <si>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</si>
  <si>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</si>
  <si>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</si>
  <si>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</si>
  <si>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</si>
  <si>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</si>
  <si>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</si>
  <si>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</si>
  <si>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</si>
  <si>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</si>
  <si>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</si>
  <si>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</si>
  <si>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</si>
  <si>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</si>
  <si>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</si>
  <si>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</si>
  <si>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</si>
  <si>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</si>
  <si>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</si>
  <si>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</si>
  <si>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</si>
  <si>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</si>
  <si>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</si>
  <si>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</si>
  <si>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</si>
  <si>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</si>
  <si>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</si>
  <si>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</si>
  <si>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</si>
  <si>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</si>
  <si>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</si>
  <si>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</si>
  <si>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</si>
  <si>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</si>
  <si>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</si>
  <si>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</si>
  <si>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</si>
  <si>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</si>
  <si>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</si>
  <si>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</si>
  <si>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</si>
  <si>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</si>
  <si>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</si>
  <si>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</si>
  <si>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</si>
  <si>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</si>
  <si>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</si>
  <si>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</si>
  <si>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</si>
  <si>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</si>
  <si>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</si>
  <si>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</si>
  <si>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</si>
  <si>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</si>
  <si>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</si>
  <si>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</si>
  <si>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</si>
  <si>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</si>
  <si>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</si>
  <si>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</si>
  <si>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</si>
  <si>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</si>
  <si>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</si>
  <si>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</si>
  <si>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</si>
  <si>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</si>
  <si>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</si>
  <si>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</si>
  <si>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</si>
  <si>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</si>
  <si>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</si>
  <si>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</si>
  <si>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</si>
  <si>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</si>
  <si>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</si>
  <si>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</si>
  <si>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</si>
  <si>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</si>
  <si>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</si>
  <si>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</si>
  <si>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</si>
  <si>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</si>
  <si>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</si>
  <si>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</si>
  <si>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</si>
  <si>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</si>
  <si>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</si>
  <si>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</si>
  <si>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</si>
  <si>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</si>
  <si>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</si>
  <si>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</si>
  <si>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</si>
  <si>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</si>
  <si>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</si>
  <si>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</si>
  <si>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</si>
  <si>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</si>
  <si>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</si>
  <si>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</si>
  <si>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</si>
  <si>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</si>
  <si>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</si>
  <si>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</si>
  <si>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</si>
  <si>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</si>
  <si>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</si>
  <si>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</si>
  <si>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</si>
  <si>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</si>
  <si>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</si>
  <si>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</si>
  <si>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</si>
  <si>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</si>
  <si>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</si>
  <si>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</si>
  <si>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</si>
  <si>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</si>
  <si>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</si>
  <si>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</si>
  <si>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</si>
  <si>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</si>
  <si>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</si>
  <si>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</si>
  <si>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</si>
  <si>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</si>
  <si>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</si>
  <si>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</si>
  <si>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</si>
  <si>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</si>
  <si>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</si>
  <si>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</si>
  <si>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</si>
  <si>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</si>
  <si>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</si>
  <si>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</si>
  <si>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</si>
  <si>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</si>
  <si>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</si>
  <si>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</si>
  <si>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</si>
  <si>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</si>
  <si>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</si>
  <si>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</si>
  <si>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</si>
  <si>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</si>
  <si>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</si>
  <si>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</si>
  <si>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</si>
  <si>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</si>
  <si>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</si>
  <si>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</si>
  <si>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</si>
  <si>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</si>
  <si>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</si>
  <si>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</si>
  <si>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</si>
  <si>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</si>
  <si>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</si>
  <si>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</si>
  <si>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</si>
  <si>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</si>
  <si>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</si>
  <si>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</si>
  <si>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</si>
  <si>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</si>
  <si>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</si>
  <si>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</si>
  <si>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</si>
  <si>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</si>
  <si>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</si>
  <si>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</si>
  <si>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</si>
  <si>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</si>
  <si>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</si>
  <si>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</si>
  <si>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</si>
  <si>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</si>
  <si>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</si>
  <si>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</si>
  <si>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</si>
  <si>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</si>
  <si>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</si>
  <si>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</si>
  <si>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</si>
  <si>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</si>
  <si>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</si>
  <si>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</si>
  <si>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</si>
  <si>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</si>
  <si>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</si>
  <si>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</si>
  <si>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</si>
  <si>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</si>
  <si>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</si>
  <si>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</si>
  <si>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</si>
  <si>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</si>
  <si>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</si>
  <si>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</si>
  <si>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</si>
  <si>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</si>
  <si>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</si>
  <si>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</si>
  <si>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</si>
  <si>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</si>
  <si>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</si>
  <si>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</si>
  <si>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</si>
  <si>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</si>
  <si>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</si>
  <si>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</si>
  <si>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</si>
  <si>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</si>
  <si>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</si>
  <si>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</si>
  <si>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</si>
  <si>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</si>
  <si>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</si>
  <si>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</si>
  <si>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</si>
  <si>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</si>
  <si>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</si>
  <si>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</si>
  <si>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</si>
  <si>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</si>
  <si>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</si>
  <si>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</si>
  <si>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</si>
  <si>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</si>
  <si>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</si>
  <si>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</si>
  <si>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</si>
  <si>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</si>
  <si>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</si>
  <si>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</si>
  <si>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</si>
  <si>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</si>
  <si>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</si>
  <si>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</si>
  <si>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</si>
  <si>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</si>
  <si>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</si>
  <si>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</si>
  <si>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</si>
  <si>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</si>
  <si>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</si>
  <si>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</si>
  <si>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</si>
  <si>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</si>
  <si>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</si>
  <si>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</si>
  <si>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</si>
  <si>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</si>
  <si>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</si>
  <si>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</si>
  <si>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</si>
  <si>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</si>
  <si>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</si>
  <si>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</si>
  <si>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</si>
  <si>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</si>
  <si>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</si>
  <si>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</si>
  <si>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</si>
  <si>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</si>
  <si>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</si>
  <si>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</si>
  <si>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</si>
  <si>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</si>
  <si>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</si>
  <si>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</si>
  <si>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</si>
  <si>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</si>
  <si>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</si>
  <si>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</si>
  <si>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</si>
  <si>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</si>
  <si>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</si>
  <si>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</si>
  <si>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</si>
  <si>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</si>
  <si>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</si>
  <si>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</si>
  <si>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</si>
  <si>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</si>
  <si>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</si>
  <si>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</si>
  <si>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</si>
  <si>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</si>
  <si>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</si>
  <si>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</si>
  <si>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</si>
  <si>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</si>
  <si>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</si>
  <si>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</si>
  <si>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</si>
  <si>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</si>
  <si>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</si>
  <si>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</si>
  <si>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</si>
  <si>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</si>
  <si>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</si>
  <si>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</si>
  <si>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</si>
  <si>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</si>
  <si>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</si>
  <si>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</si>
  <si>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全省政府性基金支出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</si>
  <si>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</si>
  <si>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</si>
  <si>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</si>
  <si>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</si>
  <si>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</si>
  <si>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</si>
  <si>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</si>
  <si>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</si>
  <si>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</si>
  <si>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</si>
  <si>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</si>
  <si>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</si>
  <si>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</si>
  <si>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2023年云南省德宏州盈江县县本级政府性基金预算收入情况表</t>
  </si>
  <si>
    <t>省本级政府性基金预算收入</t>
  </si>
  <si>
    <t xml:space="preserve">   政府性基金补助收入</t>
  </si>
  <si>
    <t xml:space="preserve">     政府性基金上解收入</t>
  </si>
  <si>
    <t>2-4  2023年云南省德宏州盈江县县本级政府性基金预算支出情况表</t>
  </si>
  <si>
    <t>类</t>
  </si>
  <si>
    <t xml:space="preserve">      农业农村生态环境支出</t>
  </si>
  <si>
    <t>县本级政府性基金支出</t>
  </si>
  <si>
    <t>2300401</t>
  </si>
  <si>
    <t xml:space="preserve">     政府性基金补助支出</t>
  </si>
  <si>
    <t>23011</t>
  </si>
  <si>
    <t xml:space="preserve">   地方政府专项债务转贷支出</t>
  </si>
  <si>
    <t>上年结转对应安排支出</t>
  </si>
  <si>
    <t>2-5  2023年云南省德宏州盈江县县本级政府性基金支出表(州、市对下转移支付)</t>
  </si>
  <si>
    <t>3-1  2023年云南省德宏州盈江县国有资本经营收入预算情况表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</si>
  <si>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</si>
  <si>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</si>
  <si>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</si>
  <si>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</si>
  <si>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</si>
  <si>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</si>
  <si>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</si>
  <si>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</si>
  <si>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</si>
  <si>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</si>
  <si>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</si>
  <si>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</si>
  <si>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</si>
  <si>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</si>
  <si>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</si>
  <si>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</si>
  <si>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</si>
  <si>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</si>
  <si>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</si>
  <si>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</si>
  <si>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</si>
  <si>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</si>
  <si>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</si>
  <si>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</si>
  <si>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</si>
  <si>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</si>
  <si>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</si>
  <si>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</si>
  <si>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</si>
  <si>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</si>
  <si>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</si>
  <si>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</si>
  <si>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</si>
  <si>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</si>
  <si>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</si>
  <si>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全省国有资本经营收入</t>
  </si>
  <si>
    <t>上年结转</t>
  </si>
  <si>
    <t>账务调整收入</t>
  </si>
  <si>
    <t>3-2  2023年云南省德宏州盈江县国有资本经营支出预算情况表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</si>
  <si>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</si>
  <si>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</si>
  <si>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</si>
  <si>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</si>
  <si>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</si>
  <si>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</si>
  <si>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</si>
  <si>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</si>
  <si>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</si>
  <si>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</si>
  <si>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</si>
  <si>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</si>
  <si>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</si>
  <si>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</si>
  <si>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</si>
  <si>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</si>
  <si>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</si>
  <si>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</si>
  <si>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</si>
  <si>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全省国有资本经营支出</t>
  </si>
  <si>
    <t>国有资本经营预算转移支付</t>
  </si>
  <si>
    <t>调出资金</t>
  </si>
  <si>
    <t>结转下年</t>
  </si>
  <si>
    <t>3-3  2023年云南省德宏州盈江县县本级国有资本经营收入预算情况表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</si>
  <si>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</si>
  <si>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</si>
  <si>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</si>
  <si>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</si>
  <si>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</si>
  <si>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</si>
  <si>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</si>
  <si>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</si>
  <si>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</si>
  <si>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省本级国有资本经营收入</t>
  </si>
  <si>
    <t>3-4  2023年云南省德宏州盈江县县本级国有资本经营支出预算情况表</t>
  </si>
  <si>
    <t>项   目</t>
  </si>
  <si>
    <t xml:space="preserve">    "三供一业"移交补助支出</t>
  </si>
  <si>
    <t xml:space="preserve">   其他金融国有资本经营预算支出</t>
  </si>
  <si>
    <t>县本级国有资本经营支出</t>
  </si>
  <si>
    <t>3-5  2023年云南省德宏州盈江县县本级国有资本经营预算转移支付表（分地区）</t>
  </si>
  <si>
    <t>地  区</t>
  </si>
  <si>
    <t>预算数</t>
  </si>
  <si>
    <t xml:space="preserve">    德宏州</t>
  </si>
  <si>
    <t>盈江县</t>
  </si>
  <si>
    <t>国有企业退休人员社会化管理中央财政补助资金预计数</t>
  </si>
  <si>
    <t>合  计</t>
  </si>
  <si>
    <t>3-6  2023年云南省德宏州盈江县县本级国有资本经营预算转移支付表（分项目）</t>
  </si>
  <si>
    <t>项目名称</t>
  </si>
  <si>
    <t>4-1  2023年云南省德宏州盈江县社会保险基金收入预算情况表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</si>
  <si>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</si>
  <si>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</si>
  <si>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</si>
  <si>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</si>
  <si>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</si>
  <si>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</si>
  <si>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</si>
  <si>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</si>
  <si>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</si>
  <si>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</si>
  <si>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</si>
  <si>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</si>
  <si>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</si>
  <si>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</si>
  <si>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</si>
  <si>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</si>
  <si>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</si>
  <si>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</si>
  <si>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2023年云南省德宏州盈江县社会保险基金支出预算情况表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</si>
  <si>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</si>
  <si>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</si>
  <si>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</si>
  <si>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</si>
  <si>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</si>
  <si>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</si>
  <si>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</si>
  <si>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</si>
  <si>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</si>
  <si>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</si>
  <si>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</si>
  <si>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</si>
  <si>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</si>
  <si>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2023年德宏州盈江县县本级社会保险基金收入预算情况表</t>
  </si>
  <si>
    <t>4-4  2023年云南省德宏州盈江县县本级社会保险基金支出预算情况表</t>
  </si>
  <si>
    <t>5-1  云南省德宏州盈江县2022年地方政府债务限额及余额预算情况表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</si>
  <si>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</si>
  <si>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</si>
  <si>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</si>
  <si>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</si>
  <si>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</si>
  <si>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</si>
  <si>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</si>
  <si>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</si>
  <si>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</si>
  <si>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</si>
  <si>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</si>
  <si>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</si>
  <si>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</si>
  <si>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</si>
  <si>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</si>
  <si>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5-1-1   云南省德宏州盈江县2022年地方政府一般债务限额及余额预算情况表</t>
  </si>
  <si>
    <t>地区</t>
  </si>
  <si>
    <t>2022年一般债务限额</t>
  </si>
  <si>
    <t>2022年一般债务余额预计执行数</t>
  </si>
  <si>
    <t xml:space="preserve">  盈江县</t>
  </si>
  <si>
    <t>5-1-2   云南省德宏州盈江县2022年地方政府专项债务限额及余额预算情况表</t>
  </si>
  <si>
    <t>2022年专项债务限额</t>
  </si>
  <si>
    <t>2022年专项债务余额预计执行数</t>
  </si>
  <si>
    <t>5-2  云南省德宏州盈江县2022年地方政府一般债务余额情况表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</si>
  <si>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</si>
  <si>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</si>
  <si>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</si>
  <si>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</si>
  <si>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</si>
  <si>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</si>
  <si>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</si>
  <si>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</si>
  <si>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</si>
  <si>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</si>
  <si>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</si>
  <si>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</si>
  <si>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云南省德宏州盈江县县本级2022年地方政府一般债务余额情况表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</si>
  <si>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</si>
  <si>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</si>
  <si>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</si>
  <si>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云南省德宏州盈江县2022年地方政府专项债务余额情况表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</si>
  <si>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</si>
  <si>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</si>
  <si>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</si>
  <si>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</si>
  <si>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</si>
  <si>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</si>
  <si>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</si>
  <si>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</si>
  <si>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云南省德宏州盈江县县本级2022年地方政府专项债务余额情况表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</si>
  <si>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</si>
  <si>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云南省德宏州盈江县地方政府债券发行及还本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</si>
  <si>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</si>
  <si>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</si>
  <si>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</si>
  <si>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</si>
  <si>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</si>
  <si>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</si>
  <si>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</si>
  <si>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</si>
  <si>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</si>
  <si>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</si>
  <si>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</si>
  <si>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</si>
  <si>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</si>
  <si>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</si>
  <si>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</si>
  <si>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</si>
  <si>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</si>
  <si>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</si>
  <si>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</si>
  <si>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</si>
  <si>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</si>
  <si>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</si>
  <si>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</si>
  <si>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</si>
  <si>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</si>
  <si>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</si>
  <si>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</si>
  <si>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</si>
  <si>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</si>
  <si>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</si>
  <si>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</si>
  <si>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云南省德宏州盈江县2023年地方政府债务限额提前下达情况表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</si>
  <si>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</si>
  <si>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</si>
  <si>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</si>
  <si>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</si>
  <si>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</si>
  <si>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</si>
  <si>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5-8  云南省德宏州盈江县2023年年初新增地方政府债券资金安排表</t>
  </si>
  <si>
    <t>序号</t>
  </si>
  <si>
    <t>项目类型</t>
  </si>
  <si>
    <t>项目主管部门</t>
  </si>
  <si>
    <t>债券性质</t>
  </si>
  <si>
    <t>债券规模</t>
  </si>
  <si>
    <t>...</t>
  </si>
  <si>
    <t>注：本表反映本级当年提前下达的新增地方政府债券资金使用安排，由县级以上地方各级财政部门在本级人民代表大会批准预算后二十日内公开。</t>
  </si>
  <si>
    <t>　　备注:盈江县2023年暂无新增地方政府债券.故公开空表。</t>
  </si>
  <si>
    <t>6-1   2023年县级重大政策和重点项目绩效目标表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</si>
  <si>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</si>
  <si>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</si>
  <si>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</si>
  <si>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</si>
  <si>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</si>
  <si>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</si>
  <si>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</si>
  <si>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</si>
  <si>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</si>
  <si>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</si>
  <si>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盈江县住房和城乡建设局                盈江县环卫市场化运行工作经费</t>
  </si>
  <si>
    <t xml:space="preserve"> 根据盈江县第十七届人民政府第81次常务会议纪要，我局于2020年7月跟云南远通公路工程有限公司签订了盈江县城市环卫市场化运营管理合同，合同期限为2020年7月-2023年6月。2023年盈江县城市环卫市场化运营范围为盈江县环卫站现有清扫保洁和垃圾清运业务，涉及环卫清扫总面积209万平方米，清运垃圾44675吨，清扫垃圾约含街道（道路）共70条、巷道共4条，文化广场2个、公园2个，沟渠、湖面保洁1条，河面面积98255平方米，公厕管理维护5座，垃圾中专站管理操作维护3座，环卫市场化运营有效理顺环卫系统“规划、监管、作业，之间分层次治理结构，优化资源配置，引入社会资本，有效解决环卫作业存在资金不足，进一步提升环卫质量,2023年预算金额为1400万元。      
</t>
  </si>
  <si>
    <t xml:space="preserve">      产出指标</t>
  </si>
  <si>
    <t>数量指标</t>
  </si>
  <si>
    <t xml:space="preserve">清运垃圾覆盖率
</t>
  </si>
  <si>
    <t>&gt;=</t>
  </si>
  <si>
    <t>100</t>
  </si>
  <si>
    <t>%</t>
  </si>
  <si>
    <t>定量指标</t>
  </si>
  <si>
    <t xml:space="preserve">清运处置覆盖率=清运处置地域数/清运处置计划数*100%
</t>
  </si>
  <si>
    <t xml:space="preserve">清运垃圾数量
</t>
  </si>
  <si>
    <t xml:space="preserve">34675
</t>
  </si>
  <si>
    <t>吨</t>
  </si>
  <si>
    <t xml:space="preserve">反映清运垃圾数量情况。
</t>
  </si>
  <si>
    <t>质量指标</t>
  </si>
  <si>
    <t xml:space="preserve">对县城区环境的改善情况
</t>
  </si>
  <si>
    <t>=</t>
  </si>
  <si>
    <t xml:space="preserve">显著
</t>
  </si>
  <si>
    <t>年</t>
  </si>
  <si>
    <t>定性指标</t>
  </si>
  <si>
    <t xml:space="preserve">反映县城区垃圾清运后，县城区是否干净整洁。
</t>
  </si>
  <si>
    <t xml:space="preserve">垃圾无害化处理率
</t>
  </si>
  <si>
    <t xml:space="preserve">反映垃圾无害化处理程度。
</t>
  </si>
  <si>
    <t>时效指标</t>
  </si>
  <si>
    <t xml:space="preserve">垃圾清运及时率
</t>
  </si>
  <si>
    <t xml:space="preserve">14000000 </t>
  </si>
  <si>
    <t>元</t>
  </si>
  <si>
    <t xml:space="preserve"> 盈江县环卫市场化运行工作经费</t>
  </si>
  <si>
    <t xml:space="preserve">      效益指标</t>
  </si>
  <si>
    <t>社会效益指标</t>
  </si>
  <si>
    <t xml:space="preserve">提升人民生活质量
</t>
  </si>
  <si>
    <t>明显</t>
  </si>
  <si>
    <t xml:space="preserve">提升人民生活质量。
</t>
  </si>
  <si>
    <t>生态效益指标</t>
  </si>
  <si>
    <t xml:space="preserve">保护生态环境，减少有色垃圾污染
</t>
  </si>
  <si>
    <t>有效</t>
  </si>
  <si>
    <t>可持续影响指标</t>
  </si>
  <si>
    <t xml:space="preserve">对人居环境的可持续影响
</t>
  </si>
  <si>
    <t xml:space="preserve">      满意度指标</t>
  </si>
  <si>
    <t>服务对象满意度指标</t>
  </si>
  <si>
    <t xml:space="preserve">内部工作人员及受益对象的满意程度
</t>
  </si>
  <si>
    <t>95</t>
  </si>
  <si>
    <t xml:space="preserve">反映内部工作人员及受益对象的满意程度
</t>
  </si>
  <si>
    <t xml:space="preserve">社会公众满意度
</t>
  </si>
  <si>
    <t xml:space="preserve">反映社会公众的满意程度
</t>
  </si>
  <si>
    <t>盈江县住房和城乡建设局    盈江县城绿化养护工程专项资金</t>
  </si>
  <si>
    <t xml:space="preserve">为加强盈江县城绿化养护管理工作，提高我县城市绿化养护水平，提高我县城市绿化养护管理成果，促进全县经济、社会、人居环境协调发展。盈江县城区绿化养护面积约为18.12万平方米,养护树木16282棵，针对城区34条道路行道树、绿化带、公园、广场进行绿化养护、补植、垃圾清理、施肥、病虫害处理等。2023年预算金额为350万元。      
</t>
  </si>
  <si>
    <t>养护完成量</t>
  </si>
  <si>
    <t>养护质量与总养护质量达标的比例</t>
  </si>
  <si>
    <t xml:space="preserve">对县城区改善情况
</t>
  </si>
  <si>
    <t>效益指标</t>
  </si>
  <si>
    <t>有利于繁荣地方经济、促进社会综合事业发展</t>
  </si>
  <si>
    <t>改善提升当地居民人居环境，城市生活、工作环境</t>
  </si>
  <si>
    <t>对人居环境的可持续影响</t>
  </si>
  <si>
    <t>受益对象满意度</t>
  </si>
  <si>
    <t xml:space="preserve">受益对象满意度。
</t>
  </si>
  <si>
    <t>盈江县住房和城乡建设局    盈江县城市生活垃圾处理专项资金</t>
  </si>
  <si>
    <t xml:space="preserve"> 根据盈江县人民政府和芜湖海螺投资有限公司签订的《盈江县利用水泥窑协同处理城市生活垃圾项目合作协议。盈江县利用水泥窑协同处理城市生活垃圾项目于2019年6月10日开始接收处理盈江县生活垃圾，占地面积约15亩,建设1条日处理200吨生活垃圾处理系统，及相关配套设施，为保证水泥窑协同焚烧处置生活垃圾项目的正常运转，保障盈江县生活垃圾得到及时处理,2023年预算金额为750万元。      
</t>
  </si>
  <si>
    <t>盈江县城市生活垃圾日处理数量</t>
  </si>
  <si>
    <t xml:space="preserve">反映城市生活垃圾处理数量情况。
</t>
  </si>
  <si>
    <t>对城市生活环境的改善情况</t>
  </si>
  <si>
    <t xml:space="preserve">反映城市生活垃圾清运后，县城区是否干净整洁。
</t>
  </si>
  <si>
    <t xml:space="preserve">垃圾处理及时率
</t>
  </si>
  <si>
    <t>及时</t>
  </si>
  <si>
    <t xml:space="preserve">反映城市生活垃圾处理及时率。
</t>
  </si>
  <si>
    <t>盈江县交通运输局     盈江县腾陇高速公路盈江出口延长线项目</t>
  </si>
  <si>
    <t>根据盈江县人大常委会关于批准盈江县人民政府关于采用政府和社会资本合作模式（PPP）实施腾陇高速公路盈江出口延长线项目的议案的决议（盈人发[2018]3号），签订《附件1：腾陇高速公路盈江出口延长线PPP项目合同》及《腾陇高速公路盈江出口延长线PPP项目合同补充合同》，完成县级配套腾陇高速公路盈江出口延长线PPP项目可行性缺口补助资金1000万元。</t>
  </si>
  <si>
    <t>建设里程</t>
  </si>
  <si>
    <t>公里</t>
  </si>
  <si>
    <t>建设规模偏差度，全线路面完成情况，绿化亮化工程情况，排水工程情况，强、弱电工程情况。</t>
  </si>
  <si>
    <t>安全警示</t>
  </si>
  <si>
    <t>反映工程实施期间的安全警示标识标牌覆盖率。</t>
  </si>
  <si>
    <t>工程竣工验收合格率</t>
  </si>
  <si>
    <t>反映项目验收情况。
竣工验收合格率=（验收合格单元工程数量/完工单元工程总数）×100%。</t>
  </si>
  <si>
    <t xml:space="preserve">提升群众出行质量
</t>
  </si>
  <si>
    <t>有效提升</t>
  </si>
  <si>
    <t xml:space="preserve">反映群众出行质量。
</t>
  </si>
  <si>
    <t xml:space="preserve">    满意度指标</t>
  </si>
  <si>
    <t>受益对象满意度指标</t>
  </si>
  <si>
    <t>反映受益对象满意度。满意度=满意人员数量/调查总人数*100%。</t>
  </si>
  <si>
    <t>盈江县卫生健康局
2023年生育支持项目县级补助资金</t>
  </si>
  <si>
    <t>根据《中共云南省委 云南省人民政府关于优化生育政策促进人口长期均衡发展的实施方案》（云发〔2022〕28 号），完成兑付一次性生育补贴123.2万元，育儿补助12.94万元，育儿保险1.34万元。</t>
  </si>
  <si>
    <t>产出指标</t>
  </si>
  <si>
    <t>获补对象数</t>
  </si>
  <si>
    <t>人</t>
  </si>
  <si>
    <t>反映获补助人员的数量情况。</t>
  </si>
  <si>
    <t>兑现准确率</t>
  </si>
  <si>
    <t>反映补助准确发放的情况。
补助兑现准确率=补助兑付额/应付额*100%</t>
  </si>
  <si>
    <t>发放及时率</t>
  </si>
  <si>
    <t>反映发放单位及时发放补助资金的情况。
发放及时率=在时限内发放资金/应发放资金*100%</t>
  </si>
  <si>
    <t>经济效益指标</t>
  </si>
  <si>
    <t>带动人均增收</t>
  </si>
  <si>
    <t>≥</t>
  </si>
  <si>
    <t>1374800</t>
  </si>
  <si>
    <t>反映补助带动人均增收的情况。</t>
  </si>
  <si>
    <t>政策知晓率</t>
  </si>
  <si>
    <t>反映补助政策的宣传效果情况。
政策知晓率=调查中补助政策知晓人数/调查总人数*100%</t>
  </si>
  <si>
    <t>满意度指标</t>
  </si>
  <si>
    <t>反映获补助受益对象的满意程度。</t>
  </si>
  <si>
    <t>6-2  云南省德宏州盈江县重点工作情况解释说明汇总表</t>
  </si>
  <si>
    <t>重点工作</t>
  </si>
  <si>
    <t>2023年工作重点及工作情况</t>
  </si>
  <si>
    <t>2023年转移支付补助资金预计188,864万元，其中：返还性收入4,436万元，一般性转移支付收入180,720万元，专项转移支付收入3,708万元。主要用于保工资、保运转、保民生支出；加大对特定人群特殊困难的帮扶力度，优先保障教育、社保、医疗卫生等各项民生支出；积极统筹整合财政涉农资金，加大脱贫攻坚巩固及乡村振兴力度。</t>
  </si>
  <si>
    <t>举借债务</t>
  </si>
  <si>
    <t xml:space="preserve">2022年地方政府债务限额为345,666万元，其中：一般债务限额171,099万元，专项债务限额174,567万元。截至2022年12月31日，地方政府性债务余额为309,455.51万元，一般债务余额143,334.51万元(其中:存量债务余额3436.91万元)，专项债务余额166,121万元。
</t>
  </si>
  <si>
    <t>预算绩效</t>
  </si>
  <si>
    <t>贯彻落实好《中共盈江县委、盈江县人民政府关于全面实施预算绩效管理的实施意见》及省、州财政部门出台的相关管理办法，2022年重点对统筹整合使用财政涉农资金、以工代赈、社会保险基金预算、政府性基金预算、国有资本经营预算（国有企业退休人员社会化管理补助经费）、边境地区转移支付等资金进行绩效评价。2023年继续加大、加强县级资金的预算绩效管理，对年初预算部门申报项目进行重点绩效目标审核和绩效评估。</t>
  </si>
  <si>
    <t>信息公开</t>
  </si>
  <si>
    <t>根据国家相关文件精神“建立全面规范透明、标准科学、约束有力的预算制度”，并严格按照《中华人民共和国预算法》第十四条执行。</t>
  </si>
  <si>
    <t>乡村振兴补助及其他农业农村发展资金</t>
  </si>
  <si>
    <t>截至2023年2月22日共收到上级下达农业农村股资金16936.63万元。其中纳入涉农整合资金：中央、省财政衔接推进乡村振兴补助资金10354万元，中央水利发展资金359.4万元，省级水利专项资金43万元。其他资金：中央农村厕所革命整村推进财政奖补资金316万元，中央耕地地力保护补贴资金4438万元，中央农业生产发展资金578万元，央动物防疫等补助资金40万元，全省驻村第一书记工作经费98万元，农业农村统计监测项目专项资金5.6万元，土地出让收入用于农业农村支出省级统筹资金375万元，中央农业资源及生态保护补助资金329.625万元</t>
  </si>
  <si>
    <t>深化财税体制改革</t>
  </si>
  <si>
    <t>严格按照中央、省，全面深化改革的要求，深入推进财政体制改革，努力加快建立现代财政制度。</t>
  </si>
  <si>
    <t>加强收入管理，做大做强财政蛋糕</t>
  </si>
  <si>
    <t>认真分析研判经济形势，研究国家财政政策，2023年一般公共预算收入预计完成44470万元，比上年快报数40427万元增长4043万元，增长10%。</t>
  </si>
  <si>
    <t>优化支出结构，切实发挥资金使用效益，重点保障民生</t>
  </si>
  <si>
    <t>全面落实县级基本财力保障责任，确保“三保”资金落实到位；严格执行中央八项规定，厉行节约，努力压缩一般性支出，2022年“三公”经费支出快报数479.94万元，比2021年决算数730.27万元减少250.33万元，下降34.28%。2023年“三公”经费支出预算数为1390.48万元，比2022年预算数1433.58万元，减少41.1万元，下降3.01%。</t>
  </si>
  <si>
    <t>重大政策和重点项目等绩效目标说明</t>
  </si>
  <si>
    <r>
      <rPr>
        <sz val="11"/>
        <color theme="1"/>
        <rFont val="宋体"/>
        <charset val="134"/>
      </rPr>
      <t>2023年2月8日盈江县第十八届人民代表大会第二次会议,审议通过《盈江县2022年财政预算执行情况和2023年财政预算草案的报告（书面）》,会议审议通过重大政策和重点项目等绩效目标。2022年，在经济下行、减税降费及新冠肺炎疫情的困难因素面前，努力克服财政收支矛盾，多渠道筹措资金，确保重点工作、重点改革及重大项目的有序推进在经济下行、减税降费及</t>
    </r>
    <r>
      <rPr>
        <sz val="11"/>
        <color rgb="FF000000"/>
        <rFont val="仿宋_GB2312"/>
        <charset val="134"/>
      </rPr>
      <t>新冠肺炎疫情的困难因素面前，努力克服财政收支矛盾，多渠道筹措资金，确保重点工作、重点改革及重大项目的有序推进。</t>
    </r>
    <r>
      <rPr>
        <b/>
        <sz val="11"/>
        <color rgb="FF000000"/>
        <rFont val="仿宋_GB2312"/>
        <charset val="134"/>
      </rPr>
      <t>一是</t>
    </r>
    <r>
      <rPr>
        <sz val="11"/>
        <color rgb="FF000000"/>
        <rFont val="仿宋_GB2312"/>
        <charset val="134"/>
      </rPr>
      <t>积极争取再融资债券转贷资金</t>
    </r>
    <r>
      <rPr>
        <sz val="11"/>
        <color rgb="FF000000"/>
        <rFont val="Times New Roman"/>
        <charset val="134"/>
      </rPr>
      <t>34800</t>
    </r>
    <r>
      <rPr>
        <sz val="11"/>
        <color rgb="FF000000"/>
        <rFont val="仿宋_GB2312"/>
        <charset val="134"/>
      </rPr>
      <t>万元，置换项目为：</t>
    </r>
    <r>
      <rPr>
        <sz val="11"/>
        <color rgb="FF000000"/>
        <rFont val="Times New Roman"/>
        <charset val="134"/>
      </rPr>
      <t>2011</t>
    </r>
    <r>
      <rPr>
        <sz val="11"/>
        <color rgb="FF000000"/>
        <rFont val="仿宋_GB2312"/>
        <charset val="134"/>
      </rPr>
      <t>年保障性住房</t>
    </r>
    <r>
      <rPr>
        <sz val="11"/>
        <color rgb="FF000000"/>
        <rFont val="Times New Roman"/>
        <charset val="134"/>
      </rPr>
      <t>7970</t>
    </r>
    <r>
      <rPr>
        <sz val="11"/>
        <color rgb="FF000000"/>
        <rFont val="仿宋_GB2312"/>
        <charset val="134"/>
      </rPr>
      <t>万元，盈江环城西路建设工程项目</t>
    </r>
    <r>
      <rPr>
        <sz val="11"/>
        <color rgb="FF000000"/>
        <rFont val="Times New Roman"/>
        <charset val="134"/>
      </rPr>
      <t>5636</t>
    </r>
    <r>
      <rPr>
        <sz val="11"/>
        <color rgb="FF000000"/>
        <rFont val="仿宋_GB2312"/>
        <charset val="134"/>
      </rPr>
      <t>万元，盈江允燕大道二期建设</t>
    </r>
    <r>
      <rPr>
        <sz val="11"/>
        <color rgb="FF000000"/>
        <rFont val="Times New Roman"/>
        <charset val="134"/>
      </rPr>
      <t>12624</t>
    </r>
    <r>
      <rPr>
        <sz val="11"/>
        <color rgb="FF000000"/>
        <rFont val="仿宋_GB2312"/>
        <charset val="134"/>
      </rPr>
      <t>万元，腾冲至陇川二级公路</t>
    </r>
    <r>
      <rPr>
        <sz val="11"/>
        <color rgb="FF000000"/>
        <rFont val="Times New Roman"/>
        <charset val="134"/>
      </rPr>
      <t>2388</t>
    </r>
    <r>
      <rPr>
        <sz val="11"/>
        <color rgb="FF000000"/>
        <rFont val="仿宋_GB2312"/>
        <charset val="134"/>
      </rPr>
      <t>万元，中小学食堂建设</t>
    </r>
    <r>
      <rPr>
        <sz val="11"/>
        <color rgb="FF000000"/>
        <rFont val="Times New Roman"/>
        <charset val="134"/>
      </rPr>
      <t>1872</t>
    </r>
    <r>
      <rPr>
        <sz val="11"/>
        <color rgb="FF000000"/>
        <rFont val="仿宋_GB2312"/>
        <charset val="134"/>
      </rPr>
      <t>万元，以及</t>
    </r>
    <r>
      <rPr>
        <sz val="11"/>
        <color rgb="FF000000"/>
        <rFont val="Times New Roman"/>
        <charset val="134"/>
      </rPr>
      <t>2014</t>
    </r>
    <r>
      <rPr>
        <sz val="11"/>
        <color rgb="FF000000"/>
        <rFont val="仿宋_GB2312"/>
        <charset val="134"/>
      </rPr>
      <t>年土地收储整治、勐腊路绿化改造、城市污水管网配套工程等</t>
    </r>
    <r>
      <rPr>
        <sz val="11"/>
        <color rgb="FF000000"/>
        <rFont val="Times New Roman"/>
        <charset val="134"/>
      </rPr>
      <t>10</t>
    </r>
    <r>
      <rPr>
        <sz val="11"/>
        <color rgb="FF000000"/>
        <rFont val="仿宋_GB2312"/>
        <charset val="134"/>
      </rPr>
      <t>个项目</t>
    </r>
    <r>
      <rPr>
        <sz val="11"/>
        <color rgb="FF000000"/>
        <rFont val="Times New Roman"/>
        <charset val="134"/>
      </rPr>
      <t>4310</t>
    </r>
    <r>
      <rPr>
        <sz val="11"/>
        <color rgb="FF000000"/>
        <rFont val="仿宋_GB2312"/>
        <charset val="134"/>
      </rPr>
      <t>万元。二</t>
    </r>
    <r>
      <rPr>
        <b/>
        <sz val="11"/>
        <color rgb="FF000000"/>
        <rFont val="仿宋_GB2312"/>
        <charset val="134"/>
      </rPr>
      <t>是</t>
    </r>
    <r>
      <rPr>
        <sz val="11"/>
        <color rgb="FF000000"/>
        <rFont val="仿宋_GB2312"/>
        <charset val="134"/>
      </rPr>
      <t>积极争取新增政府债券资金</t>
    </r>
    <r>
      <rPr>
        <sz val="11"/>
        <color rgb="FF000000"/>
        <rFont val="Times New Roman"/>
        <charset val="134"/>
      </rPr>
      <t>51000</t>
    </r>
    <r>
      <rPr>
        <sz val="11"/>
        <color rgb="FF000000"/>
        <rFont val="仿宋_GB2312"/>
        <charset val="134"/>
      </rPr>
      <t>万元，专项用于：</t>
    </r>
    <r>
      <rPr>
        <sz val="11"/>
        <color rgb="FF000000"/>
        <rFont val="Times New Roman"/>
        <charset val="134"/>
      </rPr>
      <t>1.</t>
    </r>
    <r>
      <rPr>
        <sz val="11"/>
        <color rgb="FF000000"/>
        <rFont val="仿宋_GB2312"/>
        <charset val="134"/>
      </rPr>
      <t>盈江县义务教育均衡发展小学阶段基础设施建设项目</t>
    </r>
    <r>
      <rPr>
        <sz val="11"/>
        <color rgb="FF000000"/>
        <rFont val="Times New Roman"/>
        <charset val="134"/>
      </rPr>
      <t>1500</t>
    </r>
    <r>
      <rPr>
        <sz val="11"/>
        <color rgb="FF000000"/>
        <rFont val="仿宋_GB2312"/>
        <charset val="134"/>
      </rPr>
      <t>万元（一般债）；盈江县义务教育均衡发展初中阶段基础设施建设项目</t>
    </r>
    <r>
      <rPr>
        <sz val="11"/>
        <color rgb="FF000000"/>
        <rFont val="Times New Roman"/>
        <charset val="134"/>
      </rPr>
      <t>1500</t>
    </r>
    <r>
      <rPr>
        <sz val="11"/>
        <color rgb="FF000000"/>
        <rFont val="仿宋_GB2312"/>
        <charset val="134"/>
      </rPr>
      <t>万元（一般债）。</t>
    </r>
    <r>
      <rPr>
        <sz val="11"/>
        <color rgb="FF000000"/>
        <rFont val="Times New Roman"/>
        <charset val="134"/>
      </rPr>
      <t>2.</t>
    </r>
    <r>
      <rPr>
        <sz val="11"/>
        <color rgb="FF000000"/>
        <rFont val="仿宋_GB2312"/>
        <charset val="134"/>
      </rPr>
      <t>盈江县工业园区农民工返乡创业园建设项目</t>
    </r>
    <r>
      <rPr>
        <sz val="11"/>
        <color rgb="FF000000"/>
        <rFont val="Times New Roman"/>
        <charset val="134"/>
      </rPr>
      <t>30000</t>
    </r>
    <r>
      <rPr>
        <sz val="11"/>
        <color rgb="FF000000"/>
        <rFont val="仿宋_GB2312"/>
        <charset val="134"/>
      </rPr>
      <t>万元（第一批专项债）；盈江县工业园区农民工返乡创业园建设项目</t>
    </r>
    <r>
      <rPr>
        <sz val="11"/>
        <color rgb="FF000000"/>
        <rFont val="Times New Roman"/>
        <charset val="134"/>
      </rPr>
      <t>18000</t>
    </r>
    <r>
      <rPr>
        <sz val="11"/>
        <color rgb="FF000000"/>
        <rFont val="仿宋_GB2312"/>
        <charset val="134"/>
      </rPr>
      <t>万元（第二批专项债）。</t>
    </r>
    <r>
      <rPr>
        <b/>
        <sz val="11"/>
        <color rgb="FF000000"/>
        <rFont val="仿宋_GB2312"/>
        <charset val="134"/>
      </rPr>
      <t>三是</t>
    </r>
    <r>
      <rPr>
        <sz val="11"/>
        <color rgb="FF000000"/>
        <rFont val="仿宋_GB2312"/>
        <charset val="134"/>
      </rPr>
      <t>积极争取中央、省预算内投资项目，盈江县人民医院建设项目</t>
    </r>
    <r>
      <rPr>
        <sz val="11"/>
        <color rgb="FF000000"/>
        <rFont val="Times New Roman"/>
        <charset val="134"/>
      </rPr>
      <t>5000</t>
    </r>
    <r>
      <rPr>
        <sz val="11"/>
        <color rgb="FF000000"/>
        <rFont val="仿宋_GB2312"/>
        <charset val="134"/>
      </rPr>
      <t>万元，盈江县疾控中心检测设备购置项目</t>
    </r>
    <r>
      <rPr>
        <sz val="11"/>
        <color rgb="FF000000"/>
        <rFont val="Times New Roman"/>
        <charset val="134"/>
      </rPr>
      <t>1000</t>
    </r>
    <r>
      <rPr>
        <sz val="11"/>
        <color rgb="FF000000"/>
        <rFont val="仿宋_GB2312"/>
        <charset val="134"/>
      </rPr>
      <t>万元，</t>
    </r>
    <r>
      <rPr>
        <sz val="11"/>
        <color rgb="FF000000"/>
        <rFont val="Times New Roman"/>
        <charset val="134"/>
      </rPr>
      <t>2022</t>
    </r>
    <r>
      <rPr>
        <sz val="11"/>
        <color rgb="FF000000"/>
        <rFont val="仿宋_GB2312"/>
        <charset val="134"/>
      </rPr>
      <t>年教育强国推进工程</t>
    </r>
    <r>
      <rPr>
        <sz val="11"/>
        <color rgb="FF000000"/>
        <rFont val="Times New Roman"/>
        <charset val="134"/>
      </rPr>
      <t>4000</t>
    </r>
    <r>
      <rPr>
        <sz val="11"/>
        <color rgb="FF000000"/>
        <rFont val="仿宋_GB2312"/>
        <charset val="134"/>
      </rPr>
      <t>万元（包括：盈江县弄璋镇中学建设项目</t>
    </r>
    <r>
      <rPr>
        <sz val="11"/>
        <color rgb="FF000000"/>
        <rFont val="Times New Roman"/>
        <charset val="134"/>
      </rPr>
      <t>589</t>
    </r>
    <r>
      <rPr>
        <sz val="11"/>
        <color rgb="FF000000"/>
        <rFont val="仿宋_GB2312"/>
        <charset val="134"/>
      </rPr>
      <t>万元、弄璋镇姐帽中学建设项目</t>
    </r>
    <r>
      <rPr>
        <sz val="11"/>
        <color rgb="FF000000"/>
        <rFont val="Times New Roman"/>
        <charset val="134"/>
      </rPr>
      <t>630</t>
    </r>
    <r>
      <rPr>
        <sz val="11"/>
        <color rgb="FF000000"/>
        <rFont val="仿宋_GB2312"/>
        <charset val="134"/>
      </rPr>
      <t>万元、弄璋镇丙午完全小学建设项目</t>
    </r>
    <r>
      <rPr>
        <sz val="11"/>
        <color rgb="FF000000"/>
        <rFont val="Times New Roman"/>
        <charset val="134"/>
      </rPr>
      <t>608</t>
    </r>
    <r>
      <rPr>
        <sz val="11"/>
        <color rgb="FF000000"/>
        <rFont val="仿宋_GB2312"/>
        <charset val="134"/>
      </rPr>
      <t>万元、盏西镇中心小学建设项目</t>
    </r>
    <r>
      <rPr>
        <sz val="11"/>
        <color rgb="FF000000"/>
        <rFont val="Times New Roman"/>
        <charset val="134"/>
      </rPr>
      <t>588</t>
    </r>
    <r>
      <rPr>
        <sz val="11"/>
        <color rgb="FF000000"/>
        <rFont val="仿宋_GB2312"/>
        <charset val="134"/>
      </rPr>
      <t>万元、盏西镇遮坎小学建设项目</t>
    </r>
    <r>
      <rPr>
        <sz val="11"/>
        <color rgb="FF000000"/>
        <rFont val="Times New Roman"/>
        <charset val="134"/>
      </rPr>
      <t>476</t>
    </r>
    <r>
      <rPr>
        <sz val="11"/>
        <color rgb="FF000000"/>
        <rFont val="仿宋_GB2312"/>
        <charset val="134"/>
      </rPr>
      <t>万元、弄璋镇南永小学建设项目</t>
    </r>
    <r>
      <rPr>
        <sz val="11"/>
        <color rgb="FF000000"/>
        <rFont val="Times New Roman"/>
        <charset val="134"/>
      </rPr>
      <t>182</t>
    </r>
    <r>
      <rPr>
        <sz val="11"/>
        <color rgb="FF000000"/>
        <rFont val="仿宋_GB2312"/>
        <charset val="134"/>
      </rPr>
      <t>万元、盏西镇团坡小学建设项目</t>
    </r>
    <r>
      <rPr>
        <sz val="11"/>
        <color rgb="FF000000"/>
        <rFont val="Times New Roman"/>
        <charset val="134"/>
      </rPr>
      <t>677</t>
    </r>
    <r>
      <rPr>
        <sz val="11"/>
        <color rgb="FF000000"/>
        <rFont val="仿宋_GB2312"/>
        <charset val="134"/>
      </rPr>
      <t>万元、新城乡芒丙小学建设项目</t>
    </r>
    <r>
      <rPr>
        <sz val="11"/>
        <color rgb="FF000000"/>
        <rFont val="Times New Roman"/>
        <charset val="134"/>
      </rPr>
      <t>250</t>
    </r>
    <r>
      <rPr>
        <sz val="11"/>
        <color rgb="FF000000"/>
        <rFont val="仿宋_GB2312"/>
        <charset val="134"/>
      </rPr>
      <t>万元），高标准农田建设项目</t>
    </r>
    <r>
      <rPr>
        <sz val="11"/>
        <color rgb="FF000000"/>
        <rFont val="Times New Roman"/>
        <charset val="134"/>
      </rPr>
      <t>9000</t>
    </r>
    <r>
      <rPr>
        <sz val="11"/>
        <color rgb="FF000000"/>
        <rFont val="仿宋_GB2312"/>
        <charset val="134"/>
      </rPr>
      <t>万元，盈江县城排水防涝设施建设项目</t>
    </r>
    <r>
      <rPr>
        <sz val="11"/>
        <color rgb="FF000000"/>
        <rFont val="Times New Roman"/>
        <charset val="134"/>
      </rPr>
      <t>733</t>
    </r>
    <r>
      <rPr>
        <sz val="11"/>
        <color rgb="FF000000"/>
        <rFont val="仿宋_GB2312"/>
        <charset val="134"/>
      </rPr>
      <t>万元，盈江县苏典村现代化边境小康村建设项目</t>
    </r>
    <r>
      <rPr>
        <sz val="11"/>
        <color rgb="FF000000"/>
        <rFont val="Times New Roman"/>
        <charset val="134"/>
      </rPr>
      <t>387</t>
    </r>
    <r>
      <rPr>
        <sz val="11"/>
        <color rgb="FF000000"/>
        <rFont val="仿宋_GB2312"/>
        <charset val="134"/>
      </rPr>
      <t>万元。</t>
    </r>
    <r>
      <rPr>
        <b/>
        <sz val="11"/>
        <color rgb="FF000000"/>
        <rFont val="仿宋_GB2312"/>
        <charset val="134"/>
      </rPr>
      <t>四是</t>
    </r>
    <r>
      <rPr>
        <sz val="11"/>
        <color rgb="FF000000"/>
        <rFont val="仿宋_GB2312"/>
        <charset val="134"/>
      </rPr>
      <t>加大乡村振兴与脱贫攻坚巩固有效衔接工作力度，拨付涉农整合资金</t>
    </r>
    <r>
      <rPr>
        <sz val="11"/>
        <color rgb="FF000000"/>
        <rFont val="Times New Roman"/>
        <charset val="134"/>
      </rPr>
      <t>31897.18</t>
    </r>
    <r>
      <rPr>
        <sz val="11"/>
        <color rgb="FF000000"/>
        <rFont val="仿宋_GB2312"/>
        <charset val="134"/>
      </rPr>
      <t>万元。</t>
    </r>
  </si>
</sst>
</file>

<file path=xl/styles.xml><?xml version="1.0" encoding="utf-8"?>
<styleSheet xmlns="http://schemas.openxmlformats.org/spreadsheetml/2006/main">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quot;$&quot;* #,##0_);_(&quot;$&quot;* \(#,##0\);_(&quot;$&quot;* &quot;-&quot;_);_(@_)"/>
    <numFmt numFmtId="178" formatCode="_(* #,##0.00_);_(* \(#,##0.00\);_(* &quot;-&quot;??_);_(@_)"/>
    <numFmt numFmtId="179" formatCode="#,##0_ ;[Red]\-#,##0\ "/>
    <numFmt numFmtId="180" formatCode="0.0%"/>
    <numFmt numFmtId="181" formatCode="&quot;$&quot;#,##0_);[Red]\(&quot;$&quot;#,##0\)"/>
    <numFmt numFmtId="182" formatCode="&quot;$&quot;\ #,##0.00_-;[Red]&quot;$&quot;\ #,##0.00\-"/>
    <numFmt numFmtId="183" formatCode="#,##0.0_);\(#,##0.0\)"/>
    <numFmt numFmtId="184" formatCode="_-* #,##0_-;\-* #,##0_-;_-* &quot;-&quot;_-;_-@_-"/>
    <numFmt numFmtId="185" formatCode="&quot;$&quot;#,##0.00_);[Red]\(&quot;$&quot;#,##0.00\)"/>
    <numFmt numFmtId="186" formatCode="yy\.mm\.dd"/>
    <numFmt numFmtId="187" formatCode="#,##0.0000"/>
    <numFmt numFmtId="188" formatCode="#,##0.00_ ;\-#,##0.00;;"/>
    <numFmt numFmtId="189" formatCode="_-&quot;$&quot;\ * #,##0_-;_-&quot;$&quot;\ * #,##0\-;_-&quot;$&quot;\ * &quot;-&quot;_-;_-@_-"/>
    <numFmt numFmtId="190" formatCode="_-&quot;$&quot;\ * #,##0.00_-;_-&quot;$&quot;\ * #,##0.00\-;_-&quot;$&quot;\ * &quot;-&quot;??_-;_-@_-"/>
    <numFmt numFmtId="191" formatCode="\$#,##0.00;\(\$#,##0.00\)"/>
    <numFmt numFmtId="192" formatCode="_(&quot;$&quot;* #,##0.00_);_(&quot;$&quot;* \(#,##0.00\);_(&quot;$&quot;* &quot;-&quot;??_);_(@_)"/>
    <numFmt numFmtId="193" formatCode="#,##0;\(#,##0\)"/>
    <numFmt numFmtId="194" formatCode="_-* #,##0.00_-;\-* #,##0.00_-;_-* &quot;-&quot;??_-;_-@_-"/>
    <numFmt numFmtId="195" formatCode="&quot;$&quot;\ #,##0_-;[Red]&quot;$&quot;\ #,##0\-"/>
    <numFmt numFmtId="196" formatCode="\$#,##0;\(\$#,##0\)"/>
    <numFmt numFmtId="197" formatCode="_(* #,##0_);_(* \(#,##0\);_(* &quot;-&quot;_);_(@_)"/>
    <numFmt numFmtId="198" formatCode="#\ ??/??"/>
    <numFmt numFmtId="199" formatCode="#,##0.000000"/>
    <numFmt numFmtId="200" formatCode="_ * #,##0_ ;_ * \-#,##0_ ;_ * &quot;-&quot;??_ ;_ @_ "/>
    <numFmt numFmtId="201" formatCode="0\.0,&quot;0&quot;"/>
    <numFmt numFmtId="202" formatCode="0.0_ "/>
    <numFmt numFmtId="203" formatCode="#,##0.00_);[Red]\(#,##0.00\)"/>
    <numFmt numFmtId="204" formatCode="0.0"/>
    <numFmt numFmtId="205" formatCode="0.00_ "/>
    <numFmt numFmtId="206" formatCode="#,##0.00_ "/>
    <numFmt numFmtId="207" formatCode="0_ "/>
    <numFmt numFmtId="208" formatCode="#,##0.00;[Red]#,##0.00"/>
  </numFmts>
  <fonts count="141">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scheme val="minor"/>
    </font>
    <font>
      <sz val="11"/>
      <name val="Times New Roman"/>
      <charset val="0"/>
    </font>
    <font>
      <sz val="11"/>
      <color theme="1"/>
      <name val="宋体"/>
      <charset val="134"/>
    </font>
    <font>
      <sz val="11"/>
      <color theme="1"/>
      <name val="Times New Roman"/>
      <charset val="0"/>
    </font>
    <font>
      <sz val="10"/>
      <name val="宋体"/>
      <charset val="134"/>
    </font>
    <font>
      <b/>
      <sz val="10"/>
      <name val="宋体"/>
      <charset val="134"/>
    </font>
    <font>
      <sz val="9"/>
      <name val="宋体"/>
      <charset val="134"/>
    </font>
    <font>
      <sz val="20"/>
      <color indexed="8"/>
      <name val="方正小标宋简体"/>
      <charset val="134"/>
    </font>
    <font>
      <b/>
      <sz val="14"/>
      <color indexed="8"/>
      <name val="宋体"/>
      <charset val="134"/>
    </font>
    <font>
      <sz val="14"/>
      <color indexed="8"/>
      <name val="宋体"/>
      <charset val="134"/>
    </font>
    <font>
      <sz val="11"/>
      <color rgb="FF000000"/>
      <name val="宋体"/>
      <charset val="134"/>
    </font>
    <font>
      <sz val="11"/>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color theme="1"/>
      <name val="SimSun"/>
      <charset val="134"/>
    </font>
    <font>
      <sz val="14"/>
      <name val="宋体"/>
      <charset val="134"/>
    </font>
    <font>
      <sz val="12"/>
      <color indexed="8"/>
      <name val="宋体"/>
      <charset val="134"/>
    </font>
    <font>
      <b/>
      <sz val="14"/>
      <name val="宋体"/>
      <charset val="134"/>
    </font>
    <font>
      <sz val="12"/>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14"/>
      <color theme="1"/>
      <name val="宋体"/>
      <charset val="134"/>
      <scheme val="minor"/>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sz val="12"/>
      <color theme="1"/>
      <name val="宋体"/>
      <charset val="134"/>
      <scheme val="minor"/>
    </font>
    <font>
      <sz val="10"/>
      <color theme="1"/>
      <name val="Arial"/>
      <charset val="134"/>
    </font>
    <font>
      <sz val="14"/>
      <name val="Arial"/>
      <charset val="134"/>
    </font>
    <font>
      <sz val="10"/>
      <color indexed="8"/>
      <name val="宋体"/>
      <charset val="134"/>
    </font>
    <font>
      <b/>
      <sz val="14"/>
      <name val="Arial"/>
      <charset val="134"/>
    </font>
    <font>
      <b/>
      <sz val="14"/>
      <color theme="1"/>
      <name val="宋体"/>
      <charset val="134"/>
    </font>
    <font>
      <b/>
      <sz val="11"/>
      <color theme="1"/>
      <name val="宋体"/>
      <charset val="134"/>
    </font>
    <font>
      <sz val="12"/>
      <color rgb="FFFF0000"/>
      <name val="宋体"/>
      <charset val="134"/>
    </font>
    <font>
      <sz val="18"/>
      <name val="黑体"/>
      <charset val="134"/>
    </font>
    <font>
      <sz val="11"/>
      <color indexed="52"/>
      <name val="宋体"/>
      <charset val="134"/>
    </font>
    <font>
      <sz val="11"/>
      <color theme="1"/>
      <name val="宋体"/>
      <charset val="0"/>
      <scheme val="minor"/>
    </font>
    <font>
      <sz val="10"/>
      <name val="Geneva"/>
      <charset val="134"/>
    </font>
    <font>
      <sz val="10"/>
      <name val="楷体"/>
      <charset val="134"/>
    </font>
    <font>
      <sz val="11"/>
      <color rgb="FF3F3F76"/>
      <name val="宋体"/>
      <charset val="0"/>
      <scheme val="minor"/>
    </font>
    <font>
      <sz val="11"/>
      <color indexed="9"/>
      <name val="宋体"/>
      <charset val="134"/>
    </font>
    <font>
      <sz val="12"/>
      <color indexed="9"/>
      <name val="宋体"/>
      <charset val="134"/>
    </font>
    <font>
      <b/>
      <sz val="11"/>
      <color indexed="8"/>
      <name val="宋体"/>
      <charset val="134"/>
    </font>
    <font>
      <sz val="8"/>
      <name val="Times New Roman"/>
      <charset val="134"/>
    </font>
    <font>
      <sz val="11"/>
      <color indexed="17"/>
      <name val="宋体"/>
      <charset val="134"/>
    </font>
    <font>
      <sz val="11"/>
      <color indexed="60"/>
      <name val="宋体"/>
      <charset val="134"/>
    </font>
    <font>
      <sz val="11"/>
      <color rgb="FF9C0006"/>
      <name val="宋体"/>
      <charset val="0"/>
      <scheme val="minor"/>
    </font>
    <font>
      <sz val="11"/>
      <color theme="0"/>
      <name val="宋体"/>
      <charset val="0"/>
      <scheme val="minor"/>
    </font>
    <font>
      <sz val="10"/>
      <name val="Arial"/>
      <charset val="134"/>
    </font>
    <font>
      <u/>
      <sz val="11"/>
      <color rgb="FF0000FF"/>
      <name val="宋体"/>
      <charset val="0"/>
      <scheme val="minor"/>
    </font>
    <font>
      <sz val="8"/>
      <name val="Arial"/>
      <charset val="134"/>
    </font>
    <font>
      <sz val="12"/>
      <color indexed="17"/>
      <name val="宋体"/>
      <charset val="134"/>
    </font>
    <font>
      <u/>
      <sz val="11"/>
      <color rgb="FF800080"/>
      <name val="宋体"/>
      <charset val="0"/>
      <scheme val="minor"/>
    </font>
    <font>
      <sz val="12"/>
      <color indexed="16"/>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1"/>
      <color rgb="FF000000"/>
      <name val="仿宋_GB2312"/>
      <charset val="134"/>
    </font>
    <font>
      <b/>
      <sz val="11"/>
      <color rgb="FF000000"/>
      <name val="仿宋_GB2312"/>
      <charset val="134"/>
    </font>
    <font>
      <sz val="11"/>
      <color rgb="FF000000"/>
      <name val="Times New Roman"/>
      <charset val="134"/>
    </font>
    <font>
      <sz val="12"/>
      <color theme="1"/>
      <name val="宋体"/>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bottom style="double">
        <color indexed="52"/>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7">
    <xf numFmtId="0" fontId="0" fillId="0" borderId="0">
      <alignment vertical="center"/>
    </xf>
    <xf numFmtId="42" fontId="1" fillId="0" borderId="0" applyFont="0" applyFill="0" applyBorder="0" applyAlignment="0" applyProtection="0">
      <alignment vertical="center"/>
    </xf>
    <xf numFmtId="0" fontId="0" fillId="0" borderId="0">
      <alignment vertical="center"/>
    </xf>
    <xf numFmtId="0" fontId="0" fillId="0" borderId="0">
      <alignment vertical="center"/>
    </xf>
    <xf numFmtId="0" fontId="64" fillId="0" borderId="16" applyNumberFormat="0" applyFill="0" applyAlignment="0" applyProtection="0">
      <alignment vertical="center"/>
    </xf>
    <xf numFmtId="0" fontId="65" fillId="4" borderId="0" applyNumberFormat="0" applyBorder="0" applyAlignment="0" applyProtection="0">
      <alignment vertical="center"/>
    </xf>
    <xf numFmtId="44" fontId="1" fillId="0" borderId="0" applyFont="0" applyFill="0" applyBorder="0" applyAlignment="0" applyProtection="0">
      <alignment vertical="center"/>
    </xf>
    <xf numFmtId="0" fontId="66" fillId="0" borderId="0">
      <alignment vertical="center"/>
    </xf>
    <xf numFmtId="0" fontId="67" fillId="0" borderId="17" applyNumberFormat="0" applyFill="0" applyProtection="0">
      <alignment horizontal="center" vertical="center"/>
    </xf>
    <xf numFmtId="0" fontId="32" fillId="0" borderId="0">
      <alignment vertical="center"/>
    </xf>
    <xf numFmtId="0" fontId="68" fillId="5" borderId="18" applyNumberFormat="0" applyAlignment="0" applyProtection="0">
      <alignment vertical="center"/>
    </xf>
    <xf numFmtId="0" fontId="69" fillId="6" borderId="0" applyNumberFormat="0" applyBorder="0" applyAlignment="0" applyProtection="0">
      <alignment vertical="center"/>
    </xf>
    <xf numFmtId="0" fontId="70" fillId="7" borderId="0" applyNumberFormat="0" applyBorder="0" applyAlignment="0" applyProtection="0">
      <alignment vertical="center"/>
    </xf>
    <xf numFmtId="0" fontId="71" fillId="0" borderId="19" applyNumberFormat="0" applyFill="0" applyAlignment="0" applyProtection="0">
      <alignment vertical="center"/>
    </xf>
    <xf numFmtId="9" fontId="32" fillId="0" borderId="0" applyFont="0" applyFill="0" applyBorder="0" applyAlignment="0" applyProtection="0">
      <alignment vertical="center"/>
    </xf>
    <xf numFmtId="0" fontId="70" fillId="8" borderId="0" applyNumberFormat="0" applyBorder="0" applyAlignment="0" applyProtection="0">
      <alignment vertical="center"/>
    </xf>
    <xf numFmtId="0" fontId="72" fillId="0" borderId="0">
      <alignment horizontal="center" vertical="center" wrapText="1"/>
      <protection locked="0"/>
    </xf>
    <xf numFmtId="0" fontId="73" fillId="9" borderId="0" applyNumberFormat="0" applyBorder="0" applyAlignment="0" applyProtection="0">
      <alignment vertical="center"/>
    </xf>
    <xf numFmtId="0" fontId="30" fillId="10" borderId="0" applyNumberFormat="0" applyBorder="0" applyAlignment="0" applyProtection="0">
      <alignment vertical="center"/>
    </xf>
    <xf numFmtId="0" fontId="74" fillId="11" borderId="0" applyNumberFormat="0" applyBorder="0" applyAlignment="0" applyProtection="0">
      <alignment vertical="center"/>
    </xf>
    <xf numFmtId="0" fontId="32" fillId="0" borderId="0">
      <alignment vertical="center"/>
    </xf>
    <xf numFmtId="0" fontId="66" fillId="0" borderId="0">
      <alignment vertical="center"/>
    </xf>
    <xf numFmtId="0" fontId="32" fillId="0" borderId="0">
      <alignment vertical="center"/>
    </xf>
    <xf numFmtId="0" fontId="30" fillId="12" borderId="0" applyNumberFormat="0" applyBorder="0" applyAlignment="0" applyProtection="0">
      <alignment vertical="center"/>
    </xf>
    <xf numFmtId="41" fontId="1" fillId="0" borderId="0" applyFont="0" applyFill="0" applyBorder="0" applyAlignment="0" applyProtection="0">
      <alignment vertical="center"/>
    </xf>
    <xf numFmtId="0" fontId="0" fillId="0" borderId="0">
      <alignment vertical="center"/>
    </xf>
    <xf numFmtId="0" fontId="65" fillId="13" borderId="0" applyNumberFormat="0" applyBorder="0" applyAlignment="0" applyProtection="0">
      <alignment vertical="center"/>
    </xf>
    <xf numFmtId="0" fontId="75" fillId="14" borderId="0" applyNumberFormat="0" applyBorder="0" applyAlignment="0" applyProtection="0">
      <alignment vertical="center"/>
    </xf>
    <xf numFmtId="0" fontId="32" fillId="0" borderId="0">
      <alignment vertical="center"/>
    </xf>
    <xf numFmtId="43" fontId="0" fillId="0" borderId="0" applyFont="0" applyFill="0" applyBorder="0" applyAlignment="0" applyProtection="0">
      <alignment vertical="center"/>
    </xf>
    <xf numFmtId="0" fontId="76" fillId="15" borderId="0" applyNumberFormat="0" applyBorder="0" applyAlignment="0" applyProtection="0">
      <alignment vertical="center"/>
    </xf>
    <xf numFmtId="0" fontId="70" fillId="16" borderId="0" applyNumberFormat="0" applyBorder="0" applyAlignment="0" applyProtection="0">
      <alignment vertical="center"/>
    </xf>
    <xf numFmtId="186" fontId="77" fillId="0" borderId="17" applyFill="0" applyProtection="0">
      <alignment horizontal="right" vertical="center"/>
    </xf>
    <xf numFmtId="0" fontId="69" fillId="16" borderId="0" applyNumberFormat="0" applyBorder="0" applyAlignment="0" applyProtection="0">
      <alignment vertical="center"/>
    </xf>
    <xf numFmtId="0" fontId="70" fillId="17" borderId="0" applyNumberFormat="0" applyBorder="0" applyAlignment="0" applyProtection="0">
      <alignment vertical="center"/>
    </xf>
    <xf numFmtId="0" fontId="78" fillId="0" borderId="0" applyNumberFormat="0" applyFill="0" applyBorder="0" applyAlignment="0" applyProtection="0">
      <alignment vertical="center"/>
    </xf>
    <xf numFmtId="0" fontId="73" fillId="18" borderId="0" applyNumberFormat="0" applyBorder="0" applyAlignment="0" applyProtection="0">
      <alignment vertical="center"/>
    </xf>
    <xf numFmtId="0" fontId="79" fillId="10" borderId="1" applyNumberFormat="0" applyBorder="0" applyAlignment="0" applyProtection="0">
      <alignment vertical="center"/>
    </xf>
    <xf numFmtId="9" fontId="32" fillId="0" borderId="0" applyFont="0" applyFill="0" applyBorder="0" applyAlignment="0" applyProtection="0">
      <alignment vertical="center"/>
    </xf>
    <xf numFmtId="0" fontId="69" fillId="19" borderId="0" applyNumberFormat="0" applyBorder="0" applyAlignment="0" applyProtection="0">
      <alignment vertical="center"/>
    </xf>
    <xf numFmtId="0" fontId="80" fillId="9" borderId="0" applyNumberFormat="0" applyBorder="0" applyAlignment="0" applyProtection="0">
      <alignment vertical="center"/>
    </xf>
    <xf numFmtId="0" fontId="81" fillId="0" borderId="0" applyNumberFormat="0" applyFill="0" applyBorder="0" applyAlignment="0" applyProtection="0">
      <alignment vertical="center"/>
    </xf>
    <xf numFmtId="0" fontId="82" fillId="20" borderId="0" applyNumberFormat="0" applyBorder="0" applyAlignment="0" applyProtection="0">
      <alignment vertical="center"/>
    </xf>
    <xf numFmtId="0" fontId="70" fillId="8" borderId="0" applyNumberFormat="0" applyBorder="0" applyAlignment="0" applyProtection="0">
      <alignment vertical="center"/>
    </xf>
    <xf numFmtId="0" fontId="83" fillId="0" borderId="0">
      <alignment vertical="center"/>
    </xf>
    <xf numFmtId="0" fontId="69" fillId="21" borderId="0" applyNumberFormat="0" applyBorder="0" applyAlignment="0" applyProtection="0">
      <alignment vertical="center"/>
    </xf>
    <xf numFmtId="0" fontId="1" fillId="22" borderId="20" applyNumberFormat="0" applyFont="0" applyAlignment="0" applyProtection="0">
      <alignment vertical="center"/>
    </xf>
    <xf numFmtId="0" fontId="32" fillId="0" borderId="0">
      <alignment vertical="center"/>
    </xf>
    <xf numFmtId="0" fontId="76" fillId="23" borderId="0" applyNumberFormat="0" applyBorder="0" applyAlignment="0" applyProtection="0">
      <alignment vertical="center"/>
    </xf>
    <xf numFmtId="0" fontId="70" fillId="24" borderId="0" applyNumberFormat="0" applyBorder="0" applyAlignment="0" applyProtection="0">
      <alignment vertical="center"/>
    </xf>
    <xf numFmtId="0" fontId="70" fillId="16" borderId="0" applyNumberFormat="0" applyBorder="0" applyAlignment="0" applyProtection="0">
      <alignment vertical="center"/>
    </xf>
    <xf numFmtId="0" fontId="84" fillId="0" borderId="0" applyNumberFormat="0" applyFill="0" applyBorder="0" applyAlignment="0" applyProtection="0">
      <alignment vertical="center"/>
    </xf>
    <xf numFmtId="0" fontId="70" fillId="17" borderId="0" applyNumberFormat="0" applyBorder="0" applyAlignment="0" applyProtection="0">
      <alignment vertical="center"/>
    </xf>
    <xf numFmtId="9" fontId="32" fillId="0" borderId="0" applyFont="0" applyFill="0" applyBorder="0" applyAlignment="0" applyProtection="0">
      <alignment vertical="center"/>
    </xf>
    <xf numFmtId="0" fontId="85" fillId="0" borderId="0" applyNumberFormat="0" applyFill="0" applyBorder="0" applyAlignment="0" applyProtection="0">
      <alignment vertical="center"/>
    </xf>
    <xf numFmtId="0" fontId="32" fillId="0" borderId="0">
      <alignment vertical="center"/>
    </xf>
    <xf numFmtId="0" fontId="32" fillId="0" borderId="0">
      <alignment vertical="center"/>
    </xf>
    <xf numFmtId="0" fontId="86" fillId="0" borderId="0" applyNumberFormat="0" applyFill="0" applyBorder="0" applyAlignment="0" applyProtection="0">
      <alignment vertical="center"/>
    </xf>
    <xf numFmtId="0" fontId="32" fillId="0" borderId="0">
      <alignment vertical="center"/>
    </xf>
    <xf numFmtId="0" fontId="69" fillId="20" borderId="0" applyNumberFormat="0" applyBorder="0" applyAlignment="0" applyProtection="0">
      <alignment vertical="center"/>
    </xf>
    <xf numFmtId="0" fontId="87" fillId="0" borderId="0" applyNumberFormat="0" applyFill="0" applyBorder="0" applyAlignment="0" applyProtection="0">
      <alignment vertical="center"/>
    </xf>
    <xf numFmtId="0" fontId="70" fillId="24" borderId="0" applyNumberFormat="0" applyBorder="0" applyAlignment="0" applyProtection="0">
      <alignment vertical="center"/>
    </xf>
    <xf numFmtId="0" fontId="88" fillId="0" borderId="21" applyNumberFormat="0" applyFill="0" applyAlignment="0" applyProtection="0">
      <alignment vertical="center"/>
    </xf>
    <xf numFmtId="0" fontId="89" fillId="0" borderId="0" applyNumberFormat="0" applyFill="0" applyBorder="0" applyAlignment="0" applyProtection="0">
      <alignment vertical="center"/>
    </xf>
    <xf numFmtId="0" fontId="90" fillId="0" borderId="22"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91" fillId="20" borderId="0" applyNumberFormat="0" applyBorder="0" applyAlignment="0" applyProtection="0">
      <alignment vertical="center"/>
    </xf>
    <xf numFmtId="0" fontId="83" fillId="0" borderId="0">
      <alignment vertical="center"/>
    </xf>
    <xf numFmtId="0" fontId="69" fillId="20" borderId="0" applyNumberFormat="0" applyBorder="0" applyAlignment="0" applyProtection="0">
      <alignment vertical="center"/>
    </xf>
    <xf numFmtId="0" fontId="92" fillId="0" borderId="22" applyNumberFormat="0" applyFill="0" applyAlignment="0" applyProtection="0">
      <alignment vertical="center"/>
    </xf>
    <xf numFmtId="9" fontId="32" fillId="0" borderId="0" applyFont="0" applyFill="0" applyBorder="0" applyAlignment="0" applyProtection="0">
      <alignment vertical="center"/>
    </xf>
    <xf numFmtId="0" fontId="70" fillId="8" borderId="0" applyNumberFormat="0" applyBorder="0" applyAlignment="0" applyProtection="0">
      <alignment vertical="center"/>
    </xf>
    <xf numFmtId="0" fontId="76" fillId="25" borderId="0" applyNumberFormat="0" applyBorder="0" applyAlignment="0" applyProtection="0">
      <alignment vertical="center"/>
    </xf>
    <xf numFmtId="0" fontId="70" fillId="16" borderId="0" applyNumberFormat="0" applyBorder="0" applyAlignment="0" applyProtection="0">
      <alignment vertical="center"/>
    </xf>
    <xf numFmtId="0" fontId="84" fillId="0" borderId="23" applyNumberFormat="0" applyFill="0" applyAlignment="0" applyProtection="0">
      <alignment vertical="center"/>
    </xf>
    <xf numFmtId="9" fontId="32" fillId="0" borderId="0" applyFont="0" applyFill="0" applyBorder="0" applyAlignment="0" applyProtection="0">
      <alignment vertical="center"/>
    </xf>
    <xf numFmtId="0" fontId="76" fillId="26" borderId="0" applyNumberFormat="0" applyBorder="0" applyAlignment="0" applyProtection="0">
      <alignment vertical="center"/>
    </xf>
    <xf numFmtId="0" fontId="70" fillId="16" borderId="0" applyNumberFormat="0" applyBorder="0" applyAlignment="0" applyProtection="0">
      <alignment vertical="center"/>
    </xf>
    <xf numFmtId="0" fontId="93" fillId="27" borderId="24" applyNumberFormat="0" applyAlignment="0" applyProtection="0">
      <alignment vertical="center"/>
    </xf>
    <xf numFmtId="0" fontId="94" fillId="27" borderId="18" applyNumberFormat="0" applyAlignment="0" applyProtection="0">
      <alignment vertical="center"/>
    </xf>
    <xf numFmtId="0" fontId="0" fillId="24" borderId="0" applyNumberFormat="0" applyBorder="0" applyAlignment="0" applyProtection="0">
      <alignment vertical="center"/>
    </xf>
    <xf numFmtId="0" fontId="95" fillId="28" borderId="25" applyNumberFormat="0" applyAlignment="0" applyProtection="0">
      <alignment vertical="center"/>
    </xf>
    <xf numFmtId="0" fontId="65" fillId="29" borderId="0" applyNumberFormat="0" applyBorder="0" applyAlignment="0" applyProtection="0">
      <alignment vertical="center"/>
    </xf>
    <xf numFmtId="0" fontId="0" fillId="0" borderId="0">
      <alignment vertical="center"/>
    </xf>
    <xf numFmtId="0" fontId="0" fillId="0" borderId="0">
      <alignment vertical="center"/>
    </xf>
    <xf numFmtId="0" fontId="32" fillId="0" borderId="0">
      <alignment vertical="center"/>
    </xf>
    <xf numFmtId="0" fontId="76" fillId="30" borderId="0" applyNumberFormat="0" applyBorder="0" applyAlignment="0" applyProtection="0">
      <alignment vertical="center"/>
    </xf>
    <xf numFmtId="0" fontId="96" fillId="0" borderId="0" applyNumberFormat="0" applyFill="0" applyBorder="0" applyAlignment="0" applyProtection="0">
      <alignment vertical="center"/>
    </xf>
    <xf numFmtId="0" fontId="97" fillId="0" borderId="26">
      <alignment horizontal="center" vertical="center"/>
    </xf>
    <xf numFmtId="0" fontId="98" fillId="0" borderId="27" applyNumberFormat="0" applyFill="0" applyAlignment="0" applyProtection="0">
      <alignment vertical="center"/>
    </xf>
    <xf numFmtId="0" fontId="91" fillId="31" borderId="0" applyNumberFormat="0" applyBorder="0" applyAlignment="0" applyProtection="0">
      <alignment vertical="center"/>
    </xf>
    <xf numFmtId="0" fontId="99" fillId="0" borderId="28" applyNumberFormat="0" applyFill="0" applyAlignment="0" applyProtection="0">
      <alignment vertical="center"/>
    </xf>
    <xf numFmtId="0" fontId="69" fillId="19" borderId="0" applyNumberFormat="0" applyBorder="0" applyAlignment="0" applyProtection="0">
      <alignment vertical="center"/>
    </xf>
    <xf numFmtId="0" fontId="100" fillId="32" borderId="0" applyNumberFormat="0" applyBorder="0" applyAlignment="0" applyProtection="0">
      <alignment vertical="center"/>
    </xf>
    <xf numFmtId="0" fontId="101" fillId="12" borderId="29" applyNumberFormat="0" applyAlignment="0" applyProtection="0">
      <alignment vertical="center"/>
    </xf>
    <xf numFmtId="0" fontId="102" fillId="33" borderId="0" applyNumberFormat="0" applyBorder="0" applyAlignment="0" applyProtection="0">
      <alignment vertical="center"/>
    </xf>
    <xf numFmtId="0" fontId="0" fillId="9" borderId="0" applyNumberFormat="0" applyBorder="0" applyAlignment="0" applyProtection="0">
      <alignment vertical="center"/>
    </xf>
    <xf numFmtId="0" fontId="74" fillId="11" borderId="0" applyNumberFormat="0" applyBorder="0" applyAlignment="0" applyProtection="0">
      <alignment vertical="center"/>
    </xf>
    <xf numFmtId="0" fontId="65" fillId="34" borderId="0" applyNumberFormat="0" applyBorder="0" applyAlignment="0" applyProtection="0">
      <alignment vertical="center"/>
    </xf>
    <xf numFmtId="0" fontId="64" fillId="0" borderId="16" applyNumberFormat="0" applyFill="0" applyAlignment="0" applyProtection="0">
      <alignment vertical="center"/>
    </xf>
    <xf numFmtId="0" fontId="0" fillId="0" borderId="0">
      <alignment vertical="center"/>
    </xf>
    <xf numFmtId="0" fontId="0" fillId="0" borderId="0">
      <alignment vertical="center"/>
    </xf>
    <xf numFmtId="0" fontId="32" fillId="0" borderId="0">
      <alignment vertical="center"/>
    </xf>
    <xf numFmtId="0" fontId="76" fillId="35" borderId="0" applyNumberFormat="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77" fillId="0" borderId="12" applyNumberFormat="0" applyFill="0" applyProtection="0">
      <alignment horizontal="right" vertical="center"/>
    </xf>
    <xf numFmtId="0" fontId="65" fillId="36" borderId="0" applyNumberFormat="0" applyBorder="0" applyAlignment="0" applyProtection="0">
      <alignment vertical="center"/>
    </xf>
    <xf numFmtId="0" fontId="64" fillId="0" borderId="16" applyNumberFormat="0" applyFill="0" applyAlignment="0" applyProtection="0">
      <alignment vertical="center"/>
    </xf>
    <xf numFmtId="0" fontId="0" fillId="0" borderId="0">
      <alignment vertical="center"/>
    </xf>
    <xf numFmtId="0" fontId="0" fillId="0" borderId="0">
      <alignment vertical="center"/>
    </xf>
    <xf numFmtId="0" fontId="65" fillId="37" borderId="0" applyNumberFormat="0" applyBorder="0" applyAlignment="0" applyProtection="0">
      <alignment vertical="center"/>
    </xf>
    <xf numFmtId="0" fontId="103" fillId="0" borderId="0" applyNumberFormat="0" applyFill="0" applyBorder="0" applyAlignment="0" applyProtection="0">
      <alignment vertical="center"/>
    </xf>
    <xf numFmtId="0" fontId="30" fillId="10" borderId="0" applyNumberFormat="0" applyBorder="0" applyAlignment="0" applyProtection="0">
      <alignment vertical="center"/>
    </xf>
    <xf numFmtId="0" fontId="71" fillId="0" borderId="19" applyNumberFormat="0" applyFill="0" applyAlignment="0" applyProtection="0">
      <alignment vertical="center"/>
    </xf>
    <xf numFmtId="0" fontId="65" fillId="38" borderId="0" applyNumberFormat="0" applyBorder="0" applyAlignment="0" applyProtection="0">
      <alignment vertical="center"/>
    </xf>
    <xf numFmtId="0" fontId="64" fillId="0" borderId="16" applyNumberFormat="0" applyFill="0" applyAlignment="0" applyProtection="0">
      <alignment vertical="center"/>
    </xf>
    <xf numFmtId="0" fontId="0" fillId="0" borderId="0">
      <alignment vertical="center"/>
    </xf>
    <xf numFmtId="0" fontId="0" fillId="0" borderId="0">
      <alignment vertical="center"/>
    </xf>
    <xf numFmtId="0" fontId="65" fillId="39" borderId="0" applyNumberFormat="0" applyBorder="0" applyAlignment="0" applyProtection="0">
      <alignment vertical="center"/>
    </xf>
    <xf numFmtId="0" fontId="91" fillId="31" borderId="0" applyNumberFormat="0" applyBorder="0" applyAlignment="0" applyProtection="0">
      <alignment vertical="center"/>
    </xf>
    <xf numFmtId="0" fontId="76" fillId="40" borderId="0" applyNumberFormat="0" applyBorder="0" applyAlignment="0" applyProtection="0">
      <alignment vertical="center"/>
    </xf>
    <xf numFmtId="0" fontId="30" fillId="12" borderId="0" applyNumberFormat="0" applyBorder="0" applyAlignment="0" applyProtection="0">
      <alignment vertical="center"/>
    </xf>
    <xf numFmtId="0" fontId="104" fillId="17" borderId="30" applyNumberFormat="0" applyAlignment="0" applyProtection="0">
      <alignment vertical="center"/>
    </xf>
    <xf numFmtId="0" fontId="80" fillId="9" borderId="0" applyNumberFormat="0" applyBorder="0" applyAlignment="0" applyProtection="0">
      <alignment vertical="center"/>
    </xf>
    <xf numFmtId="0" fontId="30" fillId="12"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0" fontId="76" fillId="41" borderId="0" applyNumberFormat="0" applyBorder="0" applyAlignment="0" applyProtection="0">
      <alignment vertical="center"/>
    </xf>
    <xf numFmtId="0" fontId="65" fillId="42" borderId="0" applyNumberFormat="0" applyBorder="0" applyAlignment="0" applyProtection="0">
      <alignment vertical="center"/>
    </xf>
    <xf numFmtId="0" fontId="64" fillId="0" borderId="16" applyNumberFormat="0" applyFill="0" applyAlignment="0" applyProtection="0">
      <alignment vertical="center"/>
    </xf>
    <xf numFmtId="0" fontId="0" fillId="0" borderId="0">
      <alignment vertical="center"/>
    </xf>
    <xf numFmtId="0" fontId="0" fillId="0" borderId="0">
      <alignment vertical="center"/>
    </xf>
    <xf numFmtId="0" fontId="65" fillId="43" borderId="0" applyNumberFormat="0" applyBorder="0" applyAlignment="0" applyProtection="0">
      <alignment vertical="center"/>
    </xf>
    <xf numFmtId="0" fontId="76" fillId="44" borderId="0" applyNumberFormat="0" applyBorder="0" applyAlignment="0" applyProtection="0">
      <alignment vertical="center"/>
    </xf>
    <xf numFmtId="0" fontId="10" fillId="0" borderId="0">
      <alignment vertical="center"/>
    </xf>
    <xf numFmtId="0" fontId="105" fillId="12" borderId="31" applyNumberFormat="0" applyAlignment="0" applyProtection="0">
      <alignment vertical="center"/>
    </xf>
    <xf numFmtId="0" fontId="32" fillId="0" borderId="0">
      <alignment vertical="center"/>
    </xf>
    <xf numFmtId="0" fontId="69" fillId="12" borderId="0" applyNumberFormat="0" applyBorder="0" applyAlignment="0" applyProtection="0">
      <alignment vertical="center"/>
    </xf>
    <xf numFmtId="0" fontId="65" fillId="45" borderId="0" applyNumberFormat="0" applyBorder="0" applyAlignment="0" applyProtection="0">
      <alignment vertical="center"/>
    </xf>
    <xf numFmtId="0" fontId="88" fillId="0" borderId="21" applyNumberFormat="0" applyFill="0" applyAlignment="0" applyProtection="0">
      <alignment vertical="center"/>
    </xf>
    <xf numFmtId="0" fontId="76" fillId="46" borderId="0" applyNumberFormat="0" applyBorder="0" applyAlignment="0" applyProtection="0">
      <alignment vertical="center"/>
    </xf>
    <xf numFmtId="0" fontId="70" fillId="16" borderId="0" applyNumberFormat="0" applyBorder="0" applyAlignment="0" applyProtection="0">
      <alignment vertical="center"/>
    </xf>
    <xf numFmtId="0" fontId="76" fillId="47" borderId="0" applyNumberFormat="0" applyBorder="0" applyAlignment="0" applyProtection="0">
      <alignment vertical="center"/>
    </xf>
    <xf numFmtId="0" fontId="65" fillId="48" borderId="0" applyNumberFormat="0" applyBorder="0" applyAlignment="0" applyProtection="0">
      <alignment vertical="center"/>
    </xf>
    <xf numFmtId="0" fontId="106" fillId="0" borderId="0">
      <alignment vertical="center"/>
    </xf>
    <xf numFmtId="0" fontId="88" fillId="0" borderId="21" applyNumberFormat="0" applyFill="0" applyAlignment="0" applyProtection="0">
      <alignment vertical="center"/>
    </xf>
    <xf numFmtId="0" fontId="76" fillId="49" borderId="0" applyNumberFormat="0" applyBorder="0" applyAlignment="0" applyProtection="0">
      <alignment vertical="center"/>
    </xf>
    <xf numFmtId="0" fontId="70" fillId="16" borderId="0" applyNumberFormat="0" applyBorder="0" applyAlignment="0" applyProtection="0">
      <alignment vertical="center"/>
    </xf>
    <xf numFmtId="0" fontId="66" fillId="0" borderId="0">
      <alignment vertical="center"/>
    </xf>
    <xf numFmtId="0" fontId="32" fillId="0" borderId="0">
      <alignment vertical="center"/>
    </xf>
    <xf numFmtId="0" fontId="30" fillId="10" borderId="0" applyNumberFormat="0" applyBorder="0" applyAlignment="0" applyProtection="0">
      <alignment vertical="center"/>
    </xf>
    <xf numFmtId="0" fontId="74" fillId="11" borderId="0" applyNumberFormat="0" applyBorder="0" applyAlignment="0" applyProtection="0">
      <alignment vertical="center"/>
    </xf>
    <xf numFmtId="0" fontId="83" fillId="0" borderId="0">
      <alignment vertical="center"/>
    </xf>
    <xf numFmtId="0" fontId="106" fillId="0" borderId="0">
      <alignment vertical="center"/>
    </xf>
    <xf numFmtId="0" fontId="106" fillId="0" borderId="0">
      <alignment vertical="center"/>
    </xf>
    <xf numFmtId="0" fontId="83" fillId="0" borderId="0">
      <alignment vertical="center"/>
    </xf>
    <xf numFmtId="0" fontId="66" fillId="0" borderId="0">
      <alignment vertical="center"/>
    </xf>
    <xf numFmtId="0" fontId="30" fillId="10" borderId="0" applyNumberFormat="0" applyBorder="0" applyAlignment="0" applyProtection="0">
      <alignment vertical="center"/>
    </xf>
    <xf numFmtId="9" fontId="32" fillId="0" borderId="0" applyFont="0" applyFill="0" applyBorder="0" applyAlignment="0" applyProtection="0">
      <alignment vertical="center"/>
    </xf>
    <xf numFmtId="0" fontId="66" fillId="0" borderId="0">
      <alignmen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66" fillId="0" borderId="0">
      <alignment vertical="center"/>
    </xf>
    <xf numFmtId="9" fontId="32" fillId="0" borderId="0" applyFont="0" applyFill="0" applyBorder="0" applyAlignment="0" applyProtection="0">
      <alignment vertical="center"/>
    </xf>
    <xf numFmtId="49" fontId="32" fillId="0" borderId="0" applyFont="0" applyFill="0" applyBorder="0" applyAlignment="0" applyProtection="0">
      <alignment vertical="center"/>
    </xf>
    <xf numFmtId="0" fontId="107" fillId="0" borderId="0" applyNumberFormat="0" applyFill="0" applyBorder="0" applyAlignment="0" applyProtection="0">
      <alignment vertical="top"/>
      <protection locked="0"/>
    </xf>
    <xf numFmtId="0" fontId="0" fillId="0" borderId="0">
      <alignment vertical="center"/>
    </xf>
    <xf numFmtId="0" fontId="83" fillId="0" borderId="0">
      <alignment vertical="center"/>
    </xf>
    <xf numFmtId="0" fontId="66" fillId="0" borderId="0">
      <alignment vertical="center"/>
    </xf>
    <xf numFmtId="0" fontId="32" fillId="0" borderId="0">
      <alignment vertical="center"/>
    </xf>
    <xf numFmtId="0" fontId="30" fillId="10" borderId="0" applyNumberFormat="0" applyBorder="0" applyAlignment="0" applyProtection="0">
      <alignment vertical="center"/>
    </xf>
    <xf numFmtId="0" fontId="74" fillId="11" borderId="0" applyNumberFormat="0" applyBorder="0" applyAlignment="0" applyProtection="0">
      <alignment vertical="center"/>
    </xf>
    <xf numFmtId="0" fontId="108" fillId="20" borderId="0" applyNumberFormat="0" applyBorder="0" applyAlignment="0" applyProtection="0">
      <alignment vertical="center"/>
    </xf>
    <xf numFmtId="0" fontId="66" fillId="0" borderId="0">
      <alignment vertical="center"/>
    </xf>
    <xf numFmtId="0" fontId="32" fillId="0" borderId="0">
      <alignment vertical="center"/>
    </xf>
    <xf numFmtId="9" fontId="32" fillId="0" borderId="0" applyFont="0" applyFill="0" applyBorder="0" applyAlignment="0" applyProtection="0">
      <alignment vertical="center"/>
    </xf>
    <xf numFmtId="0" fontId="66" fillId="0" borderId="0">
      <alignment vertical="center"/>
    </xf>
    <xf numFmtId="49" fontId="32" fillId="0" borderId="0" applyFont="0" applyFill="0" applyBorder="0" applyAlignment="0" applyProtection="0">
      <alignment vertical="center"/>
    </xf>
    <xf numFmtId="0" fontId="107" fillId="0" borderId="0" applyNumberFormat="0" applyFill="0" applyBorder="0" applyAlignment="0" applyProtection="0">
      <alignment vertical="top"/>
      <protection locked="0"/>
    </xf>
    <xf numFmtId="0" fontId="70" fillId="8" borderId="0" applyNumberFormat="0" applyBorder="0" applyAlignment="0" applyProtection="0">
      <alignment vertical="center"/>
    </xf>
    <xf numFmtId="0" fontId="32" fillId="0" borderId="0">
      <alignment vertical="center"/>
    </xf>
    <xf numFmtId="0" fontId="66" fillId="0" borderId="0">
      <alignment vertical="center"/>
    </xf>
    <xf numFmtId="0" fontId="70" fillId="24" borderId="0" applyNumberFormat="0" applyBorder="0" applyAlignment="0" applyProtection="0">
      <alignment vertical="center"/>
    </xf>
    <xf numFmtId="0" fontId="32" fillId="0" borderId="0">
      <alignment vertical="center"/>
    </xf>
    <xf numFmtId="0" fontId="66" fillId="0" borderId="0">
      <alignment vertical="center"/>
    </xf>
    <xf numFmtId="0" fontId="66" fillId="0" borderId="0">
      <alignment vertical="center"/>
    </xf>
    <xf numFmtId="10" fontId="32" fillId="0" borderId="0" applyFont="0" applyFill="0" applyBorder="0" applyAlignment="0" applyProtection="0">
      <alignment vertical="center"/>
    </xf>
    <xf numFmtId="9" fontId="32" fillId="0" borderId="0" applyFont="0" applyFill="0" applyBorder="0" applyAlignment="0" applyProtection="0">
      <alignment vertical="center"/>
    </xf>
    <xf numFmtId="0" fontId="66" fillId="0" borderId="0">
      <alignment vertical="center"/>
    </xf>
    <xf numFmtId="0" fontId="109" fillId="0" borderId="32" applyNumberFormat="0" applyFill="0" applyAlignment="0" applyProtection="0">
      <alignment vertical="center"/>
    </xf>
    <xf numFmtId="0" fontId="66" fillId="0" borderId="0">
      <alignment vertical="center"/>
    </xf>
    <xf numFmtId="0" fontId="66" fillId="0" borderId="0">
      <alignment vertical="center"/>
    </xf>
    <xf numFmtId="0" fontId="107" fillId="0" borderId="0" applyNumberFormat="0" applyFill="0" applyBorder="0" applyAlignment="0" applyProtection="0">
      <alignment vertical="top"/>
      <protection locked="0"/>
    </xf>
    <xf numFmtId="0" fontId="70" fillId="8" borderId="0" applyNumberFormat="0" applyBorder="0" applyAlignment="0" applyProtection="0">
      <alignment vertical="center"/>
    </xf>
    <xf numFmtId="0" fontId="66" fillId="0" borderId="0">
      <alignment vertical="center"/>
    </xf>
    <xf numFmtId="0" fontId="77" fillId="0" borderId="0">
      <alignment vertical="center"/>
    </xf>
    <xf numFmtId="0" fontId="70" fillId="7" borderId="0" applyNumberFormat="0" applyBorder="0" applyAlignment="0" applyProtection="0">
      <alignment vertical="center"/>
    </xf>
    <xf numFmtId="0" fontId="83" fillId="0" borderId="0">
      <alignment vertical="center"/>
    </xf>
    <xf numFmtId="0" fontId="110" fillId="0" borderId="0" applyNumberFormat="0" applyFill="0" applyBorder="0" applyAlignment="0" applyProtection="0">
      <alignment vertical="center"/>
    </xf>
    <xf numFmtId="0" fontId="0" fillId="9" borderId="0" applyNumberFormat="0" applyBorder="0" applyAlignment="0" applyProtection="0">
      <alignment vertical="center"/>
    </xf>
    <xf numFmtId="0" fontId="64" fillId="0" borderId="16" applyNumberFormat="0" applyFill="0" applyAlignment="0" applyProtection="0">
      <alignment vertical="center"/>
    </xf>
    <xf numFmtId="0" fontId="32" fillId="0" borderId="0">
      <alignment vertical="center"/>
    </xf>
    <xf numFmtId="0" fontId="0" fillId="9" borderId="0" applyNumberFormat="0" applyBorder="0" applyAlignment="0" applyProtection="0">
      <alignment vertical="center"/>
    </xf>
    <xf numFmtId="0" fontId="69" fillId="50" borderId="0" applyNumberFormat="0" applyBorder="0" applyAlignment="0" applyProtection="0">
      <alignment vertical="center"/>
    </xf>
    <xf numFmtId="0" fontId="0" fillId="51" borderId="0" applyNumberFormat="0" applyBorder="0" applyAlignment="0" applyProtection="0">
      <alignment vertical="center"/>
    </xf>
    <xf numFmtId="0" fontId="30" fillId="5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9" fillId="52" borderId="0" applyNumberFormat="0" applyBorder="0" applyAlignment="0" applyProtection="0">
      <alignment vertical="center"/>
    </xf>
    <xf numFmtId="0" fontId="32" fillId="0" borderId="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0" fillId="10" borderId="0" applyNumberFormat="0" applyBorder="0" applyAlignment="0" applyProtection="0">
      <alignment vertical="center"/>
    </xf>
    <xf numFmtId="0" fontId="32" fillId="0" borderId="0">
      <alignment vertical="center"/>
    </xf>
    <xf numFmtId="0" fontId="0" fillId="18" borderId="0" applyNumberFormat="0" applyBorder="0" applyAlignment="0" applyProtection="0">
      <alignment vertical="center"/>
    </xf>
    <xf numFmtId="189" fontId="32" fillId="0" borderId="0" applyFont="0" applyFill="0" applyBorder="0" applyAlignment="0" applyProtection="0">
      <alignment vertical="center"/>
    </xf>
    <xf numFmtId="0" fontId="32" fillId="0" borderId="0">
      <alignment vertical="center"/>
    </xf>
    <xf numFmtId="0" fontId="0" fillId="18" borderId="0" applyNumberFormat="0" applyBorder="0" applyAlignment="0" applyProtection="0">
      <alignment vertical="center"/>
    </xf>
    <xf numFmtId="0" fontId="32" fillId="0" borderId="0">
      <alignment vertical="center"/>
    </xf>
    <xf numFmtId="0" fontId="0" fillId="31" borderId="0" applyNumberFormat="0" applyBorder="0" applyAlignment="0" applyProtection="0">
      <alignment vertical="center"/>
    </xf>
    <xf numFmtId="0" fontId="70" fillId="5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0" fillId="10" borderId="0" applyNumberFormat="0" applyBorder="0" applyAlignment="0" applyProtection="0">
      <alignment vertical="center"/>
    </xf>
    <xf numFmtId="0" fontId="0" fillId="52" borderId="0" applyNumberFormat="0" applyBorder="0" applyAlignment="0" applyProtection="0">
      <alignment vertical="center"/>
    </xf>
    <xf numFmtId="0" fontId="85" fillId="0" borderId="0" applyNumberFormat="0" applyFill="0" applyBorder="0" applyAlignment="0" applyProtection="0">
      <alignment vertical="center"/>
    </xf>
    <xf numFmtId="0" fontId="0" fillId="11" borderId="0" applyNumberFormat="0" applyBorder="0" applyAlignment="0" applyProtection="0">
      <alignment vertical="center"/>
    </xf>
    <xf numFmtId="0" fontId="32" fillId="0" borderId="0">
      <alignment vertical="center"/>
    </xf>
    <xf numFmtId="0" fontId="0" fillId="11" borderId="0" applyNumberFormat="0" applyBorder="0" applyAlignment="0" applyProtection="0">
      <alignment vertical="center"/>
    </xf>
    <xf numFmtId="0" fontId="111" fillId="0" borderId="1">
      <alignment horizontal="left" vertical="center"/>
    </xf>
    <xf numFmtId="0" fontId="0" fillId="24" borderId="0" applyNumberFormat="0" applyBorder="0" applyAlignment="0" applyProtection="0">
      <alignment vertical="center"/>
    </xf>
    <xf numFmtId="0" fontId="70" fillId="8" borderId="0" applyNumberFormat="0" applyBorder="0" applyAlignment="0" applyProtection="0">
      <alignment vertical="center"/>
    </xf>
    <xf numFmtId="0" fontId="32" fillId="0" borderId="0">
      <alignment vertical="center"/>
    </xf>
    <xf numFmtId="0" fontId="0" fillId="20" borderId="0" applyNumberFormat="0" applyBorder="0" applyAlignment="0" applyProtection="0">
      <alignment vertical="center"/>
    </xf>
    <xf numFmtId="0" fontId="32" fillId="0" borderId="0">
      <alignment vertical="center"/>
    </xf>
    <xf numFmtId="0" fontId="0" fillId="20" borderId="0" applyNumberFormat="0" applyBorder="0" applyAlignment="0" applyProtection="0">
      <alignment vertical="center"/>
    </xf>
    <xf numFmtId="0" fontId="10" fillId="0" borderId="0">
      <alignment vertical="center"/>
    </xf>
    <xf numFmtId="0" fontId="0" fillId="21" borderId="0" applyNumberFormat="0" applyBorder="0" applyAlignment="0" applyProtection="0">
      <alignment vertical="center"/>
    </xf>
    <xf numFmtId="0" fontId="10"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105" fillId="12" borderId="31" applyNumberFormat="0" applyAlignment="0" applyProtection="0">
      <alignment vertical="center"/>
    </xf>
    <xf numFmtId="0" fontId="32" fillId="0" borderId="0">
      <alignment vertical="center"/>
    </xf>
    <xf numFmtId="0" fontId="30" fillId="10" borderId="0" applyNumberFormat="0" applyBorder="0" applyAlignment="0" applyProtection="0">
      <alignment vertical="center"/>
    </xf>
    <xf numFmtId="0" fontId="73" fillId="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9" fillId="54" borderId="0" applyNumberFormat="0" applyBorder="0" applyAlignment="0" applyProtection="0">
      <alignment vertical="center"/>
    </xf>
    <xf numFmtId="0" fontId="105" fillId="12" borderId="31" applyNumberFormat="0" applyAlignment="0" applyProtection="0">
      <alignment vertical="center"/>
    </xf>
    <xf numFmtId="0" fontId="73" fillId="9" borderId="0" applyNumberFormat="0" applyBorder="0" applyAlignment="0" applyProtection="0">
      <alignment vertical="center"/>
    </xf>
    <xf numFmtId="0" fontId="0" fillId="24" borderId="0" applyNumberFormat="0" applyBorder="0" applyAlignment="0" applyProtection="0">
      <alignment vertical="center"/>
    </xf>
    <xf numFmtId="0" fontId="74" fillId="11" borderId="0" applyNumberFormat="0" applyBorder="0" applyAlignment="0" applyProtection="0">
      <alignment vertical="center"/>
    </xf>
    <xf numFmtId="9" fontId="32" fillId="0" borderId="0" applyFont="0" applyFill="0" applyBorder="0" applyAlignment="0" applyProtection="0">
      <alignment vertical="center"/>
    </xf>
    <xf numFmtId="0" fontId="73" fillId="9" borderId="0" applyNumberFormat="0" applyBorder="0" applyAlignment="0" applyProtection="0">
      <alignment vertical="center"/>
    </xf>
    <xf numFmtId="0" fontId="0" fillId="18" borderId="0" applyNumberFormat="0" applyBorder="0" applyAlignment="0" applyProtection="0">
      <alignment vertical="center"/>
    </xf>
    <xf numFmtId="0" fontId="109" fillId="0" borderId="32" applyNumberFormat="0" applyFill="0" applyAlignment="0" applyProtection="0">
      <alignment vertical="center"/>
    </xf>
    <xf numFmtId="0" fontId="0" fillId="18" borderId="0" applyNumberFormat="0" applyBorder="0" applyAlignment="0" applyProtection="0">
      <alignment vertical="center"/>
    </xf>
    <xf numFmtId="0" fontId="70" fillId="55" borderId="0" applyNumberFormat="0" applyBorder="0" applyAlignment="0" applyProtection="0">
      <alignment vertical="center"/>
    </xf>
    <xf numFmtId="0" fontId="74" fillId="11" borderId="0" applyNumberFormat="0" applyBorder="0" applyAlignment="0" applyProtection="0">
      <alignment vertical="center"/>
    </xf>
    <xf numFmtId="9" fontId="32" fillId="0" borderId="0" applyFont="0" applyFill="0" applyBorder="0" applyAlignment="0" applyProtection="0">
      <alignment vertical="center"/>
    </xf>
    <xf numFmtId="0" fontId="73" fillId="9" borderId="0" applyNumberFormat="0" applyBorder="0" applyAlignment="0" applyProtection="0">
      <alignment vertical="center"/>
    </xf>
    <xf numFmtId="0" fontId="0" fillId="56" borderId="0" applyNumberFormat="0" applyBorder="0" applyAlignment="0" applyProtection="0">
      <alignment vertical="center"/>
    </xf>
    <xf numFmtId="0" fontId="69" fillId="11" borderId="0" applyNumberFormat="0" applyBorder="0" applyAlignment="0" applyProtection="0">
      <alignment vertical="center"/>
    </xf>
    <xf numFmtId="0" fontId="101" fillId="12" borderId="29" applyNumberFormat="0" applyAlignment="0" applyProtection="0">
      <alignment vertical="center"/>
    </xf>
    <xf numFmtId="0" fontId="70" fillId="16"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3" fillId="9" borderId="0" applyNumberFormat="0" applyBorder="0" applyAlignment="0" applyProtection="0">
      <alignment vertical="center"/>
    </xf>
    <xf numFmtId="0" fontId="96" fillId="0" borderId="33" applyNumberFormat="0" applyFill="0" applyAlignment="0" applyProtection="0">
      <alignment vertical="center"/>
    </xf>
    <xf numFmtId="0" fontId="77" fillId="0" borderId="12" applyNumberFormat="0" applyFill="0" applyProtection="0">
      <alignment horizontal="left" vertical="center"/>
    </xf>
    <xf numFmtId="0" fontId="69" fillId="11" borderId="0" applyNumberFormat="0" applyBorder="0" applyAlignment="0" applyProtection="0">
      <alignment vertical="center"/>
    </xf>
    <xf numFmtId="9" fontId="32" fillId="0" borderId="0" applyFont="0" applyFill="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178" fontId="0" fillId="0" borderId="0" applyFont="0" applyFill="0" applyBorder="0" applyAlignment="0" applyProtection="0">
      <alignment vertical="center"/>
    </xf>
    <xf numFmtId="0" fontId="69" fillId="20" borderId="0" applyNumberFormat="0" applyBorder="0" applyAlignment="0" applyProtection="0">
      <alignment vertical="center"/>
    </xf>
    <xf numFmtId="0" fontId="101" fillId="12" borderId="29" applyNumberFormat="0" applyAlignment="0" applyProtection="0">
      <alignment vertical="center"/>
    </xf>
    <xf numFmtId="0" fontId="32" fillId="0" borderId="0">
      <alignment vertical="center"/>
    </xf>
    <xf numFmtId="0" fontId="70" fillId="16" borderId="0" applyNumberFormat="0" applyBorder="0" applyAlignment="0" applyProtection="0">
      <alignment vertical="center"/>
    </xf>
    <xf numFmtId="0" fontId="0" fillId="0" borderId="0">
      <alignment vertical="center"/>
    </xf>
    <xf numFmtId="0" fontId="69" fillId="20" borderId="0" applyNumberFormat="0" applyBorder="0" applyAlignment="0" applyProtection="0">
      <alignment vertical="center"/>
    </xf>
    <xf numFmtId="0" fontId="70" fillId="52" borderId="0" applyNumberFormat="0" applyBorder="0" applyAlignment="0" applyProtection="0">
      <alignment vertical="center"/>
    </xf>
    <xf numFmtId="0" fontId="0" fillId="0" borderId="0">
      <alignment vertical="center"/>
    </xf>
    <xf numFmtId="0" fontId="0" fillId="10" borderId="34" applyNumberFormat="0" applyFont="0" applyAlignment="0" applyProtection="0">
      <alignment vertical="center"/>
    </xf>
    <xf numFmtId="0" fontId="69" fillId="21" borderId="0" applyNumberFormat="0" applyBorder="0" applyAlignment="0" applyProtection="0">
      <alignment vertical="center"/>
    </xf>
    <xf numFmtId="0" fontId="69" fillId="52" borderId="0" applyNumberFormat="0" applyBorder="0" applyAlignment="0" applyProtection="0">
      <alignment vertical="center"/>
    </xf>
    <xf numFmtId="0" fontId="70" fillId="16"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3" borderId="0" applyNumberFormat="0" applyBorder="0" applyAlignment="0" applyProtection="0">
      <alignment vertical="center"/>
    </xf>
    <xf numFmtId="0" fontId="30" fillId="51" borderId="0" applyNumberFormat="0" applyBorder="0" applyAlignment="0" applyProtection="0">
      <alignment vertical="center"/>
    </xf>
    <xf numFmtId="0" fontId="69" fillId="53" borderId="0" applyNumberFormat="0" applyBorder="0" applyAlignment="0" applyProtection="0">
      <alignment vertical="center"/>
    </xf>
    <xf numFmtId="0" fontId="71" fillId="0" borderId="19" applyNumberFormat="0" applyFill="0" applyAlignment="0" applyProtection="0">
      <alignment vertical="center"/>
    </xf>
    <xf numFmtId="0" fontId="30" fillId="51" borderId="0" applyNumberFormat="0" applyBorder="0" applyAlignment="0" applyProtection="0">
      <alignment vertical="center"/>
    </xf>
    <xf numFmtId="0" fontId="69" fillId="19" borderId="0" applyNumberFormat="0" applyBorder="0" applyAlignment="0" applyProtection="0">
      <alignment vertical="center"/>
    </xf>
    <xf numFmtId="0" fontId="70" fillId="16" borderId="0" applyNumberFormat="0" applyBorder="0" applyAlignment="0" applyProtection="0">
      <alignment vertical="center"/>
    </xf>
    <xf numFmtId="0" fontId="69" fillId="19" borderId="0" applyNumberFormat="0" applyBorder="0" applyAlignment="0" applyProtection="0">
      <alignment vertical="center"/>
    </xf>
    <xf numFmtId="0" fontId="77" fillId="0" borderId="0" applyProtection="0">
      <alignment vertical="center"/>
    </xf>
    <xf numFmtId="0" fontId="32" fillId="0" borderId="0">
      <alignment vertical="center"/>
    </xf>
    <xf numFmtId="0" fontId="69" fillId="54" borderId="0" applyNumberFormat="0" applyBorder="0" applyAlignment="0" applyProtection="0">
      <alignment vertical="center"/>
    </xf>
    <xf numFmtId="0" fontId="69" fillId="12" borderId="0" applyNumberFormat="0" applyBorder="0" applyAlignment="0" applyProtection="0">
      <alignment vertical="center"/>
    </xf>
    <xf numFmtId="0" fontId="88" fillId="0" borderId="21" applyNumberFormat="0" applyFill="0" applyAlignment="0" applyProtection="0">
      <alignment vertical="center"/>
    </xf>
    <xf numFmtId="0" fontId="10" fillId="0" borderId="0">
      <alignment vertical="center"/>
    </xf>
    <xf numFmtId="0" fontId="32" fillId="0" borderId="0">
      <alignment vertical="center"/>
    </xf>
    <xf numFmtId="0" fontId="69" fillId="12" borderId="0" applyNumberFormat="0" applyBorder="0" applyAlignment="0" applyProtection="0">
      <alignment vertical="center"/>
    </xf>
    <xf numFmtId="0" fontId="32" fillId="0" borderId="0">
      <alignment vertical="center"/>
    </xf>
    <xf numFmtId="0" fontId="69" fillId="12"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69" fillId="7" borderId="0" applyNumberFormat="0" applyBorder="0" applyAlignment="0" applyProtection="0">
      <alignment vertical="center"/>
    </xf>
    <xf numFmtId="0" fontId="32" fillId="0" borderId="0">
      <alignment vertical="center"/>
    </xf>
    <xf numFmtId="0" fontId="69" fillId="7" borderId="0" applyNumberFormat="0" applyBorder="0" applyAlignment="0" applyProtection="0">
      <alignment vertical="center"/>
    </xf>
    <xf numFmtId="0" fontId="32" fillId="0" borderId="0" applyNumberFormat="0" applyFill="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8" borderId="0" applyNumberFormat="0" applyBorder="0" applyAlignment="0" applyProtection="0">
      <alignment vertical="center"/>
    </xf>
    <xf numFmtId="0" fontId="112" fillId="0" borderId="14">
      <alignment horizontal="left" vertical="center"/>
    </xf>
    <xf numFmtId="0" fontId="69" fillId="7" borderId="0" applyNumberFormat="0" applyBorder="0" applyAlignment="0" applyProtection="0">
      <alignment vertical="center"/>
    </xf>
    <xf numFmtId="0" fontId="112" fillId="0" borderId="14">
      <alignment horizontal="left" vertical="center"/>
    </xf>
    <xf numFmtId="0" fontId="69" fillId="7" borderId="0" applyNumberFormat="0" applyBorder="0" applyAlignment="0" applyProtection="0">
      <alignment vertical="center"/>
    </xf>
    <xf numFmtId="0" fontId="69" fillId="16" borderId="0" applyNumberFormat="0" applyBorder="0" applyAlignment="0" applyProtection="0">
      <alignment vertical="center"/>
    </xf>
    <xf numFmtId="0" fontId="106" fillId="0" borderId="0">
      <alignment vertical="center"/>
      <protection locked="0"/>
    </xf>
    <xf numFmtId="0" fontId="69" fillId="50" borderId="0" applyNumberFormat="0" applyBorder="0" applyAlignment="0" applyProtection="0">
      <alignment vertical="center"/>
    </xf>
    <xf numFmtId="0" fontId="30" fillId="51" borderId="0" applyNumberFormat="0" applyBorder="0" applyAlignment="0" applyProtection="0">
      <alignment vertical="center"/>
    </xf>
    <xf numFmtId="0" fontId="70" fillId="8" borderId="0" applyNumberFormat="0" applyBorder="0" applyAlignment="0" applyProtection="0">
      <alignment vertical="center"/>
    </xf>
    <xf numFmtId="0" fontId="30" fillId="51" borderId="0" applyNumberFormat="0" applyBorder="0" applyAlignment="0" applyProtection="0">
      <alignment vertical="center"/>
    </xf>
    <xf numFmtId="0" fontId="32" fillId="0" borderId="0">
      <alignment vertical="center"/>
    </xf>
    <xf numFmtId="0" fontId="30" fillId="18"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103" fillId="0" borderId="0" applyNumberFormat="0" applyFill="0" applyBorder="0" applyAlignment="0" applyProtection="0">
      <alignment vertical="center"/>
    </xf>
    <xf numFmtId="0" fontId="70" fillId="16"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97" fillId="0" borderId="26">
      <alignment horizontal="center" vertical="center"/>
    </xf>
    <xf numFmtId="0" fontId="70" fillId="24" borderId="0" applyNumberFormat="0" applyBorder="0" applyAlignment="0" applyProtection="0">
      <alignment vertical="center"/>
    </xf>
    <xf numFmtId="0" fontId="70" fillId="24" borderId="0" applyNumberFormat="0" applyBorder="0" applyAlignment="0" applyProtection="0">
      <alignment vertical="center"/>
    </xf>
    <xf numFmtId="0" fontId="88" fillId="0" borderId="21" applyNumberFormat="0" applyFill="0" applyAlignment="0" applyProtection="0">
      <alignment vertical="center"/>
    </xf>
    <xf numFmtId="0" fontId="0" fillId="10" borderId="34" applyNumberFormat="0" applyFont="0" applyAlignment="0" applyProtection="0">
      <alignment vertical="center"/>
    </xf>
    <xf numFmtId="0" fontId="32" fillId="0" borderId="0">
      <alignment vertical="center"/>
    </xf>
    <xf numFmtId="0" fontId="70" fillId="24" borderId="0" applyNumberFormat="0" applyBorder="0" applyAlignment="0" applyProtection="0">
      <alignment vertical="center"/>
    </xf>
    <xf numFmtId="0" fontId="88" fillId="0" borderId="21" applyNumberFormat="0" applyFill="0" applyAlignment="0" applyProtection="0">
      <alignment vertical="center"/>
    </xf>
    <xf numFmtId="0" fontId="70" fillId="8" borderId="0" applyNumberFormat="0" applyBorder="0" applyAlignment="0" applyProtection="0">
      <alignment vertical="center"/>
    </xf>
    <xf numFmtId="15" fontId="113" fillId="0" borderId="0">
      <alignment vertical="center"/>
    </xf>
    <xf numFmtId="0" fontId="70" fillId="8" borderId="0" applyNumberFormat="0" applyBorder="0" applyAlignment="0" applyProtection="0">
      <alignment vertical="center"/>
    </xf>
    <xf numFmtId="189" fontId="32" fillId="0" borderId="0" applyFont="0" applyFill="0" applyBorder="0" applyAlignment="0" applyProtection="0">
      <alignment vertical="center"/>
    </xf>
    <xf numFmtId="0" fontId="70" fillId="8" borderId="0" applyNumberFormat="0" applyBorder="0" applyAlignment="0" applyProtection="0">
      <alignment vertical="center"/>
    </xf>
    <xf numFmtId="0" fontId="70" fillId="8" borderId="0" applyNumberFormat="0" applyBorder="0" applyAlignment="0" applyProtection="0">
      <alignment vertical="center"/>
    </xf>
    <xf numFmtId="0" fontId="32" fillId="0" borderId="0">
      <alignment vertical="center"/>
    </xf>
    <xf numFmtId="0" fontId="70" fillId="8" borderId="0" applyNumberFormat="0" applyBorder="0" applyAlignment="0" applyProtection="0">
      <alignment vertical="center"/>
    </xf>
    <xf numFmtId="0" fontId="67" fillId="0" borderId="17" applyNumberFormat="0" applyFill="0" applyProtection="0">
      <alignment horizontal="center" vertical="center"/>
    </xf>
    <xf numFmtId="0" fontId="32" fillId="0" borderId="0">
      <alignment vertical="center"/>
    </xf>
    <xf numFmtId="0" fontId="70" fillId="8" borderId="0" applyNumberFormat="0" applyBorder="0" applyAlignment="0" applyProtection="0">
      <alignment vertical="center"/>
    </xf>
    <xf numFmtId="0" fontId="114" fillId="58" borderId="13">
      <alignment vertical="center"/>
      <protection locked="0"/>
    </xf>
    <xf numFmtId="0" fontId="32" fillId="0" borderId="0">
      <alignment vertical="center"/>
    </xf>
    <xf numFmtId="0" fontId="70" fillId="8" borderId="0" applyNumberFormat="0" applyBorder="0" applyAlignment="0" applyProtection="0">
      <alignment vertical="center"/>
    </xf>
    <xf numFmtId="0" fontId="32" fillId="0" borderId="0">
      <alignment vertical="center"/>
    </xf>
    <xf numFmtId="0" fontId="91" fillId="31" borderId="0" applyNumberFormat="0" applyBorder="0" applyAlignment="0" applyProtection="0">
      <alignment vertical="center"/>
    </xf>
    <xf numFmtId="0" fontId="70" fillId="8" borderId="0" applyNumberFormat="0" applyBorder="0" applyAlignment="0" applyProtection="0">
      <alignment vertical="center"/>
    </xf>
    <xf numFmtId="0" fontId="91" fillId="31" borderId="0" applyNumberFormat="0" applyBorder="0" applyAlignment="0" applyProtection="0">
      <alignment vertical="center"/>
    </xf>
    <xf numFmtId="0" fontId="70" fillId="8" borderId="0" applyNumberFormat="0" applyBorder="0" applyAlignment="0" applyProtection="0">
      <alignment vertical="center"/>
    </xf>
    <xf numFmtId="0" fontId="70" fillId="55" borderId="0" applyNumberFormat="0" applyBorder="0" applyAlignment="0" applyProtection="0">
      <alignment vertical="center"/>
    </xf>
    <xf numFmtId="0" fontId="111" fillId="0" borderId="1">
      <alignment horizontal="left" vertical="center"/>
    </xf>
    <xf numFmtId="0" fontId="69" fillId="8" borderId="0" applyNumberFormat="0" applyBorder="0" applyAlignment="0" applyProtection="0">
      <alignment vertical="center"/>
    </xf>
    <xf numFmtId="0" fontId="112" fillId="0" borderId="35" applyNumberFormat="0" applyAlignment="0" applyProtection="0">
      <alignment horizontal="left" vertical="center"/>
    </xf>
    <xf numFmtId="0" fontId="115" fillId="52" borderId="31" applyNumberFormat="0" applyAlignment="0" applyProtection="0">
      <alignment vertical="center"/>
    </xf>
    <xf numFmtId="0" fontId="30" fillId="12" borderId="0" applyNumberFormat="0" applyBorder="0" applyAlignment="0" applyProtection="0">
      <alignment vertical="center"/>
    </xf>
    <xf numFmtId="0" fontId="70" fillId="17" borderId="0" applyNumberFormat="0" applyBorder="0" applyAlignment="0" applyProtection="0">
      <alignment vertical="center"/>
    </xf>
    <xf numFmtId="186" fontId="77" fillId="0" borderId="17" applyFill="0" applyProtection="0">
      <alignment horizontal="right" vertical="center"/>
    </xf>
    <xf numFmtId="0" fontId="70" fillId="17" borderId="0" applyNumberFormat="0" applyBorder="0" applyAlignment="0" applyProtection="0">
      <alignment vertical="center"/>
    </xf>
    <xf numFmtId="186" fontId="77" fillId="0" borderId="17" applyFill="0" applyProtection="0">
      <alignment horizontal="right" vertical="center"/>
    </xf>
    <xf numFmtId="0" fontId="30" fillId="51" borderId="0" applyNumberFormat="0" applyBorder="0" applyAlignment="0" applyProtection="0">
      <alignment vertical="center"/>
    </xf>
    <xf numFmtId="0" fontId="70" fillId="17" borderId="0" applyNumberFormat="0" applyBorder="0" applyAlignment="0" applyProtection="0">
      <alignment vertical="center"/>
    </xf>
    <xf numFmtId="186" fontId="77" fillId="0" borderId="17" applyFill="0" applyProtection="0">
      <alignment horizontal="righ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114" fillId="58" borderId="13">
      <alignment vertical="center"/>
      <protection locked="0"/>
    </xf>
    <xf numFmtId="0" fontId="69" fillId="54" borderId="0" applyNumberFormat="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70" fillId="55" borderId="0" applyNumberFormat="0" applyBorder="0" applyAlignment="0" applyProtection="0">
      <alignment vertical="center"/>
    </xf>
    <xf numFmtId="15" fontId="113" fillId="0" borderId="0">
      <alignment vertical="center"/>
    </xf>
    <xf numFmtId="0" fontId="12" fillId="0" borderId="0">
      <alignment vertical="center"/>
    </xf>
    <xf numFmtId="9" fontId="32" fillId="0" borderId="0" applyFont="0" applyFill="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70" fillId="55" borderId="0" applyNumberFormat="0" applyBorder="0" applyAlignment="0" applyProtection="0">
      <alignment vertical="center"/>
    </xf>
    <xf numFmtId="0" fontId="70" fillId="17" borderId="0" applyNumberFormat="0" applyBorder="0" applyAlignment="0" applyProtection="0">
      <alignment vertical="center"/>
    </xf>
    <xf numFmtId="0" fontId="30" fillId="10" borderId="0" applyNumberFormat="0" applyBorder="0" applyAlignment="0" applyProtection="0">
      <alignment vertical="center"/>
    </xf>
    <xf numFmtId="0" fontId="70" fillId="7" borderId="0" applyNumberFormat="0" applyBorder="0" applyAlignment="0" applyProtection="0">
      <alignment vertical="center"/>
    </xf>
    <xf numFmtId="0" fontId="32" fillId="0" borderId="0" applyFont="0" applyFill="0" applyBorder="0" applyAlignment="0" applyProtection="0">
      <alignment vertical="center"/>
    </xf>
    <xf numFmtId="0" fontId="30" fillId="10" borderId="0" applyNumberFormat="0" applyBorder="0" applyAlignment="0" applyProtection="0">
      <alignment vertical="center"/>
    </xf>
    <xf numFmtId="0" fontId="70" fillId="7"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88" fillId="0" borderId="21" applyNumberFormat="0" applyFill="0" applyAlignment="0" applyProtection="0">
      <alignment vertical="center"/>
    </xf>
    <xf numFmtId="0" fontId="30" fillId="10" borderId="0" applyNumberFormat="0" applyBorder="0" applyAlignment="0" applyProtection="0">
      <alignment vertical="center"/>
    </xf>
    <xf numFmtId="0" fontId="91" fillId="31" borderId="0" applyNumberFormat="0" applyBorder="0" applyAlignment="0" applyProtection="0">
      <alignment vertical="center"/>
    </xf>
    <xf numFmtId="0" fontId="71" fillId="0" borderId="19" applyNumberFormat="0" applyFill="0" applyAlignment="0" applyProtection="0">
      <alignment vertical="center"/>
    </xf>
    <xf numFmtId="0" fontId="70" fillId="7" borderId="0" applyNumberFormat="0" applyBorder="0" applyAlignment="0" applyProtection="0">
      <alignment vertical="center"/>
    </xf>
    <xf numFmtId="0" fontId="88" fillId="0" borderId="21" applyNumberFormat="0" applyFill="0" applyAlignment="0" applyProtection="0">
      <alignment vertical="center"/>
    </xf>
    <xf numFmtId="0" fontId="30" fillId="10" borderId="0" applyNumberFormat="0" applyBorder="0" applyAlignment="0" applyProtection="0">
      <alignment vertical="center"/>
    </xf>
    <xf numFmtId="0" fontId="88" fillId="0" borderId="21" applyNumberFormat="0" applyFill="0" applyAlignment="0" applyProtection="0">
      <alignment vertical="center"/>
    </xf>
    <xf numFmtId="0" fontId="30" fillId="9" borderId="0" applyNumberFormat="0" applyBorder="0" applyAlignment="0" applyProtection="0">
      <alignment vertical="center"/>
    </xf>
    <xf numFmtId="0" fontId="70" fillId="8" borderId="0" applyNumberFormat="0" applyBorder="0" applyAlignment="0" applyProtection="0">
      <alignment vertical="center"/>
    </xf>
    <xf numFmtId="182" fontId="32" fillId="0" borderId="0" applyFont="0" applyFill="0" applyBorder="0" applyAlignment="0" applyProtection="0">
      <alignment vertical="center"/>
    </xf>
    <xf numFmtId="0" fontId="80" fillId="1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70" fillId="12" borderId="0" applyNumberFormat="0" applyBorder="0" applyAlignment="0" applyProtection="0">
      <alignment vertical="center"/>
    </xf>
    <xf numFmtId="192" fontId="32" fillId="0" borderId="0" applyFont="0" applyFill="0" applyBorder="0" applyAlignment="0" applyProtection="0">
      <alignment vertical="center"/>
    </xf>
    <xf numFmtId="0" fontId="70" fillId="12" borderId="0" applyNumberFormat="0" applyBorder="0" applyAlignment="0" applyProtection="0">
      <alignment vertical="center"/>
    </xf>
    <xf numFmtId="0" fontId="70" fillId="8" borderId="0" applyNumberFormat="0" applyBorder="0" applyAlignment="0" applyProtection="0">
      <alignment vertical="center"/>
    </xf>
    <xf numFmtId="0" fontId="73" fillId="18" borderId="0" applyNumberFormat="0" applyBorder="0" applyAlignment="0" applyProtection="0">
      <alignment vertical="center"/>
    </xf>
    <xf numFmtId="0" fontId="70" fillId="12" borderId="0" applyNumberFormat="0" applyBorder="0" applyAlignment="0" applyProtection="0">
      <alignment vertical="center"/>
    </xf>
    <xf numFmtId="0" fontId="70" fillId="12" borderId="0" applyNumberFormat="0" applyBorder="0" applyAlignment="0" applyProtection="0">
      <alignment vertical="center"/>
    </xf>
    <xf numFmtId="0" fontId="77" fillId="0" borderId="12" applyNumberFormat="0" applyFill="0" applyProtection="0">
      <alignment horizontal="right" vertical="center"/>
    </xf>
    <xf numFmtId="0" fontId="32" fillId="0" borderId="0">
      <alignment vertical="center"/>
    </xf>
    <xf numFmtId="0" fontId="70" fillId="12" borderId="0" applyNumberFormat="0" applyBorder="0" applyAlignment="0" applyProtection="0">
      <alignment vertical="center"/>
    </xf>
    <xf numFmtId="0" fontId="70" fillId="17" borderId="0" applyNumberFormat="0" applyBorder="0" applyAlignment="0" applyProtection="0">
      <alignment vertical="center"/>
    </xf>
    <xf numFmtId="0" fontId="70" fillId="17" borderId="0" applyNumberFormat="0" applyBorder="0" applyAlignment="0" applyProtection="0">
      <alignment vertical="center"/>
    </xf>
    <xf numFmtId="193" fontId="116" fillId="0" borderId="0">
      <alignment vertical="center"/>
    </xf>
    <xf numFmtId="0" fontId="70" fillId="17" borderId="0" applyNumberFormat="0" applyBorder="0" applyAlignment="0" applyProtection="0">
      <alignment vertical="center"/>
    </xf>
    <xf numFmtId="0" fontId="70" fillId="17" borderId="0" applyNumberFormat="0" applyBorder="0" applyAlignment="0" applyProtection="0">
      <alignment vertical="center"/>
    </xf>
    <xf numFmtId="0" fontId="70" fillId="17" borderId="0" applyNumberFormat="0" applyBorder="0" applyAlignment="0" applyProtection="0">
      <alignment vertical="center"/>
    </xf>
    <xf numFmtId="0" fontId="85" fillId="0" borderId="0" applyNumberFormat="0" applyFill="0" applyBorder="0" applyAlignment="0" applyProtection="0">
      <alignment vertical="center"/>
    </xf>
    <xf numFmtId="0" fontId="70" fillId="17" borderId="0" applyNumberFormat="0" applyBorder="0" applyAlignment="0" applyProtection="0">
      <alignment vertical="center"/>
    </xf>
    <xf numFmtId="0" fontId="85" fillId="0" borderId="0" applyNumberFormat="0" applyFill="0" applyBorder="0" applyAlignment="0" applyProtection="0">
      <alignment vertical="center"/>
    </xf>
    <xf numFmtId="0" fontId="70" fillId="17" borderId="0" applyNumberFormat="0" applyBorder="0" applyAlignment="0" applyProtection="0">
      <alignment vertical="center"/>
    </xf>
    <xf numFmtId="0" fontId="85" fillId="0" borderId="0" applyNumberFormat="0" applyFill="0" applyBorder="0" applyAlignment="0" applyProtection="0">
      <alignment vertical="center"/>
    </xf>
    <xf numFmtId="0" fontId="32" fillId="0" borderId="0">
      <alignment vertical="center"/>
    </xf>
    <xf numFmtId="0" fontId="70" fillId="17" borderId="0" applyNumberFormat="0" applyBorder="0" applyAlignment="0" applyProtection="0">
      <alignment vertical="center"/>
    </xf>
    <xf numFmtId="0" fontId="85" fillId="0" borderId="0" applyNumberFormat="0" applyFill="0" applyBorder="0" applyAlignment="0" applyProtection="0">
      <alignment vertical="center"/>
    </xf>
    <xf numFmtId="185" fontId="32" fillId="0" borderId="0" applyFont="0" applyFill="0" applyBorder="0" applyAlignment="0" applyProtection="0">
      <alignment vertical="center"/>
    </xf>
    <xf numFmtId="0" fontId="85" fillId="0" borderId="0" applyNumberFormat="0" applyFill="0" applyBorder="0" applyAlignment="0" applyProtection="0">
      <alignment vertical="center"/>
    </xf>
    <xf numFmtId="0" fontId="91" fillId="20" borderId="0" applyNumberFormat="0" applyBorder="0" applyAlignment="0" applyProtection="0">
      <alignment vertical="center"/>
    </xf>
    <xf numFmtId="0" fontId="70" fillId="17" borderId="0" applyNumberFormat="0" applyBorder="0" applyAlignment="0" applyProtection="0">
      <alignment vertical="center"/>
    </xf>
    <xf numFmtId="0" fontId="85" fillId="0" borderId="0" applyNumberFormat="0" applyFill="0" applyBorder="0" applyAlignment="0" applyProtection="0">
      <alignment vertical="center"/>
    </xf>
    <xf numFmtId="0" fontId="91" fillId="20" borderId="0" applyNumberFormat="0" applyBorder="0" applyAlignment="0" applyProtection="0">
      <alignment vertical="center"/>
    </xf>
    <xf numFmtId="0" fontId="70" fillId="17" borderId="0" applyNumberFormat="0" applyBorder="0" applyAlignment="0" applyProtection="0">
      <alignment vertical="center"/>
    </xf>
    <xf numFmtId="0" fontId="32" fillId="0" borderId="0">
      <alignment vertical="center"/>
    </xf>
    <xf numFmtId="0" fontId="85" fillId="0" borderId="0" applyNumberFormat="0" applyFill="0" applyBorder="0" applyAlignment="0" applyProtection="0">
      <alignment vertical="center"/>
    </xf>
    <xf numFmtId="0" fontId="91" fillId="20" borderId="0" applyNumberFormat="0" applyBorder="0" applyAlignment="0" applyProtection="0">
      <alignment vertical="center"/>
    </xf>
    <xf numFmtId="0" fontId="70" fillId="17" borderId="0" applyNumberFormat="0" applyBorder="0" applyAlignment="0" applyProtection="0">
      <alignment vertical="center"/>
    </xf>
    <xf numFmtId="9" fontId="32" fillId="0" borderId="0" applyFont="0" applyFill="0" applyBorder="0" applyAlignment="0" applyProtection="0">
      <alignment vertical="center"/>
    </xf>
    <xf numFmtId="0" fontId="70" fillId="8" borderId="0" applyNumberFormat="0" applyBorder="0" applyAlignment="0" applyProtection="0">
      <alignment vertical="center"/>
    </xf>
    <xf numFmtId="0" fontId="91" fillId="20" borderId="0" applyNumberFormat="0" applyBorder="0" applyAlignment="0" applyProtection="0">
      <alignment vertical="center"/>
    </xf>
    <xf numFmtId="0" fontId="30" fillId="51"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51" borderId="0" applyNumberFormat="0" applyBorder="0" applyAlignment="0" applyProtection="0">
      <alignment vertical="center"/>
    </xf>
    <xf numFmtId="9" fontId="32" fillId="0" borderId="0" applyFont="0" applyFill="0" applyBorder="0" applyAlignment="0" applyProtection="0">
      <alignment vertical="center"/>
    </xf>
    <xf numFmtId="0" fontId="30" fillId="51" borderId="0" applyNumberFormat="0" applyBorder="0" applyAlignment="0" applyProtection="0">
      <alignment vertical="center"/>
    </xf>
    <xf numFmtId="9" fontId="32" fillId="0" borderId="0" applyFont="0" applyFill="0" applyBorder="0" applyAlignment="0" applyProtection="0">
      <alignment vertical="center"/>
    </xf>
    <xf numFmtId="0" fontId="30" fillId="51" borderId="0" applyNumberFormat="0" applyBorder="0" applyAlignment="0" applyProtection="0">
      <alignment vertical="center"/>
    </xf>
    <xf numFmtId="0" fontId="117" fillId="59" borderId="0" applyNumberFormat="0" applyBorder="0" applyAlignment="0" applyProtection="0">
      <alignment vertical="center"/>
    </xf>
    <xf numFmtId="9" fontId="32" fillId="0" borderId="0" applyFont="0" applyFill="0" applyBorder="0" applyAlignment="0" applyProtection="0">
      <alignment vertical="center"/>
    </xf>
    <xf numFmtId="0" fontId="30" fillId="12" borderId="0" applyNumberFormat="0" applyBorder="0" applyAlignment="0" applyProtection="0">
      <alignment vertical="center"/>
    </xf>
    <xf numFmtId="0" fontId="115" fillId="52" borderId="31" applyNumberFormat="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115" fillId="52" borderId="31" applyNumberFormat="0" applyAlignment="0" applyProtection="0">
      <alignment vertical="center"/>
    </xf>
    <xf numFmtId="0" fontId="30" fillId="52"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115" fillId="52" borderId="31" applyNumberFormat="0" applyAlignment="0" applyProtection="0">
      <alignment vertical="center"/>
    </xf>
    <xf numFmtId="0" fontId="77" fillId="0" borderId="12" applyNumberFormat="0" applyFill="0" applyProtection="0">
      <alignment horizontal="left" vertical="center"/>
    </xf>
    <xf numFmtId="0" fontId="30" fillId="52" borderId="0" applyNumberFormat="0" applyBorder="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115" fillId="52" borderId="31" applyNumberFormat="0" applyAlignment="0" applyProtection="0">
      <alignment vertical="center"/>
    </xf>
    <xf numFmtId="0" fontId="70" fillId="12" borderId="0" applyNumberFormat="0" applyBorder="0" applyAlignment="0" applyProtection="0">
      <alignment vertical="center"/>
    </xf>
    <xf numFmtId="0" fontId="103" fillId="0" borderId="0" applyNumberFormat="0" applyFill="0" applyBorder="0" applyAlignment="0" applyProtection="0">
      <alignment vertical="center"/>
    </xf>
    <xf numFmtId="0" fontId="70" fillId="12" borderId="0" applyNumberFormat="0" applyBorder="0" applyAlignment="0" applyProtection="0">
      <alignment vertical="center"/>
    </xf>
    <xf numFmtId="0" fontId="70" fillId="12" borderId="0" applyNumberFormat="0" applyBorder="0" applyAlignment="0" applyProtection="0">
      <alignment vertical="center"/>
    </xf>
    <xf numFmtId="0" fontId="32" fillId="60" borderId="0" applyNumberFormat="0" applyFont="0" applyBorder="0" applyAlignment="0" applyProtection="0">
      <alignment vertical="center"/>
    </xf>
    <xf numFmtId="0" fontId="70" fillId="8" borderId="0" applyNumberFormat="0" applyBorder="0" applyAlignment="0" applyProtection="0">
      <alignment vertical="center"/>
    </xf>
    <xf numFmtId="0" fontId="70" fillId="16" borderId="0" applyNumberFormat="0" applyBorder="0" applyAlignment="0" applyProtection="0">
      <alignment vertical="center"/>
    </xf>
    <xf numFmtId="0" fontId="70" fillId="8" borderId="0" applyNumberFormat="0" applyBorder="0" applyAlignment="0" applyProtection="0">
      <alignment vertical="center"/>
    </xf>
    <xf numFmtId="0" fontId="116" fillId="0" borderId="0">
      <alignment vertical="center"/>
    </xf>
    <xf numFmtId="0" fontId="70" fillId="8" borderId="0" applyNumberFormat="0" applyBorder="0" applyAlignment="0" applyProtection="0">
      <alignment vertical="center"/>
    </xf>
    <xf numFmtId="0" fontId="70" fillId="8" borderId="0" applyNumberFormat="0" applyBorder="0" applyAlignment="0" applyProtection="0">
      <alignment vertical="center"/>
    </xf>
    <xf numFmtId="0" fontId="97" fillId="0" borderId="26">
      <alignment horizontal="center" vertical="center"/>
    </xf>
    <xf numFmtId="0" fontId="67" fillId="0" borderId="17" applyNumberFormat="0" applyFill="0" applyProtection="0">
      <alignment horizontal="left" vertical="center"/>
    </xf>
    <xf numFmtId="0" fontId="32" fillId="0" borderId="0">
      <alignment vertical="center"/>
    </xf>
    <xf numFmtId="0" fontId="70" fillId="8" borderId="0" applyNumberFormat="0" applyBorder="0" applyAlignment="0" applyProtection="0">
      <alignment vertical="center"/>
    </xf>
    <xf numFmtId="9" fontId="32" fillId="0" borderId="0" applyFont="0" applyFill="0" applyBorder="0" applyAlignment="0" applyProtection="0">
      <alignment vertical="center"/>
    </xf>
    <xf numFmtId="0" fontId="118" fillId="0" borderId="36" applyNumberFormat="0" applyFill="0" applyAlignment="0" applyProtection="0">
      <alignment vertical="center"/>
    </xf>
    <xf numFmtId="0" fontId="70" fillId="8" borderId="0" applyNumberFormat="0" applyBorder="0" applyAlignment="0" applyProtection="0">
      <alignment vertical="center"/>
    </xf>
    <xf numFmtId="0" fontId="88" fillId="0" borderId="21" applyNumberFormat="0" applyFill="0" applyAlignment="0" applyProtection="0">
      <alignment vertical="center"/>
    </xf>
    <xf numFmtId="0" fontId="88" fillId="0" borderId="21" applyNumberFormat="0" applyFill="0" applyAlignment="0" applyProtection="0">
      <alignment vertical="center"/>
    </xf>
    <xf numFmtId="0" fontId="70" fillId="8" borderId="0" applyNumberFormat="0" applyBorder="0" applyAlignment="0" applyProtection="0">
      <alignment vertical="center"/>
    </xf>
    <xf numFmtId="0" fontId="70" fillId="7" borderId="0" applyNumberFormat="0" applyBorder="0" applyAlignment="0" applyProtection="0">
      <alignment vertical="center"/>
    </xf>
    <xf numFmtId="0" fontId="30" fillId="18" borderId="0" applyNumberFormat="0" applyBorder="0" applyAlignment="0" applyProtection="0">
      <alignment vertical="center"/>
    </xf>
    <xf numFmtId="0" fontId="32" fillId="0" borderId="0">
      <alignment vertical="center"/>
    </xf>
    <xf numFmtId="0" fontId="30" fillId="18" borderId="0" applyNumberFormat="0" applyBorder="0" applyAlignment="0" applyProtection="0">
      <alignment vertical="center"/>
    </xf>
    <xf numFmtId="0" fontId="79" fillId="10" borderId="1" applyNumberFormat="0" applyBorder="0" applyAlignment="0" applyProtection="0">
      <alignment vertical="center"/>
    </xf>
    <xf numFmtId="0" fontId="30" fillId="18" borderId="0" applyNumberFormat="0" applyBorder="0" applyAlignment="0" applyProtection="0">
      <alignment vertical="center"/>
    </xf>
    <xf numFmtId="0" fontId="30" fillId="51" borderId="0" applyNumberFormat="0" applyBorder="0" applyAlignment="0" applyProtection="0">
      <alignment vertical="center"/>
    </xf>
    <xf numFmtId="0" fontId="109" fillId="0" borderId="32" applyNumberFormat="0" applyFill="0" applyAlignment="0" applyProtection="0">
      <alignment vertical="center"/>
    </xf>
    <xf numFmtId="0" fontId="70" fillId="24" borderId="0" applyNumberFormat="0" applyBorder="0" applyAlignment="0" applyProtection="0">
      <alignment vertical="center"/>
    </xf>
    <xf numFmtId="0" fontId="32" fillId="0" borderId="0">
      <alignment vertical="center"/>
    </xf>
    <xf numFmtId="0" fontId="73" fillId="9" borderId="0" applyNumberFormat="0" applyBorder="0" applyAlignment="0" applyProtection="0">
      <alignment vertical="center"/>
    </xf>
    <xf numFmtId="0" fontId="70" fillId="24" borderId="0" applyNumberFormat="0" applyBorder="0" applyAlignment="0" applyProtection="0">
      <alignment vertical="center"/>
    </xf>
    <xf numFmtId="0" fontId="32" fillId="0" borderId="0">
      <alignment vertical="center"/>
    </xf>
    <xf numFmtId="0" fontId="73" fillId="9" borderId="0" applyNumberFormat="0" applyBorder="0" applyAlignment="0" applyProtection="0">
      <alignment vertical="center"/>
    </xf>
    <xf numFmtId="0" fontId="119" fillId="52" borderId="37">
      <alignment horizontal="left" vertical="center"/>
      <protection locked="0" hidden="1"/>
    </xf>
    <xf numFmtId="0" fontId="70" fillId="7" borderId="0" applyNumberFormat="0" applyBorder="0" applyAlignment="0" applyProtection="0">
      <alignment vertical="center"/>
    </xf>
    <xf numFmtId="0" fontId="109" fillId="0" borderId="32" applyNumberFormat="0" applyFill="0" applyAlignment="0" applyProtection="0">
      <alignment vertical="center"/>
    </xf>
    <xf numFmtId="0" fontId="119" fillId="52" borderId="37">
      <alignment horizontal="left" vertical="center"/>
      <protection locked="0" hidden="1"/>
    </xf>
    <xf numFmtId="0" fontId="70" fillId="7" borderId="0" applyNumberFormat="0" applyBorder="0" applyAlignment="0" applyProtection="0">
      <alignment vertical="center"/>
    </xf>
    <xf numFmtId="0" fontId="96" fillId="0" borderId="33" applyNumberFormat="0" applyFill="0" applyAlignment="0" applyProtection="0">
      <alignment vertical="center"/>
    </xf>
    <xf numFmtId="184" fontId="32" fillId="0" borderId="0" applyFont="0" applyFill="0" applyBorder="0" applyAlignment="0" applyProtection="0">
      <alignment vertical="center"/>
    </xf>
    <xf numFmtId="0" fontId="70" fillId="7" borderId="0" applyNumberFormat="0" applyBorder="0" applyAlignment="0" applyProtection="0">
      <alignment vertical="center"/>
    </xf>
    <xf numFmtId="0" fontId="70" fillId="7" borderId="0" applyNumberFormat="0" applyBorder="0" applyAlignment="0" applyProtection="0">
      <alignment vertical="center"/>
    </xf>
    <xf numFmtId="0" fontId="71" fillId="0" borderId="38" applyNumberFormat="0" applyFill="0" applyAlignment="0" applyProtection="0">
      <alignment vertical="center"/>
    </xf>
    <xf numFmtId="0" fontId="91" fillId="31" borderId="0" applyNumberFormat="0" applyBorder="0" applyAlignment="0" applyProtection="0">
      <alignment vertical="center"/>
    </xf>
    <xf numFmtId="0" fontId="70" fillId="7" borderId="0" applyNumberFormat="0" applyBorder="0" applyAlignment="0" applyProtection="0">
      <alignment vertical="center"/>
    </xf>
    <xf numFmtId="0" fontId="71" fillId="0" borderId="38" applyNumberFormat="0" applyFill="0" applyAlignment="0" applyProtection="0">
      <alignment vertical="center"/>
    </xf>
    <xf numFmtId="0" fontId="91" fillId="31" borderId="0" applyNumberFormat="0" applyBorder="0" applyAlignment="0" applyProtection="0">
      <alignment vertical="center"/>
    </xf>
    <xf numFmtId="0" fontId="88" fillId="0" borderId="21" applyNumberFormat="0" applyFill="0" applyAlignment="0" applyProtection="0">
      <alignment vertical="center"/>
    </xf>
    <xf numFmtId="0" fontId="70" fillId="7" borderId="0" applyNumberFormat="0" applyBorder="0" applyAlignment="0" applyProtection="0">
      <alignment vertical="center"/>
    </xf>
    <xf numFmtId="0" fontId="71" fillId="0" borderId="19" applyNumberFormat="0" applyFill="0" applyAlignment="0" applyProtection="0">
      <alignment vertical="center"/>
    </xf>
    <xf numFmtId="0" fontId="88" fillId="0" borderId="21" applyNumberFormat="0" applyFill="0" applyAlignment="0" applyProtection="0">
      <alignment vertical="center"/>
    </xf>
    <xf numFmtId="9" fontId="32" fillId="0" borderId="0" applyFont="0" applyFill="0" applyBorder="0" applyAlignment="0" applyProtection="0">
      <alignment vertical="center"/>
    </xf>
    <xf numFmtId="0" fontId="70" fillId="7" borderId="0" applyNumberFormat="0" applyBorder="0" applyAlignment="0" applyProtection="0">
      <alignment vertical="center"/>
    </xf>
    <xf numFmtId="0" fontId="71" fillId="0" borderId="19" applyNumberFormat="0" applyFill="0" applyAlignment="0" applyProtection="0">
      <alignment vertical="center"/>
    </xf>
    <xf numFmtId="0" fontId="30" fillId="10" borderId="0" applyNumberFormat="0" applyBorder="0" applyAlignment="0" applyProtection="0">
      <alignment vertical="center"/>
    </xf>
    <xf numFmtId="0" fontId="30" fillId="52" borderId="0" applyNumberFormat="0" applyBorder="0" applyAlignment="0" applyProtection="0">
      <alignment vertical="center"/>
    </xf>
    <xf numFmtId="0" fontId="96" fillId="0" borderId="33" applyNumberFormat="0" applyFill="0" applyAlignment="0" applyProtection="0">
      <alignment vertical="center"/>
    </xf>
    <xf numFmtId="0" fontId="9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0" fillId="52" borderId="0" applyNumberFormat="0" applyBorder="0" applyAlignment="0" applyProtection="0">
      <alignment vertical="center"/>
    </xf>
    <xf numFmtId="0" fontId="70" fillId="52" borderId="0" applyNumberFormat="0" applyBorder="0" applyAlignment="0" applyProtection="0">
      <alignment vertical="center"/>
    </xf>
    <xf numFmtId="0" fontId="70" fillId="52" borderId="0" applyNumberFormat="0" applyBorder="0" applyAlignment="0" applyProtection="0">
      <alignment vertical="center"/>
    </xf>
    <xf numFmtId="0" fontId="88" fillId="0" borderId="21" applyNumberFormat="0" applyFill="0" applyAlignment="0" applyProtection="0">
      <alignment vertical="center"/>
    </xf>
    <xf numFmtId="0" fontId="70" fillId="16" borderId="0" applyNumberFormat="0" applyBorder="0" applyAlignment="0" applyProtection="0">
      <alignment vertical="center"/>
    </xf>
    <xf numFmtId="9" fontId="32" fillId="0" borderId="0" applyFont="0" applyFill="0" applyBorder="0" applyAlignment="0" applyProtection="0">
      <alignment vertical="center"/>
    </xf>
    <xf numFmtId="194" fontId="32" fillId="0" borderId="0" applyFont="0" applyFill="0" applyBorder="0" applyAlignment="0" applyProtection="0">
      <alignment vertical="center"/>
    </xf>
    <xf numFmtId="0" fontId="96" fillId="0" borderId="33" applyNumberFormat="0" applyFill="0" applyAlignment="0" applyProtection="0">
      <alignment vertical="center"/>
    </xf>
    <xf numFmtId="0" fontId="120" fillId="0" borderId="0" applyNumberFormat="0" applyFill="0" applyBorder="0" applyAlignment="0" applyProtection="0">
      <alignment vertical="center"/>
    </xf>
    <xf numFmtId="190" fontId="32" fillId="0" borderId="0" applyFont="0" applyFill="0" applyBorder="0" applyAlignment="0" applyProtection="0">
      <alignment vertical="center"/>
    </xf>
    <xf numFmtId="0" fontId="109" fillId="0" borderId="32" applyNumberFormat="0" applyFill="0" applyAlignment="0" applyProtection="0">
      <alignment vertical="center"/>
    </xf>
    <xf numFmtId="0" fontId="32" fillId="0" borderId="0">
      <alignment vertical="center"/>
    </xf>
    <xf numFmtId="0" fontId="73" fillId="9" borderId="0" applyNumberFormat="0" applyBorder="0" applyAlignment="0" applyProtection="0">
      <alignment vertical="center"/>
    </xf>
    <xf numFmtId="191" fontId="116" fillId="0" borderId="0">
      <alignment vertical="center"/>
    </xf>
    <xf numFmtId="15" fontId="113" fillId="0" borderId="0">
      <alignment vertical="center"/>
    </xf>
    <xf numFmtId="0" fontId="12" fillId="0" borderId="0">
      <alignment vertical="center"/>
    </xf>
    <xf numFmtId="15" fontId="113" fillId="0" borderId="0">
      <alignment vertical="center"/>
    </xf>
    <xf numFmtId="196" fontId="116" fillId="0" borderId="0">
      <alignment vertical="center"/>
    </xf>
    <xf numFmtId="0" fontId="108" fillId="31" borderId="0" applyNumberFormat="0" applyBorder="0" applyAlignment="0" applyProtection="0">
      <alignment vertical="center"/>
    </xf>
    <xf numFmtId="0" fontId="121" fillId="0" borderId="39"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79" fillId="12" borderId="0" applyNumberFormat="0" applyBorder="0" applyAlignment="0" applyProtection="0">
      <alignment vertical="center"/>
    </xf>
    <xf numFmtId="0" fontId="32" fillId="0" borderId="0">
      <alignment vertical="center"/>
    </xf>
    <xf numFmtId="0" fontId="112" fillId="0" borderId="35" applyNumberFormat="0" applyAlignment="0" applyProtection="0">
      <alignment horizontal="left" vertical="center"/>
    </xf>
    <xf numFmtId="0" fontId="69" fillId="8" borderId="0" applyNumberFormat="0" applyBorder="0" applyAlignment="0" applyProtection="0">
      <alignment vertical="center"/>
    </xf>
    <xf numFmtId="0" fontId="112" fillId="0" borderId="14">
      <alignment horizontal="left" vertical="center"/>
    </xf>
    <xf numFmtId="0" fontId="112" fillId="0" borderId="14">
      <alignment horizontal="left" vertical="center"/>
    </xf>
    <xf numFmtId="0" fontId="79" fillId="10" borderId="1" applyNumberFormat="0" applyBorder="0" applyAlignment="0" applyProtection="0">
      <alignment vertical="center"/>
    </xf>
    <xf numFmtId="43" fontId="0" fillId="0" borderId="0" applyFont="0" applyFill="0" applyBorder="0" applyAlignment="0" applyProtection="0">
      <alignment vertical="center"/>
    </xf>
    <xf numFmtId="0" fontId="79" fillId="10" borderId="1" applyNumberFormat="0" applyBorder="0" applyAlignment="0" applyProtection="0">
      <alignment vertical="center"/>
    </xf>
    <xf numFmtId="43" fontId="0" fillId="0" borderId="0" applyFont="0" applyFill="0" applyBorder="0" applyAlignment="0" applyProtection="0">
      <alignment vertical="center"/>
    </xf>
    <xf numFmtId="0" fontId="79" fillId="10" borderId="1" applyNumberFormat="0" applyBorder="0" applyAlignment="0" applyProtection="0">
      <alignment vertical="center"/>
    </xf>
    <xf numFmtId="0" fontId="79" fillId="10" borderId="1" applyNumberFormat="0" applyBorder="0" applyAlignment="0" applyProtection="0">
      <alignment vertical="center"/>
    </xf>
    <xf numFmtId="0" fontId="32" fillId="0" borderId="0">
      <alignment vertical="center"/>
    </xf>
    <xf numFmtId="0" fontId="79" fillId="10" borderId="1" applyNumberFormat="0" applyBorder="0" applyAlignment="0" applyProtection="0">
      <alignment vertical="center"/>
    </xf>
    <xf numFmtId="0" fontId="79" fillId="10" borderId="1" applyNumberFormat="0" applyBorder="0" applyAlignment="0" applyProtection="0">
      <alignment vertical="center"/>
    </xf>
    <xf numFmtId="183" fontId="122" fillId="61" borderId="0">
      <alignment vertical="center"/>
    </xf>
    <xf numFmtId="0" fontId="32" fillId="0" borderId="0">
      <alignment vertical="center"/>
    </xf>
    <xf numFmtId="0" fontId="69" fillId="62" borderId="0" applyNumberFormat="0" applyBorder="0" applyAlignment="0" applyProtection="0">
      <alignment vertical="center"/>
    </xf>
    <xf numFmtId="183" fontId="123" fillId="63" borderId="0">
      <alignment vertical="center"/>
    </xf>
    <xf numFmtId="38" fontId="32" fillId="0" borderId="0" applyFont="0" applyFill="0" applyBorder="0" applyAlignment="0" applyProtection="0">
      <alignment vertical="center"/>
    </xf>
    <xf numFmtId="0" fontId="103" fillId="0" borderId="0" applyNumberFormat="0" applyFill="0" applyBorder="0" applyAlignment="0" applyProtection="0">
      <alignment vertical="center"/>
    </xf>
    <xf numFmtId="40" fontId="32" fillId="0" borderId="0" applyFont="0" applyFill="0" applyBorder="0" applyAlignment="0" applyProtection="0">
      <alignment vertical="center"/>
    </xf>
    <xf numFmtId="0" fontId="32" fillId="0" borderId="0">
      <alignment vertical="center"/>
    </xf>
    <xf numFmtId="0" fontId="67" fillId="0" borderId="17" applyNumberFormat="0" applyFill="0" applyProtection="0">
      <alignment horizontal="center" vertical="center"/>
    </xf>
    <xf numFmtId="0" fontId="32" fillId="0" borderId="0">
      <alignment vertical="center"/>
    </xf>
    <xf numFmtId="189" fontId="32" fillId="0" borderId="0" applyFont="0" applyFill="0" applyBorder="0" applyAlignment="0" applyProtection="0">
      <alignment vertical="center"/>
    </xf>
    <xf numFmtId="43" fontId="0" fillId="0" borderId="0" applyFont="0" applyFill="0" applyBorder="0" applyAlignment="0" applyProtection="0">
      <alignment vertical="center"/>
    </xf>
    <xf numFmtId="181" fontId="32" fillId="0" borderId="0" applyFont="0" applyFill="0" applyBorder="0" applyAlignment="0" applyProtection="0">
      <alignment vertical="center"/>
    </xf>
    <xf numFmtId="0" fontId="88" fillId="0" borderId="21" applyNumberFormat="0" applyFill="0" applyAlignment="0" applyProtection="0">
      <alignment vertical="center"/>
    </xf>
    <xf numFmtId="1" fontId="77" fillId="0" borderId="17" applyFill="0" applyProtection="0">
      <alignment horizontal="center" vertical="center"/>
    </xf>
    <xf numFmtId="40" fontId="124" fillId="56" borderId="37">
      <alignment horizontal="centerContinuous" vertical="center"/>
    </xf>
    <xf numFmtId="1" fontId="77" fillId="0" borderId="17" applyFill="0" applyProtection="0">
      <alignment horizontal="center" vertical="center"/>
    </xf>
    <xf numFmtId="40" fontId="124" fillId="56" borderId="37">
      <alignment horizontal="centerContinuous" vertical="center"/>
    </xf>
    <xf numFmtId="9" fontId="32" fillId="0" borderId="0" applyFont="0" applyFill="0" applyBorder="0" applyAlignment="0" applyProtection="0">
      <alignment vertical="center"/>
    </xf>
    <xf numFmtId="0" fontId="97" fillId="0" borderId="26">
      <alignment horizontal="center" vertical="center"/>
    </xf>
    <xf numFmtId="37" fontId="125" fillId="0" borderId="0">
      <alignment vertical="center"/>
    </xf>
    <xf numFmtId="0" fontId="97" fillId="0" borderId="26">
      <alignment horizontal="center" vertical="center"/>
    </xf>
    <xf numFmtId="37" fontId="125" fillId="0" borderId="0">
      <alignment vertical="center"/>
    </xf>
    <xf numFmtId="0" fontId="97" fillId="0" borderId="26">
      <alignment horizontal="center" vertical="center"/>
    </xf>
    <xf numFmtId="37" fontId="125" fillId="0" borderId="0">
      <alignment vertical="center"/>
    </xf>
    <xf numFmtId="0" fontId="0" fillId="0" borderId="0">
      <alignment vertical="center"/>
    </xf>
    <xf numFmtId="9" fontId="32" fillId="0" borderId="0" applyFont="0" applyFill="0" applyBorder="0" applyAlignment="0" applyProtection="0">
      <alignment vertical="center"/>
    </xf>
    <xf numFmtId="0" fontId="97" fillId="0" borderId="26">
      <alignment horizontal="center" vertical="center"/>
    </xf>
    <xf numFmtId="37" fontId="125" fillId="0" borderId="0">
      <alignment vertical="center"/>
    </xf>
    <xf numFmtId="195" fontId="77" fillId="0" borderId="0">
      <alignment vertical="center"/>
    </xf>
    <xf numFmtId="9" fontId="32" fillId="0" borderId="0" applyFont="0" applyFill="0" applyBorder="0" applyAlignment="0" applyProtection="0">
      <alignment vertical="center"/>
    </xf>
    <xf numFmtId="0" fontId="106" fillId="0" borderId="0">
      <alignment vertical="center"/>
    </xf>
    <xf numFmtId="3" fontId="32" fillId="0" borderId="0" applyFont="0" applyFill="0" applyBorder="0" applyAlignment="0" applyProtection="0">
      <alignment vertical="center"/>
    </xf>
    <xf numFmtId="0" fontId="32" fillId="0" borderId="0">
      <alignment vertical="center"/>
    </xf>
    <xf numFmtId="0" fontId="32" fillId="0" borderId="0">
      <alignment vertical="center"/>
    </xf>
    <xf numFmtId="0" fontId="115" fillId="52" borderId="31" applyNumberFormat="0" applyAlignment="0" applyProtection="0">
      <alignment vertical="center"/>
    </xf>
    <xf numFmtId="14" fontId="72" fillId="0" borderId="0">
      <alignment horizontal="center" vertical="center" wrapText="1"/>
      <protection locked="0"/>
    </xf>
    <xf numFmtId="0" fontId="114" fillId="58" borderId="13">
      <alignment vertical="center"/>
      <protection locked="0"/>
    </xf>
    <xf numFmtId="0" fontId="32" fillId="0" borderId="0">
      <alignment vertical="center"/>
    </xf>
    <xf numFmtId="10" fontId="32" fillId="0" borderId="0" applyFont="0" applyFill="0" applyBorder="0" applyAlignment="0" applyProtection="0">
      <alignment vertical="center"/>
    </xf>
    <xf numFmtId="0" fontId="0" fillId="0" borderId="0">
      <alignment vertical="center"/>
    </xf>
    <xf numFmtId="9" fontId="32" fillId="0" borderId="0" applyFont="0" applyFill="0" applyBorder="0" applyAlignment="0" applyProtection="0">
      <alignment vertical="center"/>
    </xf>
    <xf numFmtId="0" fontId="85" fillId="0" borderId="0" applyNumberFormat="0" applyFill="0" applyBorder="0" applyAlignment="0" applyProtection="0">
      <alignment vertical="center"/>
    </xf>
    <xf numFmtId="9" fontId="32" fillId="0" borderId="0" applyFont="0" applyFill="0" applyBorder="0" applyAlignment="0" applyProtection="0">
      <alignment vertical="center"/>
    </xf>
    <xf numFmtId="0" fontId="126" fillId="0" borderId="0" applyNumberFormat="0" applyFill="0" applyBorder="0" applyAlignment="0" applyProtection="0">
      <alignment vertical="center"/>
    </xf>
    <xf numFmtId="198" fontId="32" fillId="0" borderId="0" applyFont="0" applyFill="0" applyProtection="0">
      <alignment vertical="center"/>
    </xf>
    <xf numFmtId="0" fontId="32" fillId="0" borderId="0">
      <alignment vertical="center"/>
    </xf>
    <xf numFmtId="0" fontId="69" fillId="64"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0" fontId="77" fillId="0" borderId="12" applyNumberFormat="0" applyFill="0" applyProtection="0">
      <alignment horizontal="right" vertical="center"/>
    </xf>
    <xf numFmtId="0" fontId="97" fillId="0" borderId="26">
      <alignment horizontal="center" vertical="center"/>
    </xf>
    <xf numFmtId="15" fontId="32" fillId="0" borderId="0" applyFont="0" applyFill="0" applyBorder="0" applyAlignment="0" applyProtection="0">
      <alignment vertical="center"/>
    </xf>
    <xf numFmtId="0" fontId="77" fillId="0" borderId="12" applyNumberFormat="0" applyFill="0" applyProtection="0">
      <alignment horizontal="right" vertical="center"/>
    </xf>
    <xf numFmtId="15" fontId="32" fillId="0" borderId="0" applyFont="0" applyFill="0" applyBorder="0" applyAlignment="0" applyProtection="0">
      <alignment vertical="center"/>
    </xf>
    <xf numFmtId="4" fontId="32" fillId="0" borderId="0" applyFont="0" applyFill="0" applyBorder="0" applyAlignment="0" applyProtection="0">
      <alignment vertical="center"/>
    </xf>
    <xf numFmtId="0" fontId="96" fillId="0" borderId="0" applyNumberFormat="0" applyFill="0" applyBorder="0" applyAlignment="0" applyProtection="0">
      <alignment vertical="center"/>
    </xf>
    <xf numFmtId="4" fontId="32" fillId="0" borderId="0" applyFont="0" applyFill="0" applyBorder="0" applyAlignment="0" applyProtection="0">
      <alignment vertical="center"/>
    </xf>
    <xf numFmtId="0" fontId="32" fillId="0" borderId="0">
      <alignment vertical="center"/>
    </xf>
    <xf numFmtId="0" fontId="77" fillId="0" borderId="12" applyNumberFormat="0" applyFill="0" applyProtection="0">
      <alignment horizontal="right" vertical="center"/>
    </xf>
    <xf numFmtId="0" fontId="0" fillId="0" borderId="0">
      <alignment vertical="center"/>
    </xf>
    <xf numFmtId="0" fontId="97" fillId="0" borderId="26">
      <alignment horizontal="center" vertical="center"/>
    </xf>
    <xf numFmtId="0" fontId="97" fillId="0" borderId="26">
      <alignment horizontal="center" vertical="center"/>
    </xf>
    <xf numFmtId="0" fontId="0" fillId="0" borderId="0">
      <alignment vertical="center"/>
    </xf>
    <xf numFmtId="0" fontId="97" fillId="0" borderId="26">
      <alignment horizontal="center" vertical="center"/>
    </xf>
    <xf numFmtId="0" fontId="97" fillId="0" borderId="26">
      <alignment horizontal="center" vertical="center"/>
    </xf>
    <xf numFmtId="3" fontId="32" fillId="0" borderId="0" applyFont="0" applyFill="0" applyBorder="0" applyAlignment="0" applyProtection="0">
      <alignment vertical="center"/>
    </xf>
    <xf numFmtId="0" fontId="32" fillId="0" borderId="0">
      <alignment vertical="center"/>
    </xf>
    <xf numFmtId="0" fontId="32" fillId="0" borderId="0">
      <alignment vertical="center"/>
    </xf>
    <xf numFmtId="0" fontId="32" fillId="60" borderId="0" applyNumberFormat="0" applyFont="0" applyBorder="0" applyAlignment="0" applyProtection="0">
      <alignment vertical="center"/>
    </xf>
    <xf numFmtId="0" fontId="32" fillId="0" borderId="0">
      <alignment vertical="center"/>
    </xf>
    <xf numFmtId="0" fontId="115" fillId="52" borderId="31" applyNumberFormat="0" applyAlignment="0" applyProtection="0">
      <alignment vertical="center"/>
    </xf>
    <xf numFmtId="0" fontId="114" fillId="58" borderId="13">
      <alignment vertical="center"/>
      <protection locked="0"/>
    </xf>
    <xf numFmtId="0" fontId="127" fillId="0" borderId="0">
      <alignment vertical="center"/>
    </xf>
    <xf numFmtId="0" fontId="69" fillId="54" borderId="0" applyNumberFormat="0" applyBorder="0" applyAlignment="0" applyProtection="0">
      <alignment vertical="center"/>
    </xf>
    <xf numFmtId="0" fontId="114" fillId="58" borderId="13">
      <alignment vertical="center"/>
      <protection locked="0"/>
    </xf>
    <xf numFmtId="0" fontId="114" fillId="58" borderId="13">
      <alignment vertical="center"/>
      <protection locked="0"/>
    </xf>
    <xf numFmtId="0" fontId="3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43" fontId="0" fillId="0" borderId="0" applyFont="0" applyFill="0" applyBorder="0" applyAlignment="0" applyProtection="0">
      <alignment vertical="center"/>
    </xf>
    <xf numFmtId="9" fontId="32" fillId="0" borderId="0" applyFont="0" applyFill="0" applyBorder="0" applyAlignment="0" applyProtection="0">
      <alignment vertical="center"/>
    </xf>
    <xf numFmtId="0" fontId="85" fillId="0" borderId="0" applyNumberFormat="0" applyFill="0" applyBorder="0" applyAlignment="0" applyProtection="0">
      <alignment vertical="center"/>
    </xf>
    <xf numFmtId="9" fontId="32" fillId="0" borderId="0" applyFont="0" applyFill="0" applyBorder="0" applyAlignment="0" applyProtection="0">
      <alignment vertical="center"/>
    </xf>
    <xf numFmtId="0" fontId="128" fillId="0" borderId="0" applyNumberFormat="0" applyFill="0" applyBorder="0" applyAlignment="0" applyProtection="0">
      <alignment vertical="center"/>
    </xf>
    <xf numFmtId="178" fontId="0" fillId="0" borderId="0" applyFont="0" applyFill="0" applyBorder="0" applyAlignment="0" applyProtection="0">
      <alignment vertical="center"/>
    </xf>
    <xf numFmtId="9" fontId="32" fillId="0" borderId="0" applyFont="0" applyFill="0" applyBorder="0" applyAlignment="0" applyProtection="0">
      <alignment vertical="center"/>
    </xf>
    <xf numFmtId="0" fontId="103" fillId="0" borderId="0" applyNumberFormat="0" applyFill="0" applyBorder="0" applyAlignment="0" applyProtection="0">
      <alignment vertical="center"/>
    </xf>
    <xf numFmtId="0" fontId="91" fillId="2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pplyProtection="0"/>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0"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21" fillId="0" borderId="39"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09" fillId="0" borderId="32" applyNumberFormat="0" applyFill="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77" fillId="0" borderId="12" applyNumberFormat="0" applyFill="0" applyProtection="0">
      <alignment horizontal="right" vertical="center"/>
    </xf>
    <xf numFmtId="9" fontId="32" fillId="0" borderId="0" applyFont="0" applyFill="0" applyBorder="0" applyAlignment="0" applyProtection="0">
      <alignment vertical="center"/>
    </xf>
    <xf numFmtId="0" fontId="118" fillId="0" borderId="36"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28" fillId="0" borderId="40" applyNumberFormat="0" applyFill="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26" fillId="0" borderId="0" applyNumberFormat="0" applyFill="0" applyBorder="0" applyAlignment="0" applyProtection="0">
      <alignment vertical="center"/>
    </xf>
    <xf numFmtId="0" fontId="85" fillId="0" borderId="0" applyNumberFormat="0" applyFill="0" applyBorder="0" applyAlignment="0" applyProtection="0">
      <alignment vertical="center"/>
    </xf>
    <xf numFmtId="9" fontId="32" fillId="0" borderId="0" applyFont="0" applyFill="0" applyBorder="0" applyAlignment="0" applyProtection="0">
      <alignment vertical="center"/>
    </xf>
    <xf numFmtId="0" fontId="103" fillId="0" borderId="0" applyNumberFormat="0" applyFill="0" applyBorder="0" applyAlignment="0" applyProtection="0">
      <alignment vertical="center"/>
    </xf>
    <xf numFmtId="9" fontId="32" fillId="0" borderId="0" applyFont="0" applyFill="0" applyBorder="0" applyAlignment="0" applyProtection="0">
      <alignment vertical="center"/>
    </xf>
    <xf numFmtId="0" fontId="103" fillId="0" borderId="0" applyNumberFormat="0" applyFill="0" applyBorder="0" applyAlignment="0" applyProtection="0">
      <alignment vertical="center"/>
    </xf>
    <xf numFmtId="177" fontId="32" fillId="0" borderId="0" applyFont="0" applyFill="0" applyBorder="0" applyAlignment="0" applyProtection="0">
      <alignment vertical="center"/>
    </xf>
    <xf numFmtId="0" fontId="129" fillId="0" borderId="12" applyNumberFormat="0" applyFill="0" applyProtection="0">
      <alignment horizontal="center" vertical="center"/>
    </xf>
    <xf numFmtId="0" fontId="77" fillId="0" borderId="12" applyNumberFormat="0" applyFill="0" applyProtection="0">
      <alignment horizontal="right" vertical="center"/>
    </xf>
    <xf numFmtId="0" fontId="77" fillId="0" borderId="12" applyNumberFormat="0" applyFill="0" applyProtection="0">
      <alignment horizontal="right" vertical="center"/>
    </xf>
    <xf numFmtId="0" fontId="88" fillId="0" borderId="21" applyNumberFormat="0" applyFill="0" applyAlignment="0" applyProtection="0">
      <alignment vertical="center"/>
    </xf>
    <xf numFmtId="0" fontId="88" fillId="0" borderId="21" applyNumberFormat="0" applyFill="0" applyAlignment="0" applyProtection="0">
      <alignment vertical="center"/>
    </xf>
    <xf numFmtId="0" fontId="109" fillId="0" borderId="32" applyNumberFormat="0" applyFill="0" applyAlignment="0" applyProtection="0">
      <alignment vertical="center"/>
    </xf>
    <xf numFmtId="0" fontId="88" fillId="0" borderId="21" applyNumberFormat="0" applyFill="0" applyAlignment="0" applyProtection="0">
      <alignment vertical="center"/>
    </xf>
    <xf numFmtId="0" fontId="32" fillId="0" borderId="0">
      <alignment vertical="center"/>
    </xf>
    <xf numFmtId="0" fontId="109" fillId="0" borderId="32" applyNumberFormat="0" applyFill="0" applyAlignment="0" applyProtection="0">
      <alignment vertical="center"/>
    </xf>
    <xf numFmtId="0" fontId="32" fillId="0" borderId="0">
      <alignment vertical="center"/>
    </xf>
    <xf numFmtId="0" fontId="109" fillId="0" borderId="32" applyNumberFormat="0" applyFill="0" applyAlignment="0" applyProtection="0">
      <alignment vertical="center"/>
    </xf>
    <xf numFmtId="0" fontId="32" fillId="0" borderId="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96" fillId="0" borderId="33" applyNumberFormat="0" applyFill="0" applyAlignment="0" applyProtection="0">
      <alignment vertical="center"/>
    </xf>
    <xf numFmtId="0" fontId="73" fillId="9" borderId="0" applyNumberFormat="0" applyBorder="0" applyAlignment="0" applyProtection="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32" fillId="0" borderId="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109" fillId="0" borderId="32" applyNumberFormat="0" applyFill="0" applyAlignment="0" applyProtection="0">
      <alignment vertical="center"/>
    </xf>
    <xf numFmtId="0" fontId="32" fillId="0" borderId="0">
      <alignment vertical="center"/>
    </xf>
    <xf numFmtId="0" fontId="32" fillId="0" borderId="0"/>
    <xf numFmtId="0" fontId="128" fillId="0" borderId="40" applyNumberFormat="0" applyFill="0" applyAlignment="0" applyProtection="0">
      <alignment vertical="center"/>
    </xf>
    <xf numFmtId="0" fontId="73" fillId="9" borderId="0" applyNumberFormat="0" applyBorder="0" applyAlignment="0" applyProtection="0">
      <alignment vertical="center"/>
    </xf>
    <xf numFmtId="0" fontId="96" fillId="0" borderId="33" applyNumberFormat="0" applyFill="0" applyAlignment="0" applyProtection="0">
      <alignment vertical="center"/>
    </xf>
    <xf numFmtId="0" fontId="73" fillId="9" borderId="0" applyNumberFormat="0" applyBorder="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77" fillId="0" borderId="12" applyNumberFormat="0" applyFill="0" applyProtection="0">
      <alignment horizontal="lef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96" fillId="0" borderId="0" applyNumberFormat="0" applyFill="0" applyBorder="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111" fillId="0" borderId="1">
      <alignment horizontal="lef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32" fillId="0" borderId="0">
      <alignment vertical="center"/>
    </xf>
    <xf numFmtId="0" fontId="96" fillId="0" borderId="33" applyNumberFormat="0" applyFill="0" applyAlignment="0" applyProtection="0">
      <alignment vertical="center"/>
    </xf>
    <xf numFmtId="1" fontId="77" fillId="0" borderId="17" applyFill="0" applyProtection="0">
      <alignment horizontal="center" vertical="center"/>
    </xf>
    <xf numFmtId="0" fontId="32" fillId="0" borderId="0">
      <alignment vertical="center"/>
    </xf>
    <xf numFmtId="0" fontId="128" fillId="0" borderId="0" applyNumberFormat="0" applyFill="0" applyBorder="0" applyAlignment="0" applyProtection="0">
      <alignment vertical="center"/>
    </xf>
    <xf numFmtId="178" fontId="0" fillId="0" borderId="0" applyFon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1" fillId="31" borderId="0" applyNumberFormat="0" applyBorder="0" applyAlignment="0" applyProtection="0">
      <alignment vertical="center"/>
    </xf>
    <xf numFmtId="0" fontId="0" fillId="0" borderId="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0" fillId="0" borderId="0">
      <alignment vertical="center"/>
    </xf>
    <xf numFmtId="0" fontId="103" fillId="0" borderId="0" applyNumberFormat="0" applyFill="0" applyBorder="0" applyAlignment="0" applyProtection="0">
      <alignment vertical="center"/>
    </xf>
    <xf numFmtId="0" fontId="0" fillId="0" borderId="0">
      <alignment vertical="center"/>
    </xf>
    <xf numFmtId="0" fontId="115" fillId="52" borderId="31" applyNumberFormat="0" applyAlignment="0" applyProtection="0">
      <alignment vertical="center"/>
    </xf>
    <xf numFmtId="0" fontId="103" fillId="0" borderId="0" applyNumberFormat="0" applyFill="0" applyBorder="0" applyAlignment="0" applyProtection="0">
      <alignment vertical="center"/>
    </xf>
    <xf numFmtId="0" fontId="129" fillId="0" borderId="12" applyNumberFormat="0" applyFill="0" applyProtection="0">
      <alignment horizontal="center" vertical="center"/>
    </xf>
    <xf numFmtId="0" fontId="32" fillId="0" borderId="0">
      <alignment vertical="center"/>
    </xf>
    <xf numFmtId="0" fontId="129" fillId="0" borderId="12" applyNumberFormat="0" applyFill="0" applyProtection="0">
      <alignment horizontal="center" vertical="center"/>
    </xf>
    <xf numFmtId="0" fontId="73" fillId="18" borderId="0" applyNumberFormat="0" applyBorder="0" applyAlignment="0" applyProtection="0">
      <alignment vertical="center"/>
    </xf>
    <xf numFmtId="0" fontId="129" fillId="0" borderId="12" applyNumberFormat="0" applyFill="0" applyProtection="0">
      <alignment horizontal="center" vertical="center"/>
    </xf>
    <xf numFmtId="0" fontId="129" fillId="0" borderId="12" applyNumberFormat="0" applyFill="0" applyProtection="0">
      <alignment horizontal="center" vertical="center"/>
    </xf>
    <xf numFmtId="0" fontId="129" fillId="0" borderId="12" applyNumberFormat="0" applyFill="0" applyProtection="0">
      <alignment horizontal="center" vertical="center"/>
    </xf>
    <xf numFmtId="0" fontId="91" fillId="20" borderId="0" applyNumberFormat="0" applyBorder="0" applyAlignment="0" applyProtection="0">
      <alignment vertical="center"/>
    </xf>
    <xf numFmtId="0" fontId="129" fillId="0" borderId="12" applyNumberFormat="0" applyFill="0" applyProtection="0">
      <alignment horizontal="center" vertical="center"/>
    </xf>
    <xf numFmtId="0" fontId="129" fillId="0" borderId="12" applyNumberFormat="0" applyFill="0" applyProtection="0">
      <alignment horizontal="center"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67" fillId="0" borderId="17" applyNumberFormat="0" applyFill="0" applyProtection="0">
      <alignment horizontal="center" vertical="center"/>
    </xf>
    <xf numFmtId="0" fontId="32" fillId="0" borderId="0">
      <alignment vertical="center"/>
    </xf>
    <xf numFmtId="0" fontId="67" fillId="0" borderId="17" applyNumberFormat="0" applyFill="0" applyProtection="0">
      <alignment horizontal="center" vertical="center"/>
    </xf>
    <xf numFmtId="0" fontId="32" fillId="0" borderId="0">
      <alignment vertical="center"/>
    </xf>
    <xf numFmtId="0" fontId="32" fillId="0" borderId="0">
      <alignment vertical="center"/>
    </xf>
    <xf numFmtId="0" fontId="67" fillId="0" borderId="17" applyNumberFormat="0" applyFill="0" applyProtection="0">
      <alignment horizontal="center" vertical="center"/>
    </xf>
    <xf numFmtId="0" fontId="32" fillId="0" borderId="0">
      <alignment vertical="center"/>
    </xf>
    <xf numFmtId="0" fontId="67" fillId="0" borderId="17" applyNumberFormat="0" applyFill="0" applyProtection="0">
      <alignment horizontal="center" vertical="center"/>
    </xf>
    <xf numFmtId="0" fontId="32" fillId="0" borderId="0">
      <alignment vertical="center"/>
    </xf>
    <xf numFmtId="0" fontId="67" fillId="0" borderId="17" applyNumberFormat="0" applyFill="0" applyProtection="0">
      <alignment horizontal="center" vertical="center"/>
    </xf>
    <xf numFmtId="0" fontId="32" fillId="0" borderId="0">
      <alignment vertical="center"/>
    </xf>
    <xf numFmtId="0" fontId="91" fillId="20" borderId="0" applyNumberFormat="0" applyBorder="0" applyAlignment="0" applyProtection="0">
      <alignment vertical="center"/>
    </xf>
    <xf numFmtId="0" fontId="85" fillId="0" borderId="0" applyNumberFormat="0" applyFill="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85" fillId="0" borderId="0" applyNumberFormat="0" applyFill="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110" fillId="0" borderId="0" applyNumberFormat="0" applyFill="0" applyBorder="0" applyAlignment="0" applyProtection="0">
      <alignment vertical="center"/>
    </xf>
    <xf numFmtId="0" fontId="91" fillId="20" borderId="0" applyNumberFormat="0" applyBorder="0" applyAlignment="0" applyProtection="0">
      <alignment vertical="center"/>
    </xf>
    <xf numFmtId="0" fontId="91" fillId="31"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91" fillId="20" borderId="0" applyNumberFormat="0" applyBorder="0" applyAlignment="0" applyProtection="0">
      <alignment vertical="center"/>
    </xf>
    <xf numFmtId="0" fontId="108" fillId="31" borderId="0" applyNumberFormat="0" applyBorder="0" applyAlignment="0" applyProtection="0">
      <alignment vertical="center"/>
    </xf>
    <xf numFmtId="0" fontId="91" fillId="20" borderId="0" applyNumberFormat="0" applyBorder="0" applyAlignment="0" applyProtection="0">
      <alignment vertical="center"/>
    </xf>
    <xf numFmtId="0" fontId="32" fillId="0" borderId="0">
      <alignment vertical="center"/>
    </xf>
    <xf numFmtId="0" fontId="108" fillId="31" borderId="0" applyNumberFormat="0" applyBorder="0" applyAlignment="0" applyProtection="0">
      <alignment vertical="center"/>
    </xf>
    <xf numFmtId="0" fontId="108"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91" fillId="31" borderId="0" applyNumberFormat="0" applyBorder="0" applyAlignment="0" applyProtection="0">
      <alignment vertical="center"/>
    </xf>
    <xf numFmtId="0" fontId="32" fillId="0" borderId="0">
      <alignment vertical="center"/>
    </xf>
    <xf numFmtId="0" fontId="108" fillId="20" borderId="0" applyNumberFormat="0" applyBorder="0" applyAlignment="0" applyProtection="0">
      <alignment vertical="center"/>
    </xf>
    <xf numFmtId="0" fontId="108" fillId="20" borderId="0" applyNumberFormat="0" applyBorder="0" applyAlignment="0" applyProtection="0">
      <alignment vertical="center"/>
    </xf>
    <xf numFmtId="0" fontId="108" fillId="20" borderId="0" applyNumberFormat="0" applyBorder="0" applyAlignment="0" applyProtection="0">
      <alignment vertical="center"/>
    </xf>
    <xf numFmtId="0" fontId="108" fillId="20" borderId="0" applyNumberFormat="0" applyBorder="0" applyAlignment="0" applyProtection="0">
      <alignment vertical="center"/>
    </xf>
    <xf numFmtId="0" fontId="108" fillId="20" borderId="0" applyNumberFormat="0" applyBorder="0" applyAlignment="0" applyProtection="0">
      <alignment vertical="center"/>
    </xf>
    <xf numFmtId="0" fontId="0" fillId="0" borderId="0">
      <alignment vertical="center"/>
    </xf>
    <xf numFmtId="0" fontId="108" fillId="20" borderId="0" applyNumberFormat="0" applyBorder="0" applyAlignment="0" applyProtection="0">
      <alignment vertical="center"/>
    </xf>
    <xf numFmtId="0" fontId="108" fillId="20" borderId="0" applyNumberFormat="0" applyBorder="0" applyAlignment="0" applyProtection="0">
      <alignment vertical="center"/>
    </xf>
    <xf numFmtId="0" fontId="74" fillId="11" borderId="0" applyNumberFormat="0" applyBorder="0" applyAlignment="0" applyProtection="0">
      <alignment vertical="center"/>
    </xf>
    <xf numFmtId="0" fontId="82" fillId="20" borderId="0" applyNumberFormat="0" applyBorder="0" applyAlignment="0" applyProtection="0">
      <alignment vertical="center"/>
    </xf>
    <xf numFmtId="0" fontId="32" fillId="0" borderId="0">
      <alignment vertical="center"/>
    </xf>
    <xf numFmtId="0" fontId="91" fillId="31" borderId="0" applyNumberFormat="0" applyBorder="0" applyAlignment="0" applyProtection="0">
      <alignment vertical="center"/>
    </xf>
    <xf numFmtId="0" fontId="32" fillId="0" borderId="0">
      <alignment vertical="center"/>
    </xf>
    <xf numFmtId="0" fontId="115" fillId="52" borderId="31" applyNumberFormat="0" applyAlignment="0" applyProtection="0">
      <alignment vertical="center"/>
    </xf>
    <xf numFmtId="0" fontId="10" fillId="0" borderId="0">
      <alignment vertical="center"/>
    </xf>
    <xf numFmtId="0" fontId="91" fillId="31" borderId="0" applyNumberFormat="0" applyBorder="0" applyAlignment="0" applyProtection="0">
      <alignment vertical="center"/>
    </xf>
    <xf numFmtId="0" fontId="113" fillId="0" borderId="0">
      <alignment vertical="center"/>
    </xf>
    <xf numFmtId="0" fontId="32" fillId="0" borderId="0">
      <alignment vertical="center"/>
    </xf>
    <xf numFmtId="0" fontId="115" fillId="52" borderId="31" applyNumberFormat="0" applyAlignment="0" applyProtection="0">
      <alignment vertical="center"/>
    </xf>
    <xf numFmtId="0" fontId="91" fillId="31" borderId="0" applyNumberFormat="0" applyBorder="0" applyAlignment="0" applyProtection="0">
      <alignment vertical="center"/>
    </xf>
    <xf numFmtId="0" fontId="10" fillId="0" borderId="0">
      <alignment vertical="center"/>
    </xf>
    <xf numFmtId="0" fontId="91" fillId="31" borderId="0" applyNumberFormat="0" applyBorder="0" applyAlignment="0" applyProtection="0">
      <alignment vertical="center"/>
    </xf>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1" fillId="0" borderId="19"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73" fillId="9"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104" fillId="17" borderId="30" applyNumberFormat="0" applyAlignment="0" applyProtection="0">
      <alignment vertical="center"/>
    </xf>
    <xf numFmtId="0" fontId="32" fillId="0" borderId="0">
      <alignment vertical="center"/>
    </xf>
    <xf numFmtId="0" fontId="0" fillId="0" borderId="0">
      <alignment vertical="center"/>
    </xf>
    <xf numFmtId="0" fontId="0" fillId="10" borderId="34" applyNumberFormat="0" applyFont="0" applyAlignment="0" applyProtection="0">
      <alignment vertical="center"/>
    </xf>
    <xf numFmtId="0" fontId="131"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10" borderId="34" applyNumberFormat="0" applyFont="0" applyAlignment="0" applyProtection="0">
      <alignment vertical="center"/>
    </xf>
    <xf numFmtId="0" fontId="32" fillId="0" borderId="0">
      <alignment vertical="center"/>
    </xf>
    <xf numFmtId="0" fontId="32" fillId="0" borderId="0"/>
    <xf numFmtId="0" fontId="32" fillId="0" borderId="0">
      <alignment vertical="center"/>
    </xf>
    <xf numFmtId="0" fontId="0" fillId="0" borderId="0">
      <alignment vertical="center"/>
    </xf>
    <xf numFmtId="0" fontId="0" fillId="10" borderId="34" applyNumberFormat="0" applyFont="0" applyAlignment="0" applyProtection="0">
      <alignment vertical="center"/>
    </xf>
    <xf numFmtId="0" fontId="32" fillId="0" borderId="0">
      <alignment vertical="center"/>
    </xf>
    <xf numFmtId="0" fontId="32" fillId="0" borderId="0">
      <alignment vertical="center"/>
    </xf>
    <xf numFmtId="0" fontId="74" fillId="11" borderId="0" applyNumberFormat="0" applyBorder="0" applyAlignment="0" applyProtection="0">
      <alignment vertical="center"/>
    </xf>
    <xf numFmtId="0" fontId="32" fillId="0" borderId="0">
      <alignment vertical="center"/>
    </xf>
    <xf numFmtId="0" fontId="69" fillId="62" borderId="0" applyNumberFormat="0" applyBorder="0" applyAlignment="0" applyProtection="0">
      <alignment vertical="center"/>
    </xf>
    <xf numFmtId="0" fontId="32" fillId="0" borderId="0">
      <alignment vertical="center"/>
    </xf>
    <xf numFmtId="0" fontId="74" fillId="1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9" fillId="53" borderId="0" applyNumberFormat="0" applyBorder="0" applyAlignment="0" applyProtection="0">
      <alignment vertical="center"/>
    </xf>
    <xf numFmtId="0" fontId="32" fillId="0" borderId="0">
      <alignment vertical="center"/>
    </xf>
    <xf numFmtId="0" fontId="32" fillId="0" borderId="0">
      <alignment vertical="center"/>
    </xf>
    <xf numFmtId="1" fontId="77" fillId="0" borderId="17" applyFill="0" applyProtection="0">
      <alignment horizontal="center" vertical="center"/>
    </xf>
    <xf numFmtId="0" fontId="32" fillId="0" borderId="0">
      <alignment vertical="center"/>
    </xf>
    <xf numFmtId="1" fontId="77" fillId="0" borderId="17" applyFill="0" applyProtection="0">
      <alignment horizontal="center" vertical="center"/>
    </xf>
    <xf numFmtId="0" fontId="32" fillId="0" borderId="0">
      <alignment vertical="center"/>
    </xf>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01" fillId="12" borderId="29"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80" fillId="9" borderId="0" applyNumberFormat="0" applyBorder="0" applyAlignment="0" applyProtection="0">
      <alignment vertical="center"/>
    </xf>
    <xf numFmtId="0" fontId="115" fillId="52" borderId="31" applyNumberFormat="0" applyAlignment="0" applyProtection="0">
      <alignment vertical="center"/>
    </xf>
    <xf numFmtId="0" fontId="32" fillId="0" borderId="0">
      <alignment vertical="center"/>
    </xf>
    <xf numFmtId="0" fontId="32" fillId="0" borderId="0">
      <alignment vertical="center"/>
    </xf>
    <xf numFmtId="0" fontId="104" fillId="17" borderId="30" applyNumberFormat="0" applyAlignment="0" applyProtection="0">
      <alignment vertical="center"/>
    </xf>
    <xf numFmtId="0" fontId="32" fillId="0" borderId="0">
      <alignment vertical="center"/>
    </xf>
    <xf numFmtId="0" fontId="32" fillId="0" borderId="0">
      <alignment vertical="center"/>
    </xf>
    <xf numFmtId="0" fontId="104" fillId="17" borderId="30" applyNumberFormat="0" applyAlignment="0" applyProtection="0">
      <alignment vertical="center"/>
    </xf>
    <xf numFmtId="0" fontId="101" fillId="12" borderId="29" applyNumberFormat="0" applyAlignment="0" applyProtection="0">
      <alignment vertical="center"/>
    </xf>
    <xf numFmtId="0" fontId="32" fillId="0" borderId="0">
      <alignment vertical="center"/>
    </xf>
    <xf numFmtId="178" fontId="0" fillId="0" borderId="0" applyFont="0" applyFill="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104" fillId="17" borderId="30"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115" fillId="52" borderId="3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101" fillId="12" borderId="29" applyNumberFormat="0" applyAlignment="0" applyProtection="0">
      <alignment vertical="center"/>
    </xf>
    <xf numFmtId="0" fontId="32" fillId="0" borderId="0">
      <alignment vertical="center"/>
    </xf>
    <xf numFmtId="0" fontId="101" fillId="12" borderId="29" applyNumberFormat="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17" fillId="65" borderId="0" applyNumberFormat="0" applyBorder="0" applyAlignment="0" applyProtection="0">
      <alignment vertical="center"/>
    </xf>
    <xf numFmtId="0" fontId="32" fillId="0" borderId="0">
      <alignment vertical="center"/>
    </xf>
    <xf numFmtId="0" fontId="32" fillId="0" borderId="0">
      <alignment vertical="center"/>
    </xf>
    <xf numFmtId="0" fontId="104" fillId="17" borderId="30"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7" fillId="0" borderId="0">
      <alignment vertical="center"/>
    </xf>
    <xf numFmtId="0" fontId="32" fillId="0" borderId="0">
      <alignment vertical="center"/>
    </xf>
    <xf numFmtId="0" fontId="32" fillId="0" borderId="0">
      <alignment vertical="center"/>
    </xf>
    <xf numFmtId="0" fontId="32" fillId="0" borderId="0">
      <alignment vertical="center"/>
    </xf>
    <xf numFmtId="0" fontId="101" fillId="12" borderId="29" applyNumberFormat="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64" fillId="0" borderId="16" applyNumberFormat="0" applyFill="0" applyAlignment="0" applyProtection="0">
      <alignment vertical="center"/>
    </xf>
    <xf numFmtId="0" fontId="0" fillId="0" borderId="0">
      <alignment vertical="center"/>
    </xf>
    <xf numFmtId="0" fontId="0" fillId="0" borderId="0">
      <alignment vertical="center"/>
    </xf>
    <xf numFmtId="0" fontId="73" fillId="18" borderId="0" applyNumberFormat="0" applyBorder="0" applyAlignment="0" applyProtection="0">
      <alignment vertical="center"/>
    </xf>
    <xf numFmtId="0" fontId="0" fillId="0" borderId="0">
      <alignment vertical="center"/>
    </xf>
    <xf numFmtId="0" fontId="10" fillId="0" borderId="0" applyAlignment="0"/>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0" borderId="0">
      <alignment vertical="center"/>
    </xf>
    <xf numFmtId="0" fontId="0" fillId="0" borderId="0">
      <alignment vertical="center"/>
    </xf>
    <xf numFmtId="0" fontId="0" fillId="0" borderId="0">
      <alignment vertical="center"/>
    </xf>
    <xf numFmtId="0" fontId="0" fillId="10" borderId="34" applyNumberFormat="0" applyFont="0" applyAlignment="0" applyProtection="0">
      <alignment vertical="center"/>
    </xf>
    <xf numFmtId="0" fontId="111" fillId="0" borderId="1">
      <alignment horizontal="left" vertical="center"/>
    </xf>
    <xf numFmtId="0" fontId="111" fillId="0" borderId="1">
      <alignment horizontal="left" vertical="center"/>
    </xf>
    <xf numFmtId="0" fontId="0" fillId="10" borderId="34" applyNumberFormat="0" applyFont="0" applyAlignment="0" applyProtection="0">
      <alignment vertical="center"/>
    </xf>
    <xf numFmtId="0" fontId="111" fillId="0" borderId="1">
      <alignment horizontal="left" vertical="center"/>
    </xf>
    <xf numFmtId="0" fontId="111" fillId="0" borderId="1">
      <alignment horizontal="left" vertical="center"/>
    </xf>
    <xf numFmtId="0" fontId="111" fillId="0" borderId="1">
      <alignment horizontal="left" vertical="center"/>
    </xf>
    <xf numFmtId="0" fontId="0" fillId="0" borderId="0">
      <alignment vertical="center"/>
    </xf>
    <xf numFmtId="0" fontId="0" fillId="0" borderId="0">
      <alignment vertical="center"/>
    </xf>
    <xf numFmtId="0" fontId="32" fillId="0" borderId="0">
      <alignment vertical="center"/>
    </xf>
    <xf numFmtId="0" fontId="105" fillId="12" borderId="31" applyNumberFormat="0" applyAlignment="0" applyProtection="0">
      <alignment vertical="center"/>
    </xf>
    <xf numFmtId="0" fontId="32" fillId="0" borderId="0">
      <alignment vertical="center"/>
    </xf>
    <xf numFmtId="1" fontId="77" fillId="0" borderId="17" applyFill="0" applyProtection="0">
      <alignment horizontal="center" vertical="center"/>
    </xf>
    <xf numFmtId="0" fontId="32" fillId="0" borderId="0">
      <alignment vertical="center"/>
    </xf>
    <xf numFmtId="0" fontId="105" fillId="12" borderId="31" applyNumberFormat="0" applyAlignment="0" applyProtection="0">
      <alignment vertical="center"/>
    </xf>
    <xf numFmtId="0" fontId="32" fillId="0" borderId="0">
      <alignment vertical="center"/>
    </xf>
    <xf numFmtId="0" fontId="32" fillId="0" borderId="0">
      <alignment vertical="center"/>
    </xf>
    <xf numFmtId="0" fontId="107"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80" fillId="9" borderId="0" applyNumberFormat="0" applyBorder="0" applyAlignment="0" applyProtection="0">
      <alignment vertical="center"/>
    </xf>
    <xf numFmtId="0" fontId="77" fillId="0" borderId="12" applyNumberFormat="0" applyFill="0" applyProtection="0">
      <alignment horizontal="lef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85" fillId="0" borderId="0" applyNumberFormat="0" applyFill="0" applyBorder="0" applyAlignment="0" applyProtection="0">
      <alignment vertical="center"/>
    </xf>
    <xf numFmtId="0" fontId="73" fillId="18" borderId="0" applyNumberFormat="0" applyBorder="0" applyAlignment="0" applyProtection="0">
      <alignment vertical="center"/>
    </xf>
    <xf numFmtId="0" fontId="85" fillId="0" borderId="0" applyNumberFormat="0" applyFill="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38" applyNumberFormat="0" applyFill="0" applyAlignment="0" applyProtection="0">
      <alignment vertical="center"/>
    </xf>
    <xf numFmtId="0" fontId="110" fillId="0" borderId="0" applyNumberFormat="0" applyFill="0" applyBorder="0" applyAlignment="0" applyProtection="0">
      <alignment vertical="center"/>
    </xf>
    <xf numFmtId="0" fontId="71" fillId="0" borderId="19" applyNumberFormat="0" applyFill="0" applyAlignment="0" applyProtection="0">
      <alignment vertical="center"/>
    </xf>
    <xf numFmtId="0" fontId="104" fillId="17" borderId="30" applyNumberFormat="0" applyAlignment="0" applyProtection="0">
      <alignment vertical="center"/>
    </xf>
    <xf numFmtId="0" fontId="71" fillId="0" borderId="19" applyNumberFormat="0" applyFill="0" applyAlignment="0" applyProtection="0">
      <alignment vertical="center"/>
    </xf>
    <xf numFmtId="0" fontId="104" fillId="17" borderId="30" applyNumberFormat="0" applyAlignment="0" applyProtection="0">
      <alignment vertical="center"/>
    </xf>
    <xf numFmtId="0" fontId="71" fillId="0" borderId="19" applyNumberFormat="0" applyFill="0" applyAlignment="0" applyProtection="0">
      <alignment vertical="center"/>
    </xf>
    <xf numFmtId="0" fontId="104" fillId="17" borderId="30" applyNumberFormat="0" applyAlignment="0" applyProtection="0">
      <alignment vertical="center"/>
    </xf>
    <xf numFmtId="0" fontId="71" fillId="0" borderId="19" applyNumberFormat="0" applyFill="0" applyAlignment="0" applyProtection="0">
      <alignment vertical="center"/>
    </xf>
    <xf numFmtId="0" fontId="104" fillId="17" borderId="30" applyNumberFormat="0" applyAlignment="0" applyProtection="0">
      <alignment vertical="center"/>
    </xf>
    <xf numFmtId="0" fontId="71" fillId="0" borderId="38" applyNumberFormat="0" applyFill="0" applyAlignment="0" applyProtection="0">
      <alignment vertical="center"/>
    </xf>
    <xf numFmtId="0" fontId="104" fillId="17" borderId="30" applyNumberFormat="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10" fillId="0" borderId="0" applyNumberFormat="0" applyFill="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10" fillId="0" borderId="0" applyNumberFormat="0" applyFill="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4" fontId="0" fillId="0" borderId="0" applyFont="0" applyFill="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105" fillId="12" borderId="31" applyNumberFormat="0" applyAlignment="0" applyProtection="0">
      <alignment vertical="center"/>
    </xf>
    <xf numFmtId="0" fontId="32" fillId="0" borderId="0"/>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104" fillId="17" borderId="30"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67" fillId="0" borderId="17" applyNumberFormat="0" applyFill="0" applyProtection="0">
      <alignment horizontal="lef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64" fillId="0" borderId="16" applyNumberFormat="0" applyFill="0" applyAlignment="0" applyProtection="0">
      <alignment vertical="center"/>
    </xf>
    <xf numFmtId="0" fontId="113" fillId="0" borderId="0">
      <alignment vertical="center"/>
    </xf>
    <xf numFmtId="197" fontId="0" fillId="0" borderId="0" applyFont="0" applyFill="0" applyBorder="0" applyAlignment="0" applyProtection="0">
      <alignment vertical="center"/>
    </xf>
    <xf numFmtId="0" fontId="115" fillId="52" borderId="31" applyNumberFormat="0" applyAlignment="0" applyProtection="0">
      <alignment vertical="center"/>
    </xf>
    <xf numFmtId="43" fontId="0" fillId="0" borderId="0" applyFont="0" applyFill="0" applyBorder="0" applyAlignment="0" applyProtection="0">
      <alignment vertical="center"/>
    </xf>
    <xf numFmtId="0" fontId="32"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9" fillId="64" borderId="0" applyNumberFormat="0" applyBorder="0" applyAlignment="0" applyProtection="0">
      <alignment vertical="center"/>
    </xf>
    <xf numFmtId="0" fontId="117" fillId="66" borderId="0" applyNumberFormat="0" applyBorder="0" applyAlignment="0" applyProtection="0">
      <alignment vertical="center"/>
    </xf>
    <xf numFmtId="0" fontId="117" fillId="66" borderId="0" applyNumberFormat="0" applyBorder="0" applyAlignment="0" applyProtection="0">
      <alignment vertical="center"/>
    </xf>
    <xf numFmtId="0" fontId="117" fillId="59" borderId="0" applyNumberFormat="0" applyBorder="0" applyAlignment="0" applyProtection="0">
      <alignment vertical="center"/>
    </xf>
    <xf numFmtId="0" fontId="117" fillId="65" borderId="0" applyNumberFormat="0" applyBorder="0" applyAlignment="0" applyProtection="0">
      <alignment vertical="center"/>
    </xf>
    <xf numFmtId="0" fontId="69" fillId="53" borderId="0" applyNumberFormat="0" applyBorder="0" applyAlignment="0" applyProtection="0">
      <alignment vertical="center"/>
    </xf>
    <xf numFmtId="0" fontId="69" fillId="53" borderId="0" applyNumberFormat="0" applyBorder="0" applyAlignment="0" applyProtection="0">
      <alignment vertical="center"/>
    </xf>
    <xf numFmtId="0" fontId="69" fillId="53" borderId="0" applyNumberFormat="0" applyBorder="0" applyAlignment="0" applyProtection="0">
      <alignment vertical="center"/>
    </xf>
    <xf numFmtId="0" fontId="69" fillId="67" borderId="0" applyNumberFormat="0" applyBorder="0" applyAlignment="0" applyProtection="0">
      <alignment vertical="center"/>
    </xf>
    <xf numFmtId="0" fontId="69" fillId="7" borderId="0" applyNumberFormat="0" applyBorder="0" applyAlignment="0" applyProtection="0">
      <alignment vertical="center"/>
    </xf>
    <xf numFmtId="0" fontId="69" fillId="67" borderId="0" applyNumberFormat="0" applyBorder="0" applyAlignment="0" applyProtection="0">
      <alignment vertical="center"/>
    </xf>
    <xf numFmtId="0" fontId="69" fillId="50" borderId="0" applyNumberFormat="0" applyBorder="0" applyAlignment="0" applyProtection="0">
      <alignment vertical="center"/>
    </xf>
    <xf numFmtId="0" fontId="69" fillId="50" borderId="0" applyNumberFormat="0" applyBorder="0" applyAlignment="0" applyProtection="0">
      <alignment vertical="center"/>
    </xf>
    <xf numFmtId="0" fontId="69" fillId="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74" fillId="11"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74" fillId="11" borderId="0" applyNumberFormat="0" applyBorder="0" applyAlignment="0" applyProtection="0">
      <alignment vertical="center"/>
    </xf>
    <xf numFmtId="0" fontId="69" fillId="64" borderId="0" applyNumberFormat="0" applyBorder="0" applyAlignment="0" applyProtection="0">
      <alignment vertical="center"/>
    </xf>
    <xf numFmtId="0" fontId="69" fillId="64" borderId="0" applyNumberFormat="0" applyBorder="0" applyAlignment="0" applyProtection="0">
      <alignment vertical="center"/>
    </xf>
    <xf numFmtId="0" fontId="69" fillId="8"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68" borderId="0" applyNumberFormat="0" applyBorder="0" applyAlignment="0" applyProtection="0">
      <alignment vertical="center"/>
    </xf>
    <xf numFmtId="0" fontId="69" fillId="68" borderId="0" applyNumberFormat="0" applyBorder="0" applyAlignment="0" applyProtection="0">
      <alignment vertical="center"/>
    </xf>
    <xf numFmtId="186" fontId="77" fillId="0" borderId="17" applyFill="0" applyProtection="0">
      <alignment horizontal="right" vertical="center"/>
    </xf>
    <xf numFmtId="186" fontId="77" fillId="0" borderId="17" applyFill="0" applyProtection="0">
      <alignment horizontal="right" vertical="center"/>
    </xf>
    <xf numFmtId="186" fontId="77" fillId="0" borderId="17" applyFill="0" applyProtection="0">
      <alignment horizontal="right" vertical="center"/>
    </xf>
    <xf numFmtId="186" fontId="77" fillId="0" borderId="17" applyFill="0" applyProtection="0">
      <alignment horizontal="right" vertical="center"/>
    </xf>
    <xf numFmtId="0" fontId="77" fillId="0" borderId="12" applyNumberFormat="0" applyFill="0" applyProtection="0">
      <alignment horizontal="left" vertical="center"/>
    </xf>
    <xf numFmtId="0" fontId="77" fillId="0" borderId="12" applyNumberFormat="0" applyFill="0" applyProtection="0">
      <alignment horizontal="left" vertical="center"/>
    </xf>
    <xf numFmtId="0" fontId="77" fillId="0" borderId="12" applyNumberFormat="0" applyFill="0" applyProtection="0">
      <alignment horizontal="left" vertical="center"/>
    </xf>
    <xf numFmtId="0" fontId="77" fillId="0" borderId="12" applyNumberFormat="0" applyFill="0" applyProtection="0">
      <alignment horizontal="lef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41" fontId="0" fillId="0" borderId="0" applyFont="0" applyFill="0" applyBorder="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01" fillId="12" borderId="29"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0" fontId="115" fillId="52" borderId="31" applyNumberFormat="0" applyAlignment="0" applyProtection="0">
      <alignment vertical="center"/>
    </xf>
    <xf numFmtId="1" fontId="77" fillId="0" borderId="17" applyFill="0" applyProtection="0">
      <alignment horizontal="center" vertical="center"/>
    </xf>
    <xf numFmtId="1" fontId="77" fillId="0" borderId="17" applyFill="0" applyProtection="0">
      <alignment horizontal="center" vertical="center"/>
    </xf>
    <xf numFmtId="0" fontId="135" fillId="0" borderId="0">
      <alignment vertical="center"/>
    </xf>
    <xf numFmtId="0" fontId="106" fillId="0" borderId="0">
      <alignment vertical="center"/>
    </xf>
    <xf numFmtId="43" fontId="0" fillId="0" borderId="0" applyFont="0" applyFill="0" applyBorder="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0" fillId="10" borderId="34" applyNumberFormat="0" applyFont="0" applyAlignment="0" applyProtection="0">
      <alignment vertical="center"/>
    </xf>
    <xf numFmtId="0" fontId="136" fillId="0" borderId="0">
      <alignment vertical="top"/>
      <protection locked="0"/>
    </xf>
    <xf numFmtId="0" fontId="10" fillId="0" borderId="0"/>
    <xf numFmtId="0" fontId="32" fillId="0" borderId="0"/>
  </cellStyleXfs>
  <cellXfs count="591">
    <xf numFmtId="0" fontId="0" fillId="0" borderId="0" xfId="0" applyAlignment="1"/>
    <xf numFmtId="0" fontId="1" fillId="0" borderId="0" xfId="0" applyFont="1" applyFill="1" applyBorder="1" applyAlignment="1">
      <alignment vertical="center"/>
    </xf>
    <xf numFmtId="0" fontId="2" fillId="0" borderId="0" xfId="554" applyFont="1" applyFill="1" applyBorder="1" applyAlignment="1">
      <alignment horizontal="center" vertical="center"/>
    </xf>
    <xf numFmtId="0" fontId="3" fillId="0" borderId="1" xfId="554"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4" applyFont="1" applyFill="1" applyBorder="1" applyAlignment="1">
      <alignment horizontal="center" vertical="center"/>
    </xf>
    <xf numFmtId="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6" fillId="0" borderId="1" xfId="0" applyFont="1" applyFill="1" applyBorder="1" applyAlignment="1">
      <alignment vertical="center" wrapText="1"/>
    </xf>
    <xf numFmtId="0" fontId="7" fillId="2" borderId="1" xfId="554"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center" wrapText="1"/>
    </xf>
    <xf numFmtId="0" fontId="10" fillId="0" borderId="0" xfId="288" applyFont="1" applyFill="1" applyBorder="1" applyAlignment="1">
      <alignment vertical="center"/>
    </xf>
    <xf numFmtId="0" fontId="11" fillId="0" borderId="0" xfId="288" applyFont="1" applyFill="1" applyBorder="1" applyAlignment="1">
      <alignment vertical="center"/>
    </xf>
    <xf numFmtId="0" fontId="12" fillId="2" borderId="0" xfId="1334" applyFont="1" applyFill="1" applyBorder="1" applyAlignment="1" applyProtection="1">
      <alignment vertical="top"/>
      <protection locked="0"/>
    </xf>
    <xf numFmtId="0" fontId="10" fillId="0" borderId="0" xfId="288" applyFont="1" applyFill="1" applyBorder="1" applyAlignment="1">
      <alignment horizontal="center" vertical="center"/>
    </xf>
    <xf numFmtId="0" fontId="13"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14" fillId="0" borderId="1" xfId="480" applyFont="1" applyFill="1" applyBorder="1" applyAlignment="1">
      <alignment horizontal="center" vertical="center" wrapText="1"/>
    </xf>
    <xf numFmtId="0" fontId="15" fillId="0" borderId="1" xfId="480" applyFont="1" applyFill="1" applyBorder="1" applyAlignment="1">
      <alignment horizontal="center" vertical="center" wrapText="1"/>
    </xf>
    <xf numFmtId="0" fontId="16" fillId="2" borderId="2" xfId="1334" applyFont="1" applyFill="1" applyBorder="1" applyAlignment="1" applyProtection="1">
      <alignment horizontal="left" vertical="center" wrapText="1"/>
      <protection locked="0"/>
    </xf>
    <xf numFmtId="0" fontId="17" fillId="2" borderId="3" xfId="1334" applyFont="1" applyFill="1" applyBorder="1" applyAlignment="1" applyProtection="1">
      <alignment vertical="center" wrapText="1"/>
      <protection locked="0"/>
    </xf>
    <xf numFmtId="0" fontId="17" fillId="2" borderId="3" xfId="1334" applyFont="1" applyFill="1" applyBorder="1" applyAlignment="1" applyProtection="1">
      <alignment horizontal="center" vertical="center" wrapText="1"/>
      <protection locked="0"/>
    </xf>
    <xf numFmtId="0" fontId="16" fillId="2" borderId="3" xfId="1334" applyFont="1" applyFill="1" applyBorder="1" applyAlignment="1" applyProtection="1">
      <alignment horizontal="center" vertical="center" wrapText="1"/>
    </xf>
    <xf numFmtId="0" fontId="17" fillId="2" borderId="4" xfId="1334" applyFont="1" applyFill="1" applyBorder="1" applyAlignment="1" applyProtection="1">
      <alignment vertical="center"/>
    </xf>
    <xf numFmtId="0" fontId="17" fillId="2" borderId="5" xfId="1334" applyFont="1" applyFill="1" applyBorder="1" applyAlignment="1" applyProtection="1">
      <alignment vertical="center"/>
    </xf>
    <xf numFmtId="0" fontId="16" fillId="2" borderId="2" xfId="1334" applyFont="1" applyFill="1" applyBorder="1" applyAlignment="1" applyProtection="1">
      <alignment vertical="center" wrapText="1"/>
      <protection locked="0"/>
    </xf>
    <xf numFmtId="0" fontId="16" fillId="2" borderId="4" xfId="1334" applyFont="1" applyFill="1" applyBorder="1" applyAlignment="1" applyProtection="1">
      <alignment vertical="center" wrapText="1"/>
      <protection locked="0"/>
    </xf>
    <xf numFmtId="0" fontId="16" fillId="2" borderId="4" xfId="1334" applyFont="1" applyFill="1" applyBorder="1" applyAlignment="1" applyProtection="1">
      <alignment horizontal="left" vertical="center" wrapText="1"/>
      <protection locked="0"/>
    </xf>
    <xf numFmtId="0" fontId="17" fillId="2" borderId="2" xfId="1334" applyFont="1" applyFill="1" applyBorder="1" applyAlignment="1" applyProtection="1">
      <alignment vertical="center" wrapText="1"/>
      <protection locked="0"/>
    </xf>
    <xf numFmtId="0" fontId="16" fillId="2" borderId="1" xfId="1334" applyFont="1" applyFill="1" applyBorder="1" applyAlignment="1" applyProtection="1">
      <alignment horizontal="center" vertical="center" wrapText="1"/>
      <protection locked="0"/>
    </xf>
    <xf numFmtId="0" fontId="17" fillId="2" borderId="1" xfId="1334" applyFont="1" applyFill="1" applyBorder="1" applyAlignment="1" applyProtection="1">
      <alignment vertical="center" wrapText="1"/>
      <protection locked="0"/>
    </xf>
    <xf numFmtId="0" fontId="17" fillId="2" borderId="6" xfId="1334" applyFont="1" applyFill="1" applyBorder="1" applyAlignment="1" applyProtection="1">
      <alignment horizontal="center" vertical="center" wrapText="1"/>
      <protection locked="0"/>
    </xf>
    <xf numFmtId="0" fontId="16" fillId="2" borderId="3" xfId="1334" applyFont="1" applyFill="1" applyBorder="1" applyAlignment="1" applyProtection="1">
      <alignment horizontal="lef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99" fontId="24" fillId="0" borderId="1" xfId="0" applyNumberFormat="1" applyFont="1" applyFill="1" applyBorder="1" applyAlignment="1">
      <alignment horizontal="left" vertical="center" wrapText="1"/>
    </xf>
    <xf numFmtId="199" fontId="24" fillId="0" borderId="1"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4" fillId="0" borderId="0" xfId="0" applyFont="1" applyFill="1" applyBorder="1" applyAlignment="1">
      <alignment horizontal="right" vertical="center"/>
    </xf>
    <xf numFmtId="0" fontId="24" fillId="0" borderId="0" xfId="0" applyFont="1" applyFill="1" applyBorder="1" applyAlignment="1">
      <alignment horizontal="right" vertical="center" wrapText="1"/>
    </xf>
    <xf numFmtId="0" fontId="23" fillId="0" borderId="1" xfId="0" applyFont="1" applyFill="1" applyBorder="1" applyAlignment="1">
      <alignment vertical="center"/>
    </xf>
    <xf numFmtId="199" fontId="24"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xf>
    <xf numFmtId="0" fontId="23" fillId="0" borderId="1" xfId="0" applyFont="1" applyFill="1" applyBorder="1" applyAlignment="1">
      <alignment horizontal="left" vertical="center"/>
    </xf>
    <xf numFmtId="0" fontId="26" fillId="0" borderId="0" xfId="0" applyFont="1" applyFill="1" applyBorder="1" applyAlignment="1">
      <alignment vertical="center"/>
    </xf>
    <xf numFmtId="0" fontId="27" fillId="0" borderId="0" xfId="0" applyFont="1" applyFill="1" applyBorder="1" applyAlignment="1">
      <alignment vertical="center"/>
    </xf>
    <xf numFmtId="0" fontId="2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3" fillId="0" borderId="1" xfId="0" applyFont="1" applyFill="1" applyBorder="1" applyAlignment="1">
      <alignment horizontal="left" vertical="center" wrapText="1"/>
    </xf>
    <xf numFmtId="187" fontId="24"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0" fontId="25" fillId="0" borderId="0" xfId="0" applyFont="1" applyFill="1" applyBorder="1" applyAlignment="1">
      <alignment vertical="center" wrapText="1"/>
    </xf>
    <xf numFmtId="0" fontId="22"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1" xfId="0" applyFont="1" applyFill="1" applyBorder="1" applyAlignment="1">
      <alignment vertical="center" wrapText="1"/>
    </xf>
    <xf numFmtId="199" fontId="24" fillId="0" borderId="1" xfId="0" applyNumberFormat="1" applyFont="1" applyFill="1" applyBorder="1" applyAlignment="1">
      <alignment vertical="center" wrapText="1"/>
    </xf>
    <xf numFmtId="0" fontId="28" fillId="0" borderId="1" xfId="0" applyFont="1" applyFill="1" applyBorder="1" applyAlignment="1">
      <alignment vertical="center" wrapText="1"/>
    </xf>
    <xf numFmtId="199" fontId="28" fillId="0" borderId="1" xfId="0" applyNumberFormat="1" applyFont="1" applyFill="1" applyBorder="1" applyAlignment="1">
      <alignment vertical="center" wrapText="1"/>
    </xf>
    <xf numFmtId="0" fontId="27"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2" fillId="0" borderId="0" xfId="0" applyFont="1" applyFill="1" applyBorder="1" applyAlignment="1">
      <alignment horizontal="right" vertical="center" wrapText="1"/>
    </xf>
    <xf numFmtId="199" fontId="29" fillId="0" borderId="1" xfId="0" applyNumberFormat="1" applyFont="1" applyFill="1" applyBorder="1" applyAlignment="1">
      <alignment vertical="center" wrapText="1"/>
    </xf>
    <xf numFmtId="0" fontId="15" fillId="0" borderId="0" xfId="0" applyFont="1" applyFill="1" applyBorder="1" applyAlignment="1">
      <alignment vertical="center"/>
    </xf>
    <xf numFmtId="0" fontId="30" fillId="0" borderId="0" xfId="0" applyFont="1" applyFill="1" applyBorder="1" applyAlignment="1">
      <alignment vertical="center"/>
    </xf>
    <xf numFmtId="0" fontId="31"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29"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0" applyFont="1" applyFill="1" applyBorder="1" applyAlignment="1">
      <alignment vertical="center" wrapText="1"/>
    </xf>
    <xf numFmtId="0" fontId="0" fillId="2" borderId="0" xfId="0" applyFill="1" applyAlignment="1"/>
    <xf numFmtId="0" fontId="0" fillId="0" borderId="0" xfId="0" applyBorder="1" applyAlignment="1"/>
    <xf numFmtId="0" fontId="29" fillId="2" borderId="1"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0" fillId="2" borderId="0" xfId="0" applyFill="1" applyBorder="1" applyAlignment="1"/>
    <xf numFmtId="0" fontId="32" fillId="0" borderId="0" xfId="895" applyFill="1" applyAlignment="1"/>
    <xf numFmtId="0" fontId="32" fillId="0" borderId="0" xfId="895" applyAlignment="1"/>
    <xf numFmtId="0" fontId="32" fillId="0" borderId="0" xfId="895" applyAlignment="1">
      <alignment horizontal="right" vertical="center"/>
    </xf>
    <xf numFmtId="0" fontId="33" fillId="0" borderId="0" xfId="895" applyNumberFormat="1" applyFont="1" applyFill="1" applyAlignment="1" applyProtection="1">
      <alignment horizontal="center" vertical="center" wrapText="1"/>
    </xf>
    <xf numFmtId="0" fontId="33" fillId="0" borderId="0" xfId="895" applyNumberFormat="1" applyFont="1" applyFill="1" applyAlignment="1" applyProtection="1">
      <alignment horizontal="right" vertical="center" wrapText="1"/>
    </xf>
    <xf numFmtId="0" fontId="15" fillId="0" borderId="0" xfId="570" applyFont="1" applyAlignment="1" applyProtection="1">
      <alignment horizontal="left" vertical="center"/>
    </xf>
    <xf numFmtId="201" fontId="34" fillId="0" borderId="0" xfId="570" applyNumberFormat="1" applyFont="1" applyAlignment="1">
      <alignment horizontal="right" vertical="center"/>
    </xf>
    <xf numFmtId="0" fontId="34" fillId="0" borderId="0" xfId="570" applyFont="1" applyAlignment="1">
      <alignment horizontal="right" vertical="center"/>
    </xf>
    <xf numFmtId="204" fontId="34" fillId="0" borderId="0" xfId="570" applyNumberFormat="1" applyFont="1" applyFill="1" applyBorder="1" applyAlignment="1" applyProtection="1">
      <alignment horizontal="right" vertical="center"/>
    </xf>
    <xf numFmtId="2" fontId="31" fillId="0" borderId="1" xfId="823" applyNumberFormat="1" applyFont="1" applyFill="1" applyBorder="1" applyAlignment="1" applyProtection="1">
      <alignment horizontal="center" vertical="center" wrapText="1"/>
    </xf>
    <xf numFmtId="179" fontId="31" fillId="0" borderId="1" xfId="998" applyNumberFormat="1" applyFont="1" applyBorder="1" applyAlignment="1">
      <alignment horizontal="center" vertical="center" wrapText="1"/>
    </xf>
    <xf numFmtId="0" fontId="32" fillId="0" borderId="0" xfId="698" applyAlignment="1">
      <alignment horizontal="center" vertical="center"/>
    </xf>
    <xf numFmtId="49" fontId="31" fillId="0" borderId="1" xfId="826" applyNumberFormat="1" applyFont="1" applyFill="1" applyBorder="1" applyAlignment="1" applyProtection="1">
      <alignment horizontal="left" vertical="center"/>
    </xf>
    <xf numFmtId="176" fontId="31" fillId="0" borderId="1" xfId="1026" applyNumberFormat="1" applyFont="1" applyFill="1" applyBorder="1" applyAlignment="1">
      <alignment horizontal="right" vertical="center" wrapText="1"/>
    </xf>
    <xf numFmtId="176" fontId="31" fillId="0" borderId="1" xfId="29" applyNumberFormat="1" applyFont="1" applyFill="1" applyBorder="1" applyAlignment="1" applyProtection="1">
      <alignment horizontal="right" vertical="center" wrapText="1"/>
    </xf>
    <xf numFmtId="180" fontId="31" fillId="0" borderId="1" xfId="38" applyNumberFormat="1" applyFont="1" applyFill="1" applyBorder="1" applyAlignment="1">
      <alignment horizontal="right" vertical="center" wrapText="1"/>
    </xf>
    <xf numFmtId="49" fontId="29" fillId="0" borderId="1" xfId="826" applyNumberFormat="1" applyFont="1" applyFill="1" applyBorder="1" applyAlignment="1" applyProtection="1">
      <alignment horizontal="left" vertical="center"/>
    </xf>
    <xf numFmtId="176" fontId="29" fillId="0" borderId="1" xfId="1026" applyNumberFormat="1" applyFont="1" applyFill="1" applyBorder="1" applyAlignment="1">
      <alignment horizontal="right" vertical="center" wrapText="1"/>
    </xf>
    <xf numFmtId="176" fontId="29" fillId="0" borderId="1" xfId="29" applyNumberFormat="1" applyFont="1" applyFill="1" applyBorder="1" applyAlignment="1" applyProtection="1">
      <alignment vertical="center" wrapText="1"/>
    </xf>
    <xf numFmtId="176" fontId="29" fillId="0" borderId="1" xfId="29" applyNumberFormat="1" applyFont="1" applyFill="1" applyBorder="1" applyAlignment="1" applyProtection="1">
      <alignment horizontal="right" vertical="center" wrapText="1"/>
    </xf>
    <xf numFmtId="176" fontId="31" fillId="0" borderId="1" xfId="29" applyNumberFormat="1" applyFont="1" applyFill="1" applyBorder="1" applyAlignment="1">
      <alignment horizontal="center" vertical="center" wrapText="1"/>
    </xf>
    <xf numFmtId="176" fontId="29" fillId="0" borderId="1" xfId="29" applyNumberFormat="1" applyFont="1" applyFill="1" applyBorder="1" applyAlignment="1">
      <alignment horizontal="center" vertical="center" wrapText="1"/>
    </xf>
    <xf numFmtId="0" fontId="31" fillId="0" borderId="1" xfId="29" applyNumberFormat="1" applyFont="1" applyFill="1" applyBorder="1" applyAlignment="1">
      <alignment horizontal="right" vertical="center" wrapText="1"/>
    </xf>
    <xf numFmtId="0" fontId="29" fillId="0" borderId="1" xfId="29" applyNumberFormat="1" applyFont="1" applyFill="1" applyBorder="1" applyAlignment="1">
      <alignment horizontal="right" vertical="center" wrapText="1"/>
    </xf>
    <xf numFmtId="3" fontId="31" fillId="0" borderId="1" xfId="29" applyNumberFormat="1" applyFont="1" applyFill="1" applyBorder="1" applyAlignment="1">
      <alignment horizontal="right" vertical="center" wrapText="1"/>
    </xf>
    <xf numFmtId="3" fontId="29" fillId="0" borderId="1" xfId="29" applyNumberFormat="1" applyFont="1" applyFill="1" applyBorder="1" applyAlignment="1">
      <alignment horizontal="right" vertical="center" wrapText="1"/>
    </xf>
    <xf numFmtId="176" fontId="29" fillId="3" borderId="1" xfId="29" applyNumberFormat="1" applyFont="1" applyFill="1" applyBorder="1" applyAlignment="1" applyProtection="1">
      <alignment horizontal="right" vertical="center" wrapText="1"/>
    </xf>
    <xf numFmtId="49" fontId="31" fillId="0" borderId="1" xfId="902" applyNumberFormat="1" applyFont="1" applyFill="1" applyBorder="1" applyAlignment="1" applyProtection="1">
      <alignment horizontal="distributed" vertical="center"/>
    </xf>
    <xf numFmtId="176" fontId="31" fillId="0" borderId="1" xfId="29" applyNumberFormat="1" applyFont="1" applyFill="1" applyBorder="1" applyAlignment="1">
      <alignment horizontal="right" vertical="center" wrapText="1"/>
    </xf>
    <xf numFmtId="49" fontId="31" fillId="0" borderId="1" xfId="902" applyNumberFormat="1" applyFont="1" applyFill="1" applyBorder="1" applyAlignment="1" applyProtection="1">
      <alignment horizontal="left" vertical="center"/>
    </xf>
    <xf numFmtId="176" fontId="32" fillId="0" borderId="0" xfId="895" applyNumberFormat="1" applyAlignment="1">
      <alignment horizontal="right" vertical="center"/>
    </xf>
    <xf numFmtId="0" fontId="32" fillId="0" borderId="0" xfId="698" applyFill="1" applyAlignment="1"/>
    <xf numFmtId="0" fontId="32" fillId="0" borderId="0" xfId="698" applyAlignment="1"/>
    <xf numFmtId="0" fontId="33" fillId="0" borderId="0" xfId="698" applyNumberFormat="1" applyFont="1" applyFill="1" applyAlignment="1" applyProtection="1">
      <alignment horizontal="center" vertical="center" wrapText="1"/>
    </xf>
    <xf numFmtId="0" fontId="29" fillId="0" borderId="0" xfId="698" applyFont="1" applyFill="1" applyAlignment="1" applyProtection="1">
      <alignment horizontal="left" vertical="center"/>
    </xf>
    <xf numFmtId="201" fontId="29" fillId="0" borderId="0" xfId="698" applyNumberFormat="1" applyFont="1" applyFill="1" applyAlignment="1" applyProtection="1">
      <alignment horizontal="right"/>
    </xf>
    <xf numFmtId="0" fontId="35" fillId="0" borderId="0" xfId="698" applyFont="1" applyFill="1" applyAlignment="1">
      <alignment vertical="center"/>
    </xf>
    <xf numFmtId="0" fontId="29" fillId="0" borderId="0" xfId="698" applyFont="1" applyFill="1" applyAlignment="1">
      <alignment horizontal="right" vertical="center"/>
    </xf>
    <xf numFmtId="0" fontId="31" fillId="0" borderId="1" xfId="698" applyNumberFormat="1" applyFont="1" applyFill="1" applyBorder="1" applyAlignment="1" applyProtection="1">
      <alignment horizontal="center" vertical="center"/>
    </xf>
    <xf numFmtId="49" fontId="31" fillId="0" borderId="1" xfId="427" applyNumberFormat="1" applyFont="1" applyFill="1" applyBorder="1" applyAlignment="1" applyProtection="1">
      <alignment vertical="center"/>
    </xf>
    <xf numFmtId="176" fontId="31" fillId="0" borderId="1" xfId="868" applyNumberFormat="1" applyFont="1" applyFill="1" applyBorder="1" applyAlignment="1">
      <alignment horizontal="right" vertical="center" wrapText="1"/>
    </xf>
    <xf numFmtId="49" fontId="29" fillId="0" borderId="1" xfId="427" applyNumberFormat="1" applyFont="1" applyFill="1" applyBorder="1" applyAlignment="1" applyProtection="1">
      <alignment vertical="center"/>
    </xf>
    <xf numFmtId="176" fontId="29" fillId="0" borderId="1" xfId="868" applyNumberFormat="1" applyFont="1" applyFill="1" applyBorder="1" applyAlignment="1">
      <alignment horizontal="right" vertical="center" wrapText="1"/>
    </xf>
    <xf numFmtId="180" fontId="29" fillId="0" borderId="1" xfId="38" applyNumberFormat="1" applyFont="1" applyFill="1" applyBorder="1" applyAlignment="1" applyProtection="1">
      <alignment horizontal="right" vertical="center" wrapText="1"/>
    </xf>
    <xf numFmtId="49" fontId="31" fillId="0" borderId="1" xfId="427" applyNumberFormat="1" applyFont="1" applyFill="1" applyBorder="1" applyAlignment="1" applyProtection="1">
      <alignment vertical="center" wrapText="1"/>
    </xf>
    <xf numFmtId="180" fontId="31" fillId="0" borderId="1" xfId="38" applyNumberFormat="1" applyFont="1" applyFill="1" applyBorder="1" applyAlignment="1" applyProtection="1">
      <alignment horizontal="right" vertical="center" wrapText="1"/>
    </xf>
    <xf numFmtId="176" fontId="29" fillId="0" borderId="1" xfId="29" applyNumberFormat="1" applyFont="1" applyFill="1" applyBorder="1" applyAlignment="1">
      <alignment horizontal="right" vertical="center" wrapText="1"/>
    </xf>
    <xf numFmtId="180" fontId="29" fillId="0" borderId="1" xfId="38" applyNumberFormat="1" applyFont="1" applyFill="1" applyBorder="1" applyAlignment="1">
      <alignment horizontal="right" vertical="center" wrapText="1"/>
    </xf>
    <xf numFmtId="188" fontId="32" fillId="0" borderId="1" xfId="0" applyNumberFormat="1" applyFont="1" applyFill="1" applyBorder="1" applyAlignment="1">
      <alignment horizontal="right" vertical="center"/>
    </xf>
    <xf numFmtId="180" fontId="29" fillId="3" borderId="1" xfId="38" applyNumberFormat="1" applyFont="1" applyFill="1" applyBorder="1" applyAlignment="1" applyProtection="1">
      <alignment horizontal="right" vertical="center" wrapText="1"/>
    </xf>
    <xf numFmtId="180" fontId="3" fillId="0" borderId="1" xfId="38" applyNumberFormat="1" applyFont="1" applyFill="1" applyBorder="1" applyAlignment="1" applyProtection="1">
      <alignment horizontal="right" vertical="center" wrapText="1"/>
    </xf>
    <xf numFmtId="176" fontId="32" fillId="0" borderId="0" xfId="698" applyNumberFormat="1" applyAlignment="1"/>
    <xf numFmtId="0" fontId="32" fillId="0" borderId="0" xfId="767" applyFill="1" applyAlignment="1"/>
    <xf numFmtId="0" fontId="32" fillId="0" borderId="0" xfId="767" applyAlignment="1"/>
    <xf numFmtId="0" fontId="33" fillId="0" borderId="0" xfId="767" applyNumberFormat="1" applyFont="1" applyFill="1" applyAlignment="1" applyProtection="1">
      <alignment horizontal="center" vertical="center" wrapText="1"/>
    </xf>
    <xf numFmtId="0" fontId="15" fillId="0" borderId="0" xfId="712" applyFont="1" applyAlignment="1" applyProtection="1">
      <alignment horizontal="left" vertical="center"/>
    </xf>
    <xf numFmtId="0" fontId="34" fillId="0" borderId="0" xfId="712" applyFont="1" applyAlignment="1"/>
    <xf numFmtId="203" fontId="34" fillId="0" borderId="0" xfId="712" applyNumberFormat="1" applyFont="1" applyAlignment="1"/>
    <xf numFmtId="204" fontId="36" fillId="0" borderId="0" xfId="712" applyNumberFormat="1" applyFont="1" applyFill="1" applyBorder="1" applyAlignment="1" applyProtection="1">
      <alignment horizontal="right" vertical="center"/>
    </xf>
    <xf numFmtId="0" fontId="32" fillId="0" borderId="0" xfId="767" applyAlignment="1">
      <alignment horizontal="center" vertical="center"/>
    </xf>
    <xf numFmtId="0" fontId="17" fillId="0" borderId="0" xfId="554" applyFont="1" applyAlignment="1">
      <alignment horizontal="center" vertical="center"/>
    </xf>
    <xf numFmtId="49" fontId="31" fillId="0" borderId="1" xfId="826" applyNumberFormat="1" applyFont="1" applyFill="1" applyBorder="1" applyAlignment="1" applyProtection="1">
      <alignment horizontal="left" vertical="center" wrapText="1"/>
    </xf>
    <xf numFmtId="176" fontId="36" fillId="0" borderId="1" xfId="29" applyNumberFormat="1" applyFont="1" applyFill="1" applyBorder="1" applyAlignment="1" applyProtection="1">
      <alignment vertical="center" wrapText="1"/>
    </xf>
    <xf numFmtId="49" fontId="31" fillId="0" borderId="1" xfId="902" applyNumberFormat="1" applyFont="1" applyFill="1" applyBorder="1" applyAlignment="1" applyProtection="1">
      <alignment horizontal="left" vertical="center" wrapText="1"/>
    </xf>
    <xf numFmtId="176" fontId="32" fillId="0" borderId="0" xfId="767" applyNumberFormat="1" applyAlignment="1"/>
    <xf numFmtId="0" fontId="32" fillId="0" borderId="0" xfId="767" applyAlignment="1">
      <alignment vertical="center"/>
    </xf>
    <xf numFmtId="0" fontId="29" fillId="0" borderId="0" xfId="767" applyFont="1" applyFill="1" applyAlignment="1" applyProtection="1">
      <alignment horizontal="left" vertical="center"/>
    </xf>
    <xf numFmtId="4" fontId="29" fillId="0" borderId="0" xfId="767" applyNumberFormat="1" applyFont="1" applyFill="1" applyAlignment="1" applyProtection="1">
      <alignment horizontal="right" vertical="center"/>
    </xf>
    <xf numFmtId="203" fontId="35" fillId="0" borderId="0" xfId="767" applyNumberFormat="1" applyFont="1" applyFill="1" applyAlignment="1">
      <alignment vertical="center"/>
    </xf>
    <xf numFmtId="0" fontId="29" fillId="0" borderId="0" xfId="767" applyFont="1" applyFill="1" applyAlignment="1">
      <alignment horizontal="right" vertical="center"/>
    </xf>
    <xf numFmtId="0" fontId="31" fillId="0" borderId="1" xfId="916" applyNumberFormat="1" applyFont="1" applyFill="1" applyBorder="1" applyAlignment="1" applyProtection="1">
      <alignment horizontal="center" vertical="center"/>
    </xf>
    <xf numFmtId="49" fontId="31" fillId="0" borderId="1" xfId="920" applyNumberFormat="1" applyFont="1" applyFill="1" applyBorder="1" applyAlignment="1" applyProtection="1">
      <alignment vertical="center"/>
    </xf>
    <xf numFmtId="176" fontId="31" fillId="0" borderId="1" xfId="111" applyNumberFormat="1" applyFont="1" applyBorder="1" applyAlignment="1">
      <alignment horizontal="right" vertical="center" wrapText="1"/>
    </xf>
    <xf numFmtId="176" fontId="31" fillId="0" borderId="1" xfId="868" applyNumberFormat="1" applyFont="1" applyBorder="1" applyAlignment="1">
      <alignment horizontal="right" vertical="center" wrapText="1"/>
    </xf>
    <xf numFmtId="0" fontId="17" fillId="0" borderId="0" xfId="554" applyFont="1">
      <alignment vertical="center"/>
    </xf>
    <xf numFmtId="49" fontId="29" fillId="0" borderId="1" xfId="920" applyNumberFormat="1" applyFont="1" applyFill="1" applyBorder="1" applyAlignment="1" applyProtection="1">
      <alignment vertical="center"/>
    </xf>
    <xf numFmtId="176" fontId="29" fillId="0" borderId="1" xfId="111" applyNumberFormat="1" applyFont="1" applyBorder="1" applyAlignment="1">
      <alignment horizontal="right" vertical="center" wrapText="1"/>
    </xf>
    <xf numFmtId="176" fontId="29" fillId="0" borderId="1" xfId="868" applyNumberFormat="1" applyFont="1" applyBorder="1" applyAlignment="1">
      <alignment horizontal="right" vertical="center" wrapText="1"/>
    </xf>
    <xf numFmtId="180" fontId="29" fillId="0" borderId="1" xfId="625" applyNumberFormat="1" applyFont="1" applyFill="1" applyBorder="1" applyAlignment="1">
      <alignment horizontal="right" vertical="center" wrapText="1"/>
    </xf>
    <xf numFmtId="176" fontId="31" fillId="0" borderId="1" xfId="111" applyNumberFormat="1" applyFont="1" applyFill="1" applyBorder="1" applyAlignment="1">
      <alignment horizontal="right" vertical="center" wrapText="1"/>
    </xf>
    <xf numFmtId="176" fontId="29" fillId="3" borderId="1" xfId="868" applyNumberFormat="1" applyFont="1" applyFill="1" applyBorder="1" applyAlignment="1">
      <alignment horizontal="right" vertical="center" wrapText="1"/>
    </xf>
    <xf numFmtId="49" fontId="31" fillId="0" borderId="1" xfId="902" applyNumberFormat="1" applyFont="1" applyFill="1" applyBorder="1" applyAlignment="1" applyProtection="1">
      <alignment vertical="center"/>
    </xf>
    <xf numFmtId="0" fontId="32" fillId="0" borderId="0" xfId="998">
      <alignment vertical="center"/>
    </xf>
    <xf numFmtId="0" fontId="11" fillId="0" borderId="0" xfId="998" applyFont="1" applyAlignment="1">
      <alignment horizontal="center" vertical="center" wrapText="1"/>
    </xf>
    <xf numFmtId="0" fontId="32" fillId="0" borderId="0" xfId="998" applyFill="1" applyAlignment="1">
      <alignment horizontal="right" vertical="center"/>
    </xf>
    <xf numFmtId="0" fontId="1" fillId="0" borderId="0" xfId="0" applyFont="1" applyFill="1" applyAlignment="1">
      <alignment vertical="center"/>
    </xf>
    <xf numFmtId="0" fontId="37" fillId="0" borderId="0" xfId="658" applyFont="1" applyAlignment="1">
      <alignment horizontal="center" vertical="center" shrinkToFit="1"/>
    </xf>
    <xf numFmtId="0" fontId="13" fillId="0" borderId="0" xfId="658" applyFont="1" applyAlignment="1">
      <alignment horizontal="right" vertical="center" shrinkToFit="1"/>
    </xf>
    <xf numFmtId="0" fontId="15" fillId="0" borderId="0" xfId="658" applyFont="1" applyBorder="1" applyAlignment="1">
      <alignment horizontal="left" vertical="center" wrapText="1"/>
    </xf>
    <xf numFmtId="0" fontId="15" fillId="0" borderId="0" xfId="0" applyFont="1" applyFill="1" applyAlignment="1">
      <alignment horizontal="right"/>
    </xf>
    <xf numFmtId="0" fontId="31" fillId="0" borderId="1" xfId="1074" applyFont="1" applyBorder="1" applyAlignment="1">
      <alignment horizontal="center" vertical="center"/>
    </xf>
    <xf numFmtId="0" fontId="0" fillId="0" borderId="1" xfId="0" applyNumberFormat="1" applyFont="1" applyFill="1" applyBorder="1" applyAlignment="1">
      <alignment horizontal="center" vertical="center" wrapText="1"/>
    </xf>
    <xf numFmtId="176" fontId="29" fillId="0" borderId="1" xfId="29" applyNumberFormat="1" applyFont="1" applyBorder="1" applyAlignment="1">
      <alignment horizontal="right" vertical="center" wrapText="1"/>
    </xf>
    <xf numFmtId="49" fontId="31" fillId="0" borderId="1" xfId="0" applyNumberFormat="1" applyFont="1" applyFill="1" applyBorder="1" applyAlignment="1" applyProtection="1">
      <alignment vertical="center" wrapText="1"/>
    </xf>
    <xf numFmtId="0" fontId="29" fillId="0" borderId="1" xfId="649" applyNumberFormat="1"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38" fillId="0" borderId="1" xfId="998" applyFont="1" applyFill="1" applyBorder="1" applyAlignment="1">
      <alignment horizontal="right" vertical="center"/>
    </xf>
    <xf numFmtId="0" fontId="13" fillId="0" borderId="0" xfId="625" applyFont="1" applyFill="1" applyAlignment="1">
      <alignment horizontal="center" vertical="center" shrinkToFit="1"/>
    </xf>
    <xf numFmtId="0" fontId="15" fillId="0" borderId="0" xfId="625" applyFont="1" applyFill="1" applyAlignment="1">
      <alignment horizontal="left" vertical="center" wrapText="1"/>
    </xf>
    <xf numFmtId="179" fontId="29" fillId="0" borderId="0" xfId="1072" applyNumberFormat="1" applyFont="1" applyFill="1" applyBorder="1" applyAlignment="1">
      <alignment horizontal="right" vertical="center"/>
    </xf>
    <xf numFmtId="0" fontId="31" fillId="0" borderId="1" xfId="1072" applyFont="1" applyFill="1" applyBorder="1" applyAlignment="1">
      <alignment horizontal="center" vertical="center"/>
    </xf>
    <xf numFmtId="179" fontId="31" fillId="0" borderId="1" xfId="998" applyNumberFormat="1" applyFont="1" applyFill="1" applyBorder="1" applyAlignment="1">
      <alignment horizontal="center" vertical="center" wrapText="1"/>
    </xf>
    <xf numFmtId="0" fontId="0" fillId="0" borderId="0" xfId="0" applyFont="1" applyAlignment="1"/>
    <xf numFmtId="41" fontId="29" fillId="0" borderId="1" xfId="998" applyNumberFormat="1" applyFont="1" applyFill="1" applyBorder="1" applyAlignment="1">
      <alignment horizontal="right" vertical="center" wrapText="1"/>
    </xf>
    <xf numFmtId="180" fontId="15" fillId="0" borderId="1" xfId="0" applyNumberFormat="1" applyFont="1" applyFill="1" applyBorder="1" applyAlignment="1">
      <alignment horizontal="right" vertical="center" wrapText="1"/>
    </xf>
    <xf numFmtId="176" fontId="29" fillId="0" borderId="1" xfId="998" applyNumberFormat="1" applyFont="1" applyFill="1" applyBorder="1" applyAlignment="1">
      <alignment horizontal="right" vertical="center" wrapText="1"/>
    </xf>
    <xf numFmtId="180" fontId="29" fillId="0" borderId="1" xfId="998" applyNumberFormat="1" applyFont="1" applyFill="1" applyBorder="1" applyAlignment="1">
      <alignment horizontal="right" vertical="center" wrapText="1"/>
    </xf>
    <xf numFmtId="180" fontId="29" fillId="0" borderId="1" xfId="998" applyNumberFormat="1" applyFont="1" applyBorder="1" applyAlignment="1">
      <alignment horizontal="right" vertical="center" wrapText="1"/>
    </xf>
    <xf numFmtId="176" fontId="31" fillId="0" borderId="1" xfId="998" applyNumberFormat="1" applyFont="1" applyFill="1" applyBorder="1" applyAlignment="1">
      <alignment horizontal="right" vertical="center" wrapText="1"/>
    </xf>
    <xf numFmtId="180" fontId="31" fillId="0" borderId="1" xfId="998" applyNumberFormat="1" applyFont="1" applyFill="1" applyBorder="1" applyAlignment="1">
      <alignment horizontal="right" vertical="center" wrapText="1"/>
    </xf>
    <xf numFmtId="180" fontId="31" fillId="0" borderId="1" xfId="998" applyNumberFormat="1" applyFont="1" applyBorder="1" applyAlignment="1">
      <alignment horizontal="right" vertical="center" wrapText="1"/>
    </xf>
    <xf numFmtId="49" fontId="29" fillId="0" borderId="1" xfId="0" applyNumberFormat="1" applyFont="1" applyFill="1" applyBorder="1" applyAlignment="1" applyProtection="1">
      <alignment vertical="center" wrapText="1"/>
    </xf>
    <xf numFmtId="0" fontId="31" fillId="0" borderId="1" xfId="998" applyFont="1" applyFill="1" applyBorder="1" applyAlignment="1">
      <alignment horizontal="distributed" vertical="center" wrapText="1"/>
    </xf>
    <xf numFmtId="0" fontId="31" fillId="0" borderId="1" xfId="649" applyNumberFormat="1" applyFont="1" applyFill="1" applyBorder="1" applyAlignment="1">
      <alignment horizontal="left" vertical="center" wrapText="1"/>
    </xf>
    <xf numFmtId="0" fontId="29" fillId="0" borderId="1" xfId="649" applyNumberFormat="1" applyFont="1" applyFill="1" applyBorder="1" applyAlignment="1">
      <alignment horizontal="left" vertical="center" wrapText="1" indent="1"/>
    </xf>
    <xf numFmtId="176" fontId="15" fillId="0" borderId="1" xfId="0" applyNumberFormat="1" applyFont="1" applyFill="1" applyBorder="1" applyAlignment="1">
      <alignment horizontal="right" vertical="center" wrapText="1"/>
    </xf>
    <xf numFmtId="0" fontId="31" fillId="0" borderId="1" xfId="998" applyFont="1" applyFill="1" applyBorder="1" applyAlignment="1">
      <alignment horizontal="left" vertical="center" wrapText="1"/>
    </xf>
    <xf numFmtId="176" fontId="14" fillId="0" borderId="1" xfId="0" applyNumberFormat="1" applyFont="1" applyFill="1" applyBorder="1" applyAlignment="1">
      <alignment horizontal="right" vertical="center" wrapText="1"/>
    </xf>
    <xf numFmtId="41" fontId="0" fillId="0" borderId="0" xfId="0" applyNumberFormat="1" applyAlignment="1"/>
    <xf numFmtId="176" fontId="0" fillId="0" borderId="0" xfId="0" applyNumberFormat="1" applyAlignment="1"/>
    <xf numFmtId="0" fontId="32" fillId="0" borderId="0" xfId="649" applyAlignment="1"/>
    <xf numFmtId="0" fontId="39" fillId="2" borderId="0" xfId="649" applyFont="1" applyFill="1" applyAlignment="1"/>
    <xf numFmtId="0" fontId="13" fillId="0" borderId="0" xfId="625" applyFont="1" applyAlignment="1">
      <alignment horizontal="center" vertical="center" shrinkToFit="1"/>
    </xf>
    <xf numFmtId="0" fontId="40" fillId="2" borderId="0" xfId="625" applyFont="1" applyFill="1" applyAlignment="1">
      <alignment horizontal="center" vertical="center" shrinkToFit="1"/>
    </xf>
    <xf numFmtId="0" fontId="15" fillId="0" borderId="0" xfId="625" applyFont="1" applyAlignment="1">
      <alignment horizontal="left" vertical="center" wrapText="1"/>
    </xf>
    <xf numFmtId="0" fontId="41" fillId="0" borderId="0" xfId="625" applyFont="1" applyFill="1" applyAlignment="1">
      <alignment horizontal="left" vertical="center" wrapText="1"/>
    </xf>
    <xf numFmtId="0" fontId="29" fillId="0" borderId="0" xfId="649" applyFont="1" applyAlignment="1">
      <alignment horizontal="right" vertical="center"/>
    </xf>
    <xf numFmtId="0" fontId="31" fillId="0" borderId="1" xfId="649" applyFont="1" applyFill="1" applyBorder="1" applyAlignment="1">
      <alignment horizontal="center" vertical="center" wrapText="1"/>
    </xf>
    <xf numFmtId="176" fontId="42" fillId="0" borderId="1" xfId="29" applyNumberFormat="1" applyFont="1" applyFill="1" applyBorder="1" applyAlignment="1">
      <alignment horizontal="right" vertical="center" wrapText="1"/>
    </xf>
    <xf numFmtId="0" fontId="36" fillId="0" borderId="1" xfId="0" applyFont="1" applyFill="1" applyBorder="1" applyAlignment="1" applyProtection="1">
      <alignment horizontal="right" vertical="center"/>
      <protection locked="0"/>
    </xf>
    <xf numFmtId="180" fontId="14" fillId="0" borderId="1" xfId="625" applyNumberFormat="1" applyFont="1" applyFill="1" applyBorder="1" applyAlignment="1">
      <alignment horizontal="right" vertical="center" wrapText="1"/>
    </xf>
    <xf numFmtId="0" fontId="36" fillId="2" borderId="1" xfId="0" applyFont="1" applyFill="1" applyBorder="1" applyAlignment="1" applyProtection="1">
      <alignment horizontal="right" vertical="center"/>
      <protection locked="0"/>
    </xf>
    <xf numFmtId="180" fontId="15" fillId="0" borderId="1" xfId="0" applyNumberFormat="1" applyFont="1" applyBorder="1" applyAlignment="1">
      <alignment horizontal="right" vertical="center" wrapText="1"/>
    </xf>
    <xf numFmtId="0" fontId="36" fillId="0" borderId="1" xfId="0" applyNumberFormat="1" applyFont="1" applyFill="1" applyBorder="1" applyAlignment="1" applyProtection="1">
      <alignment horizontal="right" vertical="center"/>
    </xf>
    <xf numFmtId="180" fontId="15" fillId="0" borderId="1" xfId="625" applyNumberFormat="1" applyFont="1" applyFill="1" applyBorder="1" applyAlignment="1">
      <alignment horizontal="right" vertical="center" wrapText="1"/>
    </xf>
    <xf numFmtId="3" fontId="36" fillId="2" borderId="1" xfId="0" applyNumberFormat="1" applyFont="1" applyFill="1" applyBorder="1" applyAlignment="1" applyProtection="1">
      <alignment horizontal="right" vertical="center" wrapText="1"/>
      <protection locked="0"/>
    </xf>
    <xf numFmtId="3" fontId="36" fillId="0" borderId="1" xfId="0" applyNumberFormat="1" applyFont="1" applyFill="1" applyBorder="1" applyAlignment="1" applyProtection="1">
      <alignment horizontal="right" vertical="center" wrapText="1"/>
      <protection locked="0"/>
    </xf>
    <xf numFmtId="4" fontId="43" fillId="0" borderId="1" xfId="1334" applyNumberFormat="1" applyFont="1" applyFill="1" applyBorder="1" applyAlignment="1" applyProtection="1">
      <alignment horizontal="right" vertical="center"/>
    </xf>
    <xf numFmtId="4" fontId="44" fillId="0" borderId="1" xfId="1334" applyNumberFormat="1" applyFont="1" applyFill="1" applyBorder="1" applyAlignment="1" applyProtection="1">
      <alignment horizontal="right" vertical="center"/>
    </xf>
    <xf numFmtId="176" fontId="31" fillId="0" borderId="1" xfId="625" applyNumberFormat="1" applyFont="1" applyFill="1" applyBorder="1" applyAlignment="1">
      <alignment horizontal="right" vertical="center" wrapText="1"/>
    </xf>
    <xf numFmtId="176" fontId="29" fillId="0" borderId="1" xfId="625" applyNumberFormat="1" applyFont="1" applyFill="1" applyBorder="1" applyAlignment="1">
      <alignment horizontal="right" vertical="center" wrapText="1"/>
    </xf>
    <xf numFmtId="176" fontId="29" fillId="2" borderId="1" xfId="625" applyNumberFormat="1" applyFont="1" applyFill="1" applyBorder="1" applyAlignment="1">
      <alignment horizontal="right" vertical="center" wrapText="1"/>
    </xf>
    <xf numFmtId="176" fontId="31" fillId="2" borderId="1" xfId="998" applyNumberFormat="1" applyFont="1" applyFill="1" applyBorder="1" applyAlignment="1">
      <alignment horizontal="right" vertical="center" wrapText="1"/>
    </xf>
    <xf numFmtId="176" fontId="29" fillId="2" borderId="1" xfId="998" applyNumberFormat="1" applyFont="1" applyFill="1" applyBorder="1" applyAlignment="1">
      <alignment horizontal="right" vertical="center" wrapText="1"/>
    </xf>
    <xf numFmtId="176" fontId="29" fillId="0" borderId="1" xfId="966" applyNumberFormat="1" applyFont="1" applyFill="1" applyBorder="1" applyAlignment="1">
      <alignment horizontal="right" vertical="center" wrapText="1"/>
    </xf>
    <xf numFmtId="176" fontId="31" fillId="0" borderId="1" xfId="966" applyNumberFormat="1" applyFont="1" applyFill="1" applyBorder="1" applyAlignment="1">
      <alignment horizontal="right" vertical="center" wrapText="1"/>
    </xf>
    <xf numFmtId="180" fontId="14" fillId="0" borderId="1" xfId="0" applyNumberFormat="1" applyFont="1" applyFill="1" applyBorder="1" applyAlignment="1">
      <alignment horizontal="right" vertical="center" wrapText="1"/>
    </xf>
    <xf numFmtId="0" fontId="14" fillId="0" borderId="1" xfId="0" applyFont="1" applyFill="1" applyBorder="1" applyAlignment="1">
      <alignment horizontal="distributed" vertical="center" wrapText="1"/>
    </xf>
    <xf numFmtId="49" fontId="31" fillId="0" borderId="1"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left" vertical="center" wrapText="1"/>
    </xf>
    <xf numFmtId="176" fontId="31" fillId="0" borderId="1" xfId="0" applyNumberFormat="1" applyFont="1" applyFill="1" applyBorder="1" applyAlignment="1">
      <alignment horizontal="right" vertical="center" wrapText="1"/>
    </xf>
    <xf numFmtId="176" fontId="31" fillId="2" borderId="1" xfId="29" applyNumberFormat="1" applyFont="1" applyFill="1" applyBorder="1" applyAlignment="1">
      <alignment horizontal="right" vertical="center" wrapText="1"/>
    </xf>
    <xf numFmtId="41" fontId="32" fillId="0" borderId="0" xfId="649" applyNumberFormat="1" applyAlignment="1"/>
    <xf numFmtId="176" fontId="32" fillId="0" borderId="0" xfId="649" applyNumberFormat="1" applyAlignment="1"/>
    <xf numFmtId="0" fontId="29" fillId="0" borderId="0" xfId="649" applyFont="1" applyAlignment="1"/>
    <xf numFmtId="0" fontId="32" fillId="0" borderId="0" xfId="649" applyFill="1" applyAlignment="1"/>
    <xf numFmtId="0" fontId="13" fillId="3" borderId="0" xfId="625" applyFont="1" applyFill="1" applyAlignment="1">
      <alignment horizontal="center" vertical="center" shrinkToFit="1"/>
    </xf>
    <xf numFmtId="0" fontId="45" fillId="3" borderId="0" xfId="625" applyFont="1" applyFill="1" applyAlignment="1">
      <alignment vertical="center" shrinkToFit="1"/>
    </xf>
    <xf numFmtId="0" fontId="15" fillId="3" borderId="0" xfId="625" applyFont="1" applyFill="1" applyAlignment="1">
      <alignment horizontal="left" vertical="center" wrapText="1"/>
    </xf>
    <xf numFmtId="0" fontId="29" fillId="3" borderId="0" xfId="649" applyFont="1" applyFill="1" applyAlignment="1">
      <alignment horizontal="right" vertical="center"/>
    </xf>
    <xf numFmtId="179" fontId="32" fillId="3" borderId="0" xfId="1072" applyNumberFormat="1" applyFont="1" applyFill="1" applyBorder="1" applyAlignment="1">
      <alignment vertical="center"/>
    </xf>
    <xf numFmtId="0" fontId="31" fillId="0" borderId="1" xfId="1072" applyFont="1" applyFill="1" applyBorder="1" applyAlignment="1">
      <alignment horizontal="distributed" vertical="center" wrapText="1" indent="3"/>
    </xf>
    <xf numFmtId="0" fontId="32" fillId="3" borderId="0" xfId="649" applyFill="1" applyAlignment="1"/>
    <xf numFmtId="41" fontId="14" fillId="0" borderId="1" xfId="0" applyNumberFormat="1" applyFont="1" applyFill="1" applyBorder="1" applyAlignment="1">
      <alignment horizontal="right" vertical="center" wrapText="1"/>
    </xf>
    <xf numFmtId="0" fontId="32" fillId="3" borderId="0" xfId="698" applyFill="1" applyAlignment="1"/>
    <xf numFmtId="41" fontId="29" fillId="0" borderId="1" xfId="998" applyNumberFormat="1" applyFont="1" applyBorder="1" applyAlignment="1">
      <alignment horizontal="right" vertical="center" wrapText="1"/>
    </xf>
    <xf numFmtId="41" fontId="31" fillId="0" borderId="1" xfId="998" applyNumberFormat="1" applyFont="1" applyFill="1" applyBorder="1" applyAlignment="1">
      <alignment horizontal="right" vertical="center" wrapText="1"/>
    </xf>
    <xf numFmtId="0" fontId="29" fillId="0" borderId="1" xfId="892" applyNumberFormat="1" applyFont="1" applyFill="1" applyBorder="1" applyAlignment="1">
      <alignment horizontal="left" vertical="center" wrapText="1"/>
    </xf>
    <xf numFmtId="0" fontId="31" fillId="0" borderId="1" xfId="1072" applyFont="1" applyFill="1" applyBorder="1" applyAlignment="1">
      <alignment horizontal="left" vertical="center" wrapText="1"/>
    </xf>
    <xf numFmtId="0" fontId="29" fillId="0" borderId="1" xfId="892" applyNumberFormat="1" applyFont="1" applyFill="1" applyBorder="1" applyAlignment="1">
      <alignment horizontal="left" vertical="center" wrapText="1" indent="2"/>
    </xf>
    <xf numFmtId="180" fontId="14" fillId="0" borderId="1" xfId="0" applyNumberFormat="1" applyFont="1" applyBorder="1" applyAlignment="1">
      <alignment horizontal="right" vertical="center" wrapText="1"/>
    </xf>
    <xf numFmtId="0" fontId="29" fillId="0" borderId="1" xfId="892" applyNumberFormat="1" applyFont="1" applyFill="1" applyBorder="1" applyAlignment="1">
      <alignment horizontal="left" vertical="center" wrapText="1" indent="1"/>
    </xf>
    <xf numFmtId="0" fontId="31" fillId="0" borderId="1" xfId="892" applyNumberFormat="1" applyFont="1" applyFill="1" applyBorder="1" applyAlignment="1">
      <alignment horizontal="left" vertical="center" wrapText="1"/>
    </xf>
    <xf numFmtId="41" fontId="32" fillId="0" borderId="0" xfId="649" applyNumberFormat="1" applyFill="1" applyAlignment="1"/>
    <xf numFmtId="204" fontId="29" fillId="0" borderId="0" xfId="895" applyNumberFormat="1" applyFont="1" applyFill="1" applyBorder="1" applyAlignment="1" applyProtection="1">
      <alignment horizontal="left" vertical="center"/>
    </xf>
    <xf numFmtId="0" fontId="29" fillId="0" borderId="0" xfId="649" applyFont="1" applyFill="1" applyBorder="1" applyAlignment="1">
      <alignment vertical="center"/>
    </xf>
    <xf numFmtId="0" fontId="29" fillId="0" borderId="0" xfId="649" applyFont="1" applyFill="1" applyAlignment="1">
      <alignment vertical="center"/>
    </xf>
    <xf numFmtId="204" fontId="34" fillId="0" borderId="0" xfId="895" applyNumberFormat="1" applyFont="1" applyFill="1" applyBorder="1" applyAlignment="1" applyProtection="1">
      <alignment horizontal="right" vertical="center"/>
    </xf>
    <xf numFmtId="41" fontId="31" fillId="0" borderId="1" xfId="966" applyNumberFormat="1" applyFont="1" applyFill="1" applyBorder="1" applyAlignment="1">
      <alignment horizontal="right" vertical="center" wrapText="1"/>
    </xf>
    <xf numFmtId="0" fontId="46" fillId="3" borderId="0" xfId="554" applyFont="1" applyFill="1">
      <alignment vertical="center"/>
    </xf>
    <xf numFmtId="41" fontId="29" fillId="0" borderId="1" xfId="966" applyNumberFormat="1" applyFont="1" applyFill="1" applyBorder="1" applyAlignment="1">
      <alignment horizontal="right" vertical="center" wrapText="1"/>
    </xf>
    <xf numFmtId="41" fontId="47" fillId="0" borderId="1" xfId="0"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15" fillId="0" borderId="1" xfId="0" applyNumberFormat="1" applyFont="1" applyFill="1" applyBorder="1" applyAlignment="1">
      <alignment horizontal="right" vertical="center" wrapText="1"/>
    </xf>
    <xf numFmtId="41" fontId="29" fillId="0" borderId="1" xfId="625" applyNumberFormat="1" applyFont="1" applyFill="1" applyBorder="1" applyAlignment="1">
      <alignment horizontal="right" vertical="center" wrapText="1"/>
    </xf>
    <xf numFmtId="41" fontId="31" fillId="0" borderId="1" xfId="0" applyNumberFormat="1" applyFont="1" applyFill="1" applyBorder="1" applyAlignment="1" applyProtection="1">
      <alignment horizontal="right" vertical="center" wrapText="1"/>
    </xf>
    <xf numFmtId="41" fontId="31" fillId="0" borderId="1" xfId="625" applyNumberFormat="1" applyFont="1" applyFill="1" applyBorder="1" applyAlignment="1">
      <alignment horizontal="right" vertical="center" wrapText="1"/>
    </xf>
    <xf numFmtId="0" fontId="14" fillId="0" borderId="1" xfId="0" applyFont="1" applyBorder="1" applyAlignment="1">
      <alignment horizontal="distributed" vertical="center" wrapText="1"/>
    </xf>
    <xf numFmtId="49" fontId="29" fillId="0" borderId="1" xfId="0" applyNumberFormat="1" applyFont="1" applyFill="1" applyBorder="1" applyAlignment="1" applyProtection="1">
      <alignment horizontal="center" vertical="center" wrapText="1"/>
    </xf>
    <xf numFmtId="0" fontId="48" fillId="0" borderId="0" xfId="0" applyFont="1" applyAlignment="1"/>
    <xf numFmtId="0" fontId="0" fillId="0" borderId="0" xfId="0" applyFill="1" applyAlignment="1"/>
    <xf numFmtId="0" fontId="49" fillId="0" borderId="0" xfId="902" applyFont="1" applyFill="1" applyAlignment="1">
      <alignment horizontal="center" vertical="center"/>
    </xf>
    <xf numFmtId="0" fontId="48" fillId="0" borderId="0" xfId="0" applyFont="1" applyFill="1" applyAlignment="1"/>
    <xf numFmtId="0" fontId="15" fillId="0" borderId="0" xfId="902" applyFont="1" applyFill="1" applyAlignment="1">
      <alignment horizontal="left" vertical="center"/>
    </xf>
    <xf numFmtId="0" fontId="15" fillId="0" borderId="0" xfId="0" applyFont="1" applyFill="1" applyAlignment="1">
      <alignment vertical="center"/>
    </xf>
    <xf numFmtId="0" fontId="15" fillId="0" borderId="0" xfId="902" applyFont="1" applyFill="1" applyAlignment="1">
      <alignment horizontal="right" vertical="center"/>
    </xf>
    <xf numFmtId="176" fontId="32" fillId="0" borderId="0" xfId="649" applyNumberFormat="1" applyFont="1" applyFill="1" applyAlignment="1">
      <alignment horizontal="center" vertical="center" wrapText="1"/>
    </xf>
    <xf numFmtId="0" fontId="15" fillId="0" borderId="1" xfId="0" applyFont="1" applyFill="1" applyBorder="1" applyAlignment="1">
      <alignment horizontal="left" vertical="center" wrapText="1"/>
    </xf>
    <xf numFmtId="176" fontId="29" fillId="0" borderId="1" xfId="0" applyNumberFormat="1" applyFont="1" applyFill="1" applyBorder="1" applyAlignment="1">
      <alignment vertical="center" wrapText="1"/>
    </xf>
    <xf numFmtId="180" fontId="29" fillId="0" borderId="1" xfId="38" applyNumberFormat="1" applyFont="1" applyFill="1" applyBorder="1" applyAlignment="1">
      <alignment vertical="center" wrapText="1"/>
    </xf>
    <xf numFmtId="0" fontId="17" fillId="0" borderId="0" xfId="554" applyFont="1" applyFill="1" applyAlignment="1">
      <alignment horizontal="center" vertical="center"/>
    </xf>
    <xf numFmtId="0" fontId="15" fillId="0" borderId="1" xfId="0" applyFont="1" applyBorder="1" applyAlignment="1">
      <alignment horizontal="left" vertical="center" wrapText="1"/>
    </xf>
    <xf numFmtId="0" fontId="17" fillId="3" borderId="0" xfId="554" applyFont="1" applyFill="1" applyAlignment="1">
      <alignment horizontal="center" vertical="center"/>
    </xf>
    <xf numFmtId="176" fontId="29" fillId="2"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176" fontId="31" fillId="0" borderId="1" xfId="0" applyNumberFormat="1" applyFont="1" applyFill="1" applyBorder="1" applyAlignment="1">
      <alignment vertical="center" wrapText="1"/>
    </xf>
    <xf numFmtId="176" fontId="31" fillId="2" borderId="1" xfId="0" applyNumberFormat="1" applyFont="1" applyFill="1" applyBorder="1" applyAlignment="1">
      <alignment vertical="center" wrapText="1"/>
    </xf>
    <xf numFmtId="180" fontId="31" fillId="0" borderId="1" xfId="38" applyNumberFormat="1" applyFont="1" applyFill="1" applyBorder="1" applyAlignment="1">
      <alignment vertical="center" wrapText="1"/>
    </xf>
    <xf numFmtId="0" fontId="32" fillId="0" borderId="0" xfId="998" applyProtection="1">
      <alignment vertical="center"/>
    </xf>
    <xf numFmtId="0" fontId="17" fillId="0" borderId="0" xfId="998" applyFont="1" applyProtection="1">
      <alignment vertical="center"/>
    </xf>
    <xf numFmtId="0" fontId="38" fillId="0" borderId="0" xfId="998" applyFont="1" applyAlignment="1" applyProtection="1">
      <alignment horizontal="center" vertical="center"/>
    </xf>
    <xf numFmtId="0" fontId="38" fillId="0" borderId="0" xfId="998" applyFont="1" applyProtection="1">
      <alignment vertical="center"/>
    </xf>
    <xf numFmtId="0" fontId="32" fillId="3" borderId="0" xfId="998" applyFill="1" applyProtection="1">
      <alignment vertical="center"/>
    </xf>
    <xf numFmtId="179" fontId="32" fillId="0" borderId="0" xfId="998" applyNumberFormat="1" applyProtection="1">
      <alignment vertical="center"/>
    </xf>
    <xf numFmtId="176" fontId="32" fillId="0" borderId="0" xfId="649" applyNumberFormat="1" applyAlignment="1" applyProtection="1"/>
    <xf numFmtId="0" fontId="32" fillId="0" borderId="0" xfId="998" applyFill="1" applyProtection="1">
      <alignment vertical="center"/>
    </xf>
    <xf numFmtId="0" fontId="2" fillId="0" borderId="0" xfId="998" applyFont="1" applyFill="1" applyAlignment="1" applyProtection="1">
      <alignment horizontal="center" vertical="center"/>
    </xf>
    <xf numFmtId="176" fontId="32" fillId="0" borderId="0" xfId="649" applyNumberFormat="1" applyFill="1" applyAlignment="1" applyProtection="1"/>
    <xf numFmtId="0" fontId="17" fillId="0" borderId="0" xfId="998" applyFont="1" applyFill="1" applyProtection="1">
      <alignment vertical="center"/>
    </xf>
    <xf numFmtId="0" fontId="29" fillId="0" borderId="0" xfId="998" applyFont="1" applyFill="1" applyProtection="1">
      <alignment vertical="center"/>
    </xf>
    <xf numFmtId="179" fontId="29" fillId="0" borderId="0" xfId="998" applyNumberFormat="1" applyFont="1" applyFill="1" applyBorder="1" applyAlignment="1" applyProtection="1">
      <alignment horizontal="right" vertical="center"/>
    </xf>
    <xf numFmtId="176" fontId="17" fillId="0" borderId="0" xfId="649" applyNumberFormat="1" applyFont="1" applyFill="1" applyAlignment="1" applyProtection="1"/>
    <xf numFmtId="179" fontId="31" fillId="0" borderId="7" xfId="998" applyNumberFormat="1" applyFont="1" applyFill="1" applyBorder="1" applyAlignment="1" applyProtection="1">
      <alignment horizontal="center" vertical="center" wrapText="1"/>
    </xf>
    <xf numFmtId="0" fontId="31" fillId="0" borderId="1" xfId="998" applyFont="1" applyFill="1" applyBorder="1" applyAlignment="1" applyProtection="1">
      <alignment horizontal="distributed" vertical="center" wrapText="1" indent="3"/>
    </xf>
    <xf numFmtId="179" fontId="31" fillId="0" borderId="1" xfId="998" applyNumberFormat="1" applyFont="1" applyFill="1" applyBorder="1" applyAlignment="1" applyProtection="1">
      <alignment horizontal="center" vertical="center" wrapText="1"/>
    </xf>
    <xf numFmtId="0" fontId="38" fillId="0" borderId="0" xfId="998" applyFont="1" applyFill="1" applyAlignment="1" applyProtection="1">
      <alignment horizontal="center" vertical="center" wrapText="1"/>
    </xf>
    <xf numFmtId="0" fontId="38" fillId="0" borderId="0" xfId="998" applyFont="1" applyFill="1" applyAlignment="1" applyProtection="1">
      <alignment horizontal="center" vertical="center"/>
    </xf>
    <xf numFmtId="0" fontId="14" fillId="2" borderId="8" xfId="0" applyFont="1" applyFill="1" applyBorder="1" applyAlignment="1" applyProtection="1">
      <alignment horizontal="left" vertical="center"/>
    </xf>
    <xf numFmtId="49" fontId="14" fillId="0" borderId="1" xfId="0" applyNumberFormat="1" applyFont="1" applyFill="1" applyBorder="1" applyAlignment="1" applyProtection="1">
      <alignment horizontal="left" vertical="center" wrapText="1"/>
    </xf>
    <xf numFmtId="3" fontId="14" fillId="0" borderId="1" xfId="0" applyNumberFormat="1" applyFont="1" applyFill="1" applyBorder="1" applyAlignment="1" applyProtection="1">
      <alignment horizontal="right" vertical="center"/>
    </xf>
    <xf numFmtId="180" fontId="31" fillId="0" borderId="1" xfId="38" applyNumberFormat="1" applyFont="1" applyFill="1" applyBorder="1" applyAlignment="1" applyProtection="1">
      <alignment horizontal="right" vertical="center" wrapText="1" shrinkToFit="1"/>
    </xf>
    <xf numFmtId="0" fontId="17" fillId="0" borderId="0" xfId="554" applyFont="1" applyFill="1" applyProtection="1">
      <alignment vertical="center"/>
    </xf>
    <xf numFmtId="49" fontId="15" fillId="0" borderId="1" xfId="0" applyNumberFormat="1" applyFont="1" applyFill="1" applyBorder="1" applyAlignment="1" applyProtection="1">
      <alignment horizontal="left" vertical="center" wrapText="1"/>
    </xf>
    <xf numFmtId="0" fontId="15" fillId="2" borderId="8" xfId="0" applyFont="1" applyFill="1" applyBorder="1" applyAlignment="1" applyProtection="1">
      <alignment horizontal="left" vertical="center"/>
    </xf>
    <xf numFmtId="49" fontId="15" fillId="2" borderId="1" xfId="0" applyNumberFormat="1" applyFont="1" applyFill="1" applyBorder="1" applyAlignment="1" applyProtection="1">
      <alignment horizontal="left" vertical="center" wrapText="1"/>
    </xf>
    <xf numFmtId="3" fontId="15" fillId="2" borderId="1" xfId="0" applyNumberFormat="1" applyFont="1" applyFill="1" applyBorder="1" applyAlignment="1" applyProtection="1">
      <alignment horizontal="right" vertical="center"/>
      <protection locked="0"/>
    </xf>
    <xf numFmtId="180" fontId="29" fillId="0" borderId="1" xfId="38" applyNumberFormat="1" applyFont="1" applyFill="1" applyBorder="1" applyAlignment="1" applyProtection="1">
      <alignment horizontal="right" vertical="center" wrapText="1" shrinkToFit="1"/>
      <protection locked="0"/>
    </xf>
    <xf numFmtId="3" fontId="15" fillId="0" borderId="1" xfId="0" applyNumberFormat="1" applyFont="1" applyFill="1" applyBorder="1" applyAlignment="1" applyProtection="1">
      <alignment horizontal="right" vertical="center"/>
    </xf>
    <xf numFmtId="180" fontId="29" fillId="0" borderId="1" xfId="38" applyNumberFormat="1" applyFont="1" applyFill="1" applyBorder="1" applyAlignment="1" applyProtection="1">
      <alignment horizontal="right" vertical="center" wrapText="1" shrinkToFit="1"/>
    </xf>
    <xf numFmtId="49" fontId="14" fillId="2" borderId="1" xfId="0" applyNumberFormat="1" applyFont="1" applyFill="1" applyBorder="1" applyAlignment="1" applyProtection="1">
      <alignment horizontal="left" vertical="center" wrapText="1"/>
    </xf>
    <xf numFmtId="3" fontId="14" fillId="2" borderId="1" xfId="0" applyNumberFormat="1" applyFont="1" applyFill="1" applyBorder="1" applyAlignment="1" applyProtection="1">
      <alignment horizontal="right" vertical="center"/>
      <protection locked="0"/>
    </xf>
    <xf numFmtId="180" fontId="31" fillId="0" borderId="1" xfId="38" applyNumberFormat="1" applyFont="1" applyFill="1" applyBorder="1" applyAlignment="1" applyProtection="1">
      <alignment horizontal="right" vertical="center" wrapText="1" shrinkToFit="1"/>
      <protection locked="0"/>
    </xf>
    <xf numFmtId="49" fontId="14" fillId="2" borderId="8" xfId="0" applyNumberFormat="1" applyFont="1" applyFill="1" applyBorder="1" applyAlignment="1" applyProtection="1">
      <alignment horizontal="left" vertical="center" wrapText="1"/>
    </xf>
    <xf numFmtId="49" fontId="15" fillId="2" borderId="8" xfId="0" applyNumberFormat="1" applyFont="1" applyFill="1" applyBorder="1" applyAlignment="1" applyProtection="1">
      <alignment horizontal="left" vertical="center" wrapText="1"/>
    </xf>
    <xf numFmtId="49" fontId="50" fillId="2" borderId="8" xfId="0" applyNumberFormat="1" applyFont="1" applyFill="1" applyBorder="1" applyAlignment="1" applyProtection="1">
      <alignment horizontal="distributed" vertical="center"/>
    </xf>
    <xf numFmtId="49" fontId="50" fillId="0" borderId="1" xfId="0" applyNumberFormat="1" applyFont="1" applyFill="1" applyBorder="1" applyAlignment="1" applyProtection="1">
      <alignment horizontal="distributed" vertical="center" wrapText="1"/>
    </xf>
    <xf numFmtId="49" fontId="31" fillId="0" borderId="7" xfId="998" applyNumberFormat="1" applyFont="1" applyFill="1" applyBorder="1" applyAlignment="1" applyProtection="1">
      <alignment horizontal="left" vertical="center"/>
    </xf>
    <xf numFmtId="0" fontId="31" fillId="0" borderId="1" xfId="998" applyFont="1" applyFill="1" applyBorder="1" applyAlignment="1" applyProtection="1">
      <alignment horizontal="left" vertical="center" wrapText="1"/>
    </xf>
    <xf numFmtId="0" fontId="29" fillId="0" borderId="1" xfId="998" applyFont="1" applyFill="1" applyBorder="1" applyAlignment="1" applyProtection="1">
      <alignment horizontal="left" vertical="center" wrapText="1"/>
    </xf>
    <xf numFmtId="49" fontId="29" fillId="0" borderId="7" xfId="998" applyNumberFormat="1" applyFont="1" applyFill="1" applyBorder="1" applyAlignment="1" applyProtection="1">
      <alignment horizontal="left" vertical="center"/>
    </xf>
    <xf numFmtId="49" fontId="29" fillId="0" borderId="7" xfId="998" applyNumberFormat="1" applyFont="1" applyBorder="1" applyAlignment="1" applyProtection="1">
      <alignment horizontal="left" vertical="center"/>
    </xf>
    <xf numFmtId="0" fontId="29" fillId="3" borderId="1" xfId="998" applyFont="1" applyFill="1" applyBorder="1" applyAlignment="1" applyProtection="1">
      <alignment horizontal="left" vertical="center" wrapText="1"/>
    </xf>
    <xf numFmtId="0" fontId="29" fillId="0" borderId="1" xfId="554" applyFont="1" applyFill="1" applyBorder="1" applyAlignment="1" applyProtection="1">
      <alignment horizontal="left" vertical="center" wrapText="1"/>
    </xf>
    <xf numFmtId="0" fontId="31" fillId="0" borderId="1" xfId="554" applyFont="1" applyFill="1" applyBorder="1" applyAlignment="1" applyProtection="1">
      <alignment horizontal="left" vertical="center" wrapText="1"/>
    </xf>
    <xf numFmtId="49" fontId="31" fillId="0" borderId="7" xfId="998" applyNumberFormat="1" applyFont="1" applyFill="1" applyBorder="1" applyAlignment="1" applyProtection="1">
      <alignment horizontal="distributed" vertical="center" indent="1"/>
    </xf>
    <xf numFmtId="0" fontId="31" fillId="0" borderId="1" xfId="998" applyFont="1" applyFill="1" applyBorder="1" applyAlignment="1" applyProtection="1">
      <alignment horizontal="distributed" vertical="center" wrapText="1" indent="1"/>
    </xf>
    <xf numFmtId="176" fontId="32" fillId="3" borderId="0" xfId="998" applyNumberFormat="1" applyFill="1" applyProtection="1">
      <alignment vertical="center"/>
    </xf>
    <xf numFmtId="0" fontId="17" fillId="0" borderId="0" xfId="998" applyFont="1">
      <alignment vertical="center"/>
    </xf>
    <xf numFmtId="0" fontId="38" fillId="0" borderId="0" xfId="998" applyFont="1" applyAlignment="1">
      <alignment horizontal="center" vertical="center"/>
    </xf>
    <xf numFmtId="179" fontId="32" fillId="0" borderId="0" xfId="998" applyNumberFormat="1">
      <alignment vertical="center"/>
    </xf>
    <xf numFmtId="0" fontId="32" fillId="0" borderId="0" xfId="998" applyFill="1">
      <alignment vertical="center"/>
    </xf>
    <xf numFmtId="0" fontId="2" fillId="0" borderId="0" xfId="998" applyFont="1" applyFill="1" applyAlignment="1">
      <alignment horizontal="center" vertical="center"/>
    </xf>
    <xf numFmtId="0" fontId="17" fillId="0" borderId="0" xfId="998" applyFont="1" applyFill="1">
      <alignment vertical="center"/>
    </xf>
    <xf numFmtId="0" fontId="29" fillId="0" borderId="0" xfId="998" applyFont="1" applyFill="1">
      <alignment vertical="center"/>
    </xf>
    <xf numFmtId="0" fontId="51" fillId="0" borderId="0" xfId="998" applyFont="1" applyFill="1">
      <alignment vertical="center"/>
    </xf>
    <xf numFmtId="179" fontId="29" fillId="0" borderId="0" xfId="998" applyNumberFormat="1" applyFont="1" applyFill="1" applyAlignment="1">
      <alignment horizontal="right" vertical="center"/>
    </xf>
    <xf numFmtId="179" fontId="31" fillId="0" borderId="7" xfId="998" applyNumberFormat="1" applyFont="1" applyFill="1" applyBorder="1" applyAlignment="1">
      <alignment horizontal="center" vertical="center" wrapText="1"/>
    </xf>
    <xf numFmtId="0" fontId="31" fillId="0" borderId="1" xfId="998" applyFont="1" applyFill="1" applyBorder="1" applyAlignment="1">
      <alignment horizontal="distributed" vertical="center" wrapText="1" indent="3"/>
    </xf>
    <xf numFmtId="0" fontId="52" fillId="0" borderId="0" xfId="1070" applyFont="1" applyFill="1" applyAlignment="1">
      <alignment vertical="center" wrapText="1"/>
    </xf>
    <xf numFmtId="3" fontId="14" fillId="0" borderId="1" xfId="0" applyNumberFormat="1" applyFont="1" applyFill="1" applyBorder="1" applyAlignment="1" applyProtection="1">
      <alignment horizontal="right" vertical="center"/>
      <protection locked="0"/>
    </xf>
    <xf numFmtId="0" fontId="17" fillId="0" borderId="0" xfId="554" applyFont="1" applyFill="1">
      <alignment vertical="center"/>
    </xf>
    <xf numFmtId="180" fontId="31" fillId="0" borderId="1" xfId="38" applyNumberFormat="1" applyFont="1" applyFill="1" applyBorder="1" applyAlignment="1" applyProtection="1">
      <alignment horizontal="right" vertical="center" wrapText="1"/>
      <protection locked="0"/>
    </xf>
    <xf numFmtId="180" fontId="29" fillId="0" borderId="1" xfId="38" applyNumberFormat="1" applyFont="1" applyFill="1" applyBorder="1" applyAlignment="1" applyProtection="1">
      <alignment horizontal="right" vertical="center" wrapText="1"/>
      <protection locked="0"/>
    </xf>
    <xf numFmtId="3" fontId="15" fillId="0" borderId="1" xfId="0" applyNumberFormat="1" applyFont="1" applyFill="1" applyBorder="1" applyAlignment="1" applyProtection="1">
      <alignment horizontal="right" vertical="center"/>
      <protection locked="0"/>
    </xf>
    <xf numFmtId="0" fontId="29" fillId="2" borderId="8" xfId="0" applyFont="1" applyFill="1" applyBorder="1" applyAlignment="1" applyProtection="1">
      <alignment vertical="center"/>
    </xf>
    <xf numFmtId="0" fontId="31" fillId="0" borderId="7" xfId="998" applyFont="1" applyFill="1" applyBorder="1" applyAlignment="1">
      <alignment horizontal="left" vertical="center"/>
    </xf>
    <xf numFmtId="0" fontId="31" fillId="0" borderId="1" xfId="554" applyFont="1" applyFill="1" applyBorder="1" applyAlignment="1">
      <alignment horizontal="left" vertical="center"/>
    </xf>
    <xf numFmtId="200" fontId="31" fillId="0" borderId="1" xfId="29" applyNumberFormat="1" applyFont="1" applyFill="1" applyBorder="1" applyAlignment="1">
      <alignment horizontal="right" vertical="center" wrapText="1"/>
    </xf>
    <xf numFmtId="0" fontId="29" fillId="0" borderId="7" xfId="998" applyFont="1" applyFill="1" applyBorder="1" applyAlignment="1">
      <alignment horizontal="left" vertical="center"/>
    </xf>
    <xf numFmtId="0" fontId="29" fillId="0" borderId="1" xfId="998" applyFont="1" applyFill="1" applyBorder="1" applyAlignment="1">
      <alignment horizontal="left" vertical="center"/>
    </xf>
    <xf numFmtId="200" fontId="29" fillId="0" borderId="1" xfId="29" applyNumberFormat="1" applyFont="1" applyFill="1" applyBorder="1" applyAlignment="1">
      <alignment horizontal="right" vertical="center" wrapText="1"/>
    </xf>
    <xf numFmtId="176" fontId="29" fillId="0" borderId="1" xfId="29" applyNumberFormat="1" applyFont="1" applyFill="1" applyBorder="1" applyAlignment="1" applyProtection="1">
      <alignment horizontal="right" vertical="center" wrapText="1"/>
      <protection locked="0"/>
    </xf>
    <xf numFmtId="0" fontId="29" fillId="0" borderId="7" xfId="998" applyFont="1" applyBorder="1" applyAlignment="1">
      <alignment horizontal="left" vertical="center"/>
    </xf>
    <xf numFmtId="0" fontId="29" fillId="3" borderId="1" xfId="998" applyFont="1" applyFill="1" applyBorder="1" applyAlignment="1">
      <alignment horizontal="left" vertical="center"/>
    </xf>
    <xf numFmtId="200" fontId="29" fillId="3" borderId="1" xfId="29" applyNumberFormat="1" applyFont="1" applyFill="1" applyBorder="1" applyAlignment="1">
      <alignment horizontal="right" vertical="center" wrapText="1"/>
    </xf>
    <xf numFmtId="179" fontId="29" fillId="3" borderId="1" xfId="998" applyNumberFormat="1" applyFont="1" applyFill="1" applyBorder="1" applyAlignment="1">
      <alignment horizontal="right" vertical="center" wrapText="1"/>
    </xf>
    <xf numFmtId="0" fontId="29" fillId="0" borderId="7" xfId="998" applyFont="1" applyFill="1" applyBorder="1">
      <alignment vertical="center"/>
    </xf>
    <xf numFmtId="0" fontId="31" fillId="0" borderId="1" xfId="998" applyFont="1" applyFill="1" applyBorder="1" applyAlignment="1">
      <alignment horizontal="distributed" vertical="center" indent="1"/>
    </xf>
    <xf numFmtId="179" fontId="32" fillId="0" borderId="0" xfId="998" applyNumberFormat="1" applyFill="1" applyProtection="1">
      <alignment vertical="center"/>
    </xf>
    <xf numFmtId="49" fontId="14" fillId="0" borderId="7" xfId="1060" applyNumberFormat="1" applyFont="1" applyFill="1" applyBorder="1" applyAlignment="1" applyProtection="1">
      <alignment horizontal="left" vertical="center"/>
    </xf>
    <xf numFmtId="3" fontId="31" fillId="0" borderId="1" xfId="0" applyNumberFormat="1" applyFont="1" applyFill="1" applyBorder="1" applyAlignment="1" applyProtection="1">
      <alignment horizontal="right" vertical="center"/>
    </xf>
    <xf numFmtId="0" fontId="31" fillId="3" borderId="1" xfId="998" applyFont="1" applyFill="1" applyBorder="1" applyAlignment="1" applyProtection="1">
      <alignment horizontal="left" vertical="center" wrapText="1"/>
    </xf>
    <xf numFmtId="49" fontId="15" fillId="0" borderId="7" xfId="1060" applyNumberFormat="1" applyFont="1" applyBorder="1" applyAlignment="1" applyProtection="1">
      <alignment horizontal="left" vertical="center"/>
    </xf>
    <xf numFmtId="3" fontId="29" fillId="3" borderId="1" xfId="0" applyNumberFormat="1" applyFont="1" applyFill="1" applyBorder="1" applyAlignment="1" applyProtection="1">
      <alignment horizontal="right" vertical="center"/>
    </xf>
    <xf numFmtId="3" fontId="29" fillId="3" borderId="1" xfId="0" applyNumberFormat="1" applyFont="1" applyFill="1" applyBorder="1" applyAlignment="1" applyProtection="1">
      <alignment horizontal="right" vertical="center"/>
      <protection locked="0"/>
    </xf>
    <xf numFmtId="180" fontId="29" fillId="3" borderId="1" xfId="38" applyNumberFormat="1" applyFont="1" applyFill="1" applyBorder="1" applyAlignment="1" applyProtection="1">
      <alignment horizontal="right" vertical="center" wrapText="1"/>
      <protection locked="0"/>
    </xf>
    <xf numFmtId="49" fontId="15" fillId="0" borderId="7" xfId="1060"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right" vertical="center"/>
    </xf>
    <xf numFmtId="3" fontId="29" fillId="0" borderId="1" xfId="0" applyNumberFormat="1" applyFont="1" applyFill="1" applyBorder="1" applyAlignment="1" applyProtection="1">
      <alignment horizontal="right" vertical="center"/>
      <protection locked="0"/>
    </xf>
    <xf numFmtId="3" fontId="31" fillId="0" borderId="1" xfId="0" applyNumberFormat="1" applyFont="1" applyFill="1" applyBorder="1" applyAlignment="1" applyProtection="1">
      <alignment horizontal="right" vertical="center"/>
      <protection locked="0"/>
    </xf>
    <xf numFmtId="0" fontId="32" fillId="0" borderId="7" xfId="998" applyFill="1" applyBorder="1" applyAlignment="1" applyProtection="1">
      <alignment horizontal="left" vertical="center"/>
    </xf>
    <xf numFmtId="3" fontId="32" fillId="0" borderId="0" xfId="998" applyNumberFormat="1" applyFill="1" applyProtection="1">
      <alignment vertical="center"/>
    </xf>
    <xf numFmtId="0" fontId="31" fillId="0" borderId="7" xfId="998" applyFont="1" applyFill="1" applyBorder="1" applyAlignment="1" applyProtection="1">
      <alignment horizontal="left" vertical="center"/>
    </xf>
    <xf numFmtId="0" fontId="31" fillId="0" borderId="1" xfId="554" applyFont="1" applyFill="1" applyBorder="1" applyAlignment="1" applyProtection="1">
      <alignment horizontal="left" vertical="center"/>
    </xf>
    <xf numFmtId="0" fontId="29" fillId="0" borderId="7" xfId="998" applyFont="1" applyFill="1" applyBorder="1" applyAlignment="1" applyProtection="1">
      <alignment horizontal="left" vertical="center"/>
    </xf>
    <xf numFmtId="0" fontId="29" fillId="0" borderId="1" xfId="998" applyFont="1" applyFill="1" applyBorder="1" applyAlignment="1" applyProtection="1">
      <alignment horizontal="left" vertical="center"/>
    </xf>
    <xf numFmtId="179" fontId="29" fillId="0" borderId="1" xfId="998" applyNumberFormat="1" applyFont="1" applyFill="1" applyBorder="1" applyAlignment="1" applyProtection="1">
      <alignment horizontal="right" vertical="center" wrapText="1"/>
      <protection locked="0"/>
    </xf>
    <xf numFmtId="3" fontId="32" fillId="0" borderId="0" xfId="998" applyNumberFormat="1">
      <alignment vertical="center"/>
    </xf>
    <xf numFmtId="0" fontId="1" fillId="0" borderId="0" xfId="0" applyFont="1" applyFill="1" applyBorder="1" applyAlignment="1"/>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9" xfId="0" applyFont="1" applyFill="1" applyBorder="1" applyAlignment="1">
      <alignment horizontal="center" vertical="center"/>
    </xf>
    <xf numFmtId="0" fontId="15" fillId="0" borderId="0" xfId="0" applyFont="1" applyAlignment="1">
      <alignment horizontal="right"/>
    </xf>
    <xf numFmtId="0" fontId="31" fillId="0" borderId="10" xfId="1074" applyFont="1" applyBorder="1" applyAlignment="1">
      <alignment horizontal="center" vertical="center"/>
    </xf>
    <xf numFmtId="0" fontId="31" fillId="0" borderId="7" xfId="1074" applyFont="1" applyBorder="1" applyAlignment="1">
      <alignment horizontal="center" vertical="center"/>
    </xf>
    <xf numFmtId="0" fontId="31" fillId="0" borderId="11" xfId="1074" applyFont="1" applyBorder="1" applyAlignment="1">
      <alignment horizontal="center" vertical="center"/>
    </xf>
    <xf numFmtId="0" fontId="31" fillId="0" borderId="12" xfId="1074" applyFont="1" applyBorder="1" applyAlignment="1">
      <alignment horizontal="center" vertical="center"/>
    </xf>
    <xf numFmtId="49" fontId="31" fillId="0" borderId="1" xfId="920" applyNumberFormat="1" applyFont="1" applyFill="1" applyBorder="1" applyAlignment="1" applyProtection="1">
      <alignment horizontal="center" vertical="center"/>
    </xf>
    <xf numFmtId="0" fontId="55" fillId="0" borderId="1" xfId="0" applyFont="1" applyFill="1" applyBorder="1" applyAlignment="1">
      <alignment horizontal="center"/>
    </xf>
    <xf numFmtId="0" fontId="55" fillId="0" borderId="1" xfId="0" applyFont="1" applyFill="1" applyBorder="1" applyAlignment="1"/>
    <xf numFmtId="10" fontId="55" fillId="0" borderId="1" xfId="0" applyNumberFormat="1" applyFont="1" applyFill="1" applyBorder="1" applyAlignment="1">
      <alignment horizontal="center"/>
    </xf>
    <xf numFmtId="0" fontId="56" fillId="0" borderId="1" xfId="1334" applyFont="1" applyFill="1" applyBorder="1" applyAlignment="1" applyProtection="1"/>
    <xf numFmtId="0" fontId="5" fillId="0" borderId="0" xfId="0" applyFont="1" applyFill="1" applyBorder="1" applyAlignment="1">
      <alignment horizontal="left" vertical="top" wrapText="1"/>
    </xf>
    <xf numFmtId="0" fontId="11" fillId="2" borderId="0" xfId="998" applyFont="1" applyFill="1" applyAlignment="1">
      <alignment horizontal="center" vertical="center" wrapText="1"/>
    </xf>
    <xf numFmtId="0" fontId="10" fillId="2" borderId="0" xfId="998" applyFont="1" applyFill="1">
      <alignment vertical="center"/>
    </xf>
    <xf numFmtId="0" fontId="32" fillId="2" borderId="0" xfId="998" applyFill="1">
      <alignment vertical="center"/>
    </xf>
    <xf numFmtId="205" fontId="32" fillId="2" borderId="0" xfId="998" applyNumberFormat="1" applyFill="1">
      <alignment vertical="center"/>
    </xf>
    <xf numFmtId="179" fontId="32" fillId="2" borderId="0" xfId="998" applyNumberFormat="1" applyFill="1">
      <alignment vertical="center"/>
    </xf>
    <xf numFmtId="0" fontId="13" fillId="2" borderId="0" xfId="658" applyFont="1" applyFill="1" applyAlignment="1">
      <alignment horizontal="center" vertical="center" shrinkToFit="1"/>
    </xf>
    <xf numFmtId="205" fontId="13" fillId="2" borderId="0" xfId="658" applyNumberFormat="1" applyFont="1" applyFill="1" applyAlignment="1">
      <alignment horizontal="center" vertical="center" shrinkToFit="1"/>
    </xf>
    <xf numFmtId="0" fontId="15" fillId="2" borderId="0" xfId="658" applyFont="1" applyFill="1" applyBorder="1" applyAlignment="1">
      <alignment horizontal="left" vertical="center" wrapText="1"/>
    </xf>
    <xf numFmtId="205" fontId="57" fillId="2" borderId="0" xfId="1009" applyNumberFormat="1" applyFont="1" applyFill="1" applyAlignment="1"/>
    <xf numFmtId="0" fontId="15" fillId="2" borderId="0" xfId="0" applyFont="1" applyFill="1" applyAlignment="1">
      <alignment horizontal="right" vertical="center"/>
    </xf>
    <xf numFmtId="0" fontId="31" fillId="2" borderId="1" xfId="1074" applyFont="1" applyFill="1" applyBorder="1" applyAlignment="1">
      <alignment horizontal="center" vertical="center"/>
    </xf>
    <xf numFmtId="205" fontId="31" fillId="2" borderId="1" xfId="1074" applyNumberFormat="1" applyFont="1" applyFill="1" applyBorder="1" applyAlignment="1">
      <alignment horizontal="center" vertical="center" wrapText="1"/>
    </xf>
    <xf numFmtId="0" fontId="31" fillId="2" borderId="1" xfId="1074" applyFont="1" applyFill="1" applyBorder="1" applyAlignment="1">
      <alignment horizontal="center" vertical="center" wrapText="1"/>
    </xf>
    <xf numFmtId="0" fontId="38" fillId="2" borderId="1" xfId="0" applyFont="1" applyFill="1" applyBorder="1" applyAlignment="1">
      <alignment horizontal="left" vertical="center"/>
    </xf>
    <xf numFmtId="0" fontId="38" fillId="2" borderId="1" xfId="1074" applyFont="1" applyFill="1" applyBorder="1" applyAlignment="1">
      <alignment horizontal="left" vertical="center" wrapText="1"/>
    </xf>
    <xf numFmtId="205" fontId="10" fillId="2" borderId="1" xfId="29" applyNumberFormat="1" applyFont="1" applyFill="1" applyBorder="1" applyAlignment="1">
      <alignment horizontal="right" vertical="center" wrapText="1"/>
    </xf>
    <xf numFmtId="176" fontId="58" fillId="2" borderId="1" xfId="0" applyNumberFormat="1" applyFont="1" applyFill="1" applyBorder="1" applyAlignment="1">
      <alignment horizontal="right" vertical="center" wrapText="1"/>
    </xf>
    <xf numFmtId="0" fontId="10" fillId="2" borderId="1" xfId="1335" applyNumberFormat="1" applyFont="1" applyFill="1" applyBorder="1" applyAlignment="1" applyProtection="1">
      <alignment horizontal="left" vertical="center" wrapText="1" shrinkToFit="1"/>
    </xf>
    <xf numFmtId="0" fontId="10" fillId="2" borderId="1" xfId="0" applyFont="1" applyFill="1" applyBorder="1" applyAlignment="1">
      <alignment vertical="center" wrapText="1"/>
    </xf>
    <xf numFmtId="205" fontId="10" fillId="2" borderId="1" xfId="0" applyNumberFormat="1" applyFont="1" applyFill="1" applyBorder="1" applyAlignment="1">
      <alignment horizontal="right" vertical="center" wrapText="1"/>
    </xf>
    <xf numFmtId="0" fontId="10" fillId="2" borderId="10" xfId="0" applyFont="1" applyFill="1" applyBorder="1" applyAlignment="1">
      <alignment vertical="center" wrapText="1"/>
    </xf>
    <xf numFmtId="0" fontId="10" fillId="2" borderId="13"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NumberFormat="1" applyFont="1" applyFill="1" applyBorder="1" applyAlignment="1">
      <alignment vertical="center" wrapText="1"/>
    </xf>
    <xf numFmtId="205" fontId="11" fillId="2" borderId="1" xfId="29" applyNumberFormat="1" applyFont="1" applyFill="1" applyBorder="1" applyAlignment="1">
      <alignment horizontal="right" vertical="center" wrapText="1"/>
    </xf>
    <xf numFmtId="205" fontId="10" fillId="2" borderId="1" xfId="998" applyNumberFormat="1" applyFont="1" applyFill="1" applyBorder="1">
      <alignment vertical="center"/>
    </xf>
    <xf numFmtId="179" fontId="10" fillId="2" borderId="1" xfId="998" applyNumberFormat="1" applyFont="1" applyFill="1" applyBorder="1">
      <alignment vertical="center"/>
    </xf>
    <xf numFmtId="206" fontId="10" fillId="2" borderId="1" xfId="554" applyNumberFormat="1" applyFont="1" applyFill="1" applyBorder="1" applyAlignment="1">
      <alignment vertical="center" wrapText="1"/>
    </xf>
    <xf numFmtId="0" fontId="10" fillId="2" borderId="1" xfId="998" applyFont="1" applyFill="1" applyBorder="1">
      <alignment vertical="center"/>
    </xf>
    <xf numFmtId="0" fontId="32" fillId="2" borderId="1" xfId="998" applyFill="1" applyBorder="1" applyAlignment="1">
      <alignment horizontal="center" vertical="center"/>
    </xf>
    <xf numFmtId="0" fontId="32" fillId="2" borderId="1" xfId="998" applyFill="1" applyBorder="1">
      <alignment vertical="center"/>
    </xf>
    <xf numFmtId="0" fontId="48" fillId="2" borderId="0" xfId="0" applyFont="1" applyFill="1" applyAlignment="1"/>
    <xf numFmtId="0" fontId="49" fillId="2" borderId="0" xfId="902" applyFont="1" applyFill="1" applyAlignment="1">
      <alignment horizontal="center" vertical="center" wrapText="1"/>
    </xf>
    <xf numFmtId="0" fontId="15" fillId="2" borderId="0" xfId="902" applyFont="1" applyFill="1" applyAlignment="1">
      <alignment horizontal="left" vertical="center"/>
    </xf>
    <xf numFmtId="0" fontId="0" fillId="2" borderId="0" xfId="902" applyFont="1" applyFill="1" applyAlignment="1">
      <alignment horizontal="right"/>
    </xf>
    <xf numFmtId="0" fontId="14" fillId="2" borderId="1" xfId="0" applyFont="1" applyFill="1" applyBorder="1" applyAlignment="1">
      <alignment horizontal="center" vertical="center"/>
    </xf>
    <xf numFmtId="179" fontId="31" fillId="2" borderId="1" xfId="998" applyNumberFormat="1" applyFont="1" applyFill="1" applyBorder="1" applyAlignment="1">
      <alignment horizontal="center" vertical="center" wrapText="1"/>
    </xf>
    <xf numFmtId="179" fontId="31" fillId="2" borderId="14" xfId="998" applyNumberFormat="1" applyFont="1" applyFill="1" applyBorder="1" applyAlignment="1">
      <alignment horizontal="center" vertical="center" wrapText="1"/>
    </xf>
    <xf numFmtId="176" fontId="32" fillId="2" borderId="0" xfId="649" applyNumberFormat="1" applyFont="1" applyFill="1" applyAlignment="1">
      <alignment horizontal="center" vertical="center" wrapText="1"/>
    </xf>
    <xf numFmtId="0" fontId="14" fillId="2" borderId="1" xfId="0" applyFont="1" applyFill="1" applyBorder="1" applyAlignment="1">
      <alignment horizontal="left" vertical="center" wrapText="1"/>
    </xf>
    <xf numFmtId="176" fontId="14" fillId="2" borderId="11" xfId="0" applyNumberFormat="1" applyFont="1" applyFill="1" applyBorder="1" applyAlignment="1">
      <alignment vertical="center" wrapText="1"/>
    </xf>
    <xf numFmtId="176" fontId="14" fillId="2" borderId="1" xfId="0" applyNumberFormat="1" applyFont="1" applyFill="1" applyBorder="1" applyAlignment="1">
      <alignment vertical="center" wrapText="1"/>
    </xf>
    <xf numFmtId="0" fontId="17" fillId="2" borderId="0" xfId="554" applyFont="1" applyFill="1" applyAlignment="1">
      <alignment horizontal="center" vertical="center"/>
    </xf>
    <xf numFmtId="0" fontId="12" fillId="2" borderId="1" xfId="0" applyFont="1" applyFill="1" applyBorder="1" applyAlignment="1">
      <alignment vertical="center" wrapText="1"/>
    </xf>
    <xf numFmtId="176" fontId="29" fillId="2" borderId="1" xfId="29" applyNumberFormat="1" applyFont="1" applyFill="1" applyBorder="1" applyAlignment="1">
      <alignment horizontal="right" vertical="center" wrapText="1"/>
    </xf>
    <xf numFmtId="176" fontId="15" fillId="2" borderId="11" xfId="0" applyNumberFormat="1" applyFont="1" applyFill="1" applyBorder="1" applyAlignment="1">
      <alignment vertical="center" wrapText="1"/>
    </xf>
    <xf numFmtId="176" fontId="15" fillId="2" borderId="1" xfId="0" applyNumberFormat="1" applyFont="1" applyFill="1" applyBorder="1" applyAlignment="1">
      <alignment vertical="center" wrapText="1"/>
    </xf>
    <xf numFmtId="0" fontId="59" fillId="2" borderId="1" xfId="1012" applyFont="1" applyFill="1" applyBorder="1" applyAlignment="1">
      <alignment horizontal="left" vertical="center" wrapText="1"/>
    </xf>
    <xf numFmtId="0" fontId="12" fillId="2" borderId="1" xfId="0" applyNumberFormat="1" applyFont="1" applyFill="1" applyBorder="1" applyAlignment="1">
      <alignment vertical="center" wrapText="1"/>
    </xf>
    <xf numFmtId="0" fontId="12" fillId="2" borderId="12" xfId="0" applyFont="1" applyFill="1" applyBorder="1" applyAlignment="1">
      <alignment vertical="center" wrapText="1"/>
    </xf>
    <xf numFmtId="0" fontId="12" fillId="2" borderId="13" xfId="0" applyFont="1" applyFill="1" applyBorder="1" applyAlignment="1">
      <alignment vertical="center" wrapText="1"/>
    </xf>
    <xf numFmtId="0" fontId="12" fillId="2" borderId="10" xfId="0" applyFont="1" applyFill="1" applyBorder="1" applyAlignment="1">
      <alignment vertical="center" wrapText="1"/>
    </xf>
    <xf numFmtId="207" fontId="60" fillId="2" borderId="1" xfId="0" applyNumberFormat="1" applyFont="1" applyFill="1" applyBorder="1" applyAlignment="1">
      <alignment horizontal="center" vertical="center" wrapText="1"/>
    </xf>
    <xf numFmtId="0" fontId="13" fillId="0" borderId="0" xfId="902" applyFont="1" applyFill="1" applyBorder="1" applyAlignment="1">
      <alignment horizontal="center" vertical="center"/>
    </xf>
    <xf numFmtId="0" fontId="15" fillId="0" borderId="0" xfId="902" applyFont="1" applyBorder="1" applyAlignment="1">
      <alignment horizontal="left" vertical="center"/>
    </xf>
    <xf numFmtId="0" fontId="15" fillId="0" borderId="0" xfId="902" applyFont="1" applyBorder="1" applyAlignment="1">
      <alignment horizontal="right" vertical="center"/>
    </xf>
    <xf numFmtId="0" fontId="31" fillId="0" borderId="1" xfId="0" applyFont="1" applyBorder="1" applyAlignment="1">
      <alignment horizontal="center" vertical="center" wrapText="1"/>
    </xf>
    <xf numFmtId="205" fontId="14" fillId="0" borderId="1" xfId="651" applyNumberFormat="1" applyFont="1" applyFill="1" applyBorder="1" applyAlignment="1">
      <alignment horizontal="left" vertical="center"/>
    </xf>
    <xf numFmtId="176" fontId="14" fillId="0" borderId="1" xfId="651" applyNumberFormat="1" applyFont="1" applyFill="1" applyBorder="1" applyAlignment="1">
      <alignment horizontal="right" vertical="center" wrapText="1"/>
    </xf>
    <xf numFmtId="205" fontId="15" fillId="0" borderId="1" xfId="651" applyNumberFormat="1" applyFont="1" applyFill="1" applyBorder="1" applyAlignment="1">
      <alignment horizontal="left" vertical="center"/>
    </xf>
    <xf numFmtId="176" fontId="15" fillId="0" borderId="1" xfId="651" applyNumberFormat="1" applyFont="1" applyFill="1" applyBorder="1" applyAlignment="1">
      <alignment horizontal="right" vertical="center" wrapText="1"/>
    </xf>
    <xf numFmtId="176" fontId="15" fillId="0" borderId="1" xfId="0" applyNumberFormat="1" applyFont="1" applyBorder="1" applyAlignment="1">
      <alignment horizontal="right" vertical="center" wrapText="1"/>
    </xf>
    <xf numFmtId="0" fontId="14" fillId="0" borderId="1" xfId="651" applyFont="1" applyFill="1" applyBorder="1" applyAlignment="1">
      <alignment horizontal="center" vertical="center"/>
    </xf>
    <xf numFmtId="0" fontId="30" fillId="0" borderId="0" xfId="998" applyFont="1">
      <alignment vertical="center"/>
    </xf>
    <xf numFmtId="0" fontId="32" fillId="0" borderId="0" xfId="998" applyFont="1">
      <alignment vertical="center"/>
    </xf>
    <xf numFmtId="0" fontId="32" fillId="0" borderId="0" xfId="998" applyAlignment="1"/>
    <xf numFmtId="179" fontId="32" fillId="0" borderId="0" xfId="998" applyNumberFormat="1" applyAlignment="1"/>
    <xf numFmtId="0" fontId="2" fillId="3" borderId="0" xfId="998" applyFont="1" applyFill="1" applyAlignment="1">
      <alignment horizontal="center" vertical="center"/>
    </xf>
    <xf numFmtId="0" fontId="2" fillId="3" borderId="0" xfId="998" applyFont="1" applyFill="1" applyAlignment="1">
      <alignment horizontal="center"/>
    </xf>
    <xf numFmtId="0" fontId="17" fillId="3" borderId="0" xfId="998" applyFont="1" applyFill="1">
      <alignment vertical="center"/>
    </xf>
    <xf numFmtId="0" fontId="15" fillId="0" borderId="0" xfId="998" applyFont="1">
      <alignment vertical="center"/>
    </xf>
    <xf numFmtId="0" fontId="51" fillId="3" borderId="0" xfId="998" applyFont="1" applyFill="1" applyAlignment="1"/>
    <xf numFmtId="179" fontId="29" fillId="3" borderId="0" xfId="998" applyNumberFormat="1" applyFont="1" applyFill="1" applyBorder="1" applyAlignment="1">
      <alignment horizontal="right"/>
    </xf>
    <xf numFmtId="179" fontId="31" fillId="3" borderId="1" xfId="998" applyNumberFormat="1" applyFont="1" applyFill="1" applyBorder="1" applyAlignment="1">
      <alignment horizontal="center" vertical="center" wrapText="1"/>
    </xf>
    <xf numFmtId="0" fontId="31" fillId="3" borderId="1" xfId="998" applyFont="1" applyFill="1" applyBorder="1" applyAlignment="1">
      <alignment horizontal="distributed" vertical="center" wrapText="1" indent="3"/>
    </xf>
    <xf numFmtId="179" fontId="31" fillId="3" borderId="1" xfId="998" applyNumberFormat="1" applyFont="1" applyFill="1" applyBorder="1" applyAlignment="1">
      <alignment horizontal="center" wrapText="1"/>
    </xf>
    <xf numFmtId="176" fontId="32" fillId="3" borderId="0" xfId="649" applyNumberFormat="1" applyFont="1" applyFill="1" applyAlignment="1">
      <alignment horizontal="center" vertical="center" wrapText="1"/>
    </xf>
    <xf numFmtId="0" fontId="61" fillId="2" borderId="1" xfId="0" applyFont="1" applyFill="1" applyBorder="1" applyAlignment="1">
      <alignment horizontal="left"/>
    </xf>
    <xf numFmtId="206" fontId="61" fillId="2" borderId="1" xfId="0" applyNumberFormat="1" applyFont="1" applyFill="1" applyBorder="1" applyAlignment="1">
      <alignment horizontal="right"/>
    </xf>
    <xf numFmtId="206" fontId="61" fillId="2" borderId="1" xfId="0" applyNumberFormat="1" applyFont="1" applyFill="1" applyBorder="1" applyAlignment="1">
      <alignment horizontal="right" wrapText="1"/>
    </xf>
    <xf numFmtId="180" fontId="61" fillId="2" borderId="1" xfId="38" applyNumberFormat="1" applyFont="1" applyFill="1" applyBorder="1" applyAlignment="1">
      <alignment wrapText="1"/>
    </xf>
    <xf numFmtId="0" fontId="8" fillId="2" borderId="1" xfId="0" applyFont="1" applyFill="1" applyBorder="1" applyAlignment="1">
      <alignment horizontal="left"/>
    </xf>
    <xf numFmtId="206" fontId="8" fillId="2" borderId="1" xfId="0" applyNumberFormat="1" applyFont="1" applyFill="1" applyBorder="1" applyAlignment="1">
      <alignment horizontal="right"/>
    </xf>
    <xf numFmtId="206" fontId="8" fillId="2" borderId="1" xfId="0" applyNumberFormat="1" applyFont="1" applyFill="1" applyBorder="1" applyAlignment="1">
      <alignment horizontal="right" wrapText="1"/>
    </xf>
    <xf numFmtId="180" fontId="8" fillId="2" borderId="1" xfId="38" applyNumberFormat="1" applyFont="1" applyFill="1" applyBorder="1" applyAlignment="1">
      <alignment wrapText="1"/>
    </xf>
    <xf numFmtId="202" fontId="8" fillId="2" borderId="1" xfId="0" applyNumberFormat="1" applyFont="1" applyFill="1" applyBorder="1" applyAlignment="1" applyProtection="1">
      <alignment horizontal="left" vertical="center" wrapText="1"/>
      <protection locked="0"/>
    </xf>
    <xf numFmtId="206" fontId="8" fillId="2" borderId="1" xfId="0" applyNumberFormat="1" applyFont="1" applyFill="1" applyBorder="1" applyAlignment="1">
      <alignment wrapText="1"/>
    </xf>
    <xf numFmtId="0" fontId="8" fillId="2" borderId="1" xfId="0" applyNumberFormat="1" applyFont="1" applyFill="1" applyBorder="1" applyAlignment="1">
      <alignment horizontal="left" wrapText="1"/>
    </xf>
    <xf numFmtId="206" fontId="61" fillId="2" borderId="1" xfId="0" applyNumberFormat="1" applyFont="1" applyFill="1" applyBorder="1" applyAlignment="1"/>
    <xf numFmtId="206" fontId="8" fillId="2" borderId="1" xfId="554" applyNumberFormat="1" applyFont="1" applyFill="1" applyBorder="1" applyAlignment="1">
      <alignment horizontal="right"/>
    </xf>
    <xf numFmtId="206" fontId="8" fillId="2" borderId="1" xfId="554" applyNumberFormat="1" applyFont="1" applyFill="1" applyBorder="1" applyAlignment="1">
      <alignment wrapText="1"/>
    </xf>
    <xf numFmtId="206" fontId="8" fillId="2" borderId="1" xfId="1334" applyNumberFormat="1" applyFont="1" applyFill="1" applyBorder="1" applyAlignment="1" applyProtection="1">
      <alignment horizontal="right"/>
      <protection locked="0"/>
    </xf>
    <xf numFmtId="0" fontId="8" fillId="2" borderId="1" xfId="1334" applyFont="1" applyFill="1" applyBorder="1" applyAlignment="1" applyProtection="1">
      <alignment wrapText="1"/>
      <protection locked="0"/>
    </xf>
    <xf numFmtId="206" fontId="61" fillId="2" borderId="1" xfId="1334" applyNumberFormat="1" applyFont="1" applyFill="1" applyBorder="1" applyAlignment="1" applyProtection="1">
      <alignment horizontal="right"/>
      <protection locked="0"/>
    </xf>
    <xf numFmtId="0" fontId="61" fillId="2" borderId="1" xfId="1334" applyFont="1" applyFill="1" applyBorder="1" applyAlignment="1" applyProtection="1">
      <alignment wrapText="1"/>
      <protection locked="0"/>
    </xf>
    <xf numFmtId="206" fontId="61" fillId="2" borderId="1" xfId="554" applyNumberFormat="1" applyFont="1" applyFill="1" applyBorder="1" applyAlignment="1">
      <alignment horizontal="right"/>
    </xf>
    <xf numFmtId="206" fontId="61" fillId="2" borderId="1" xfId="1336" applyNumberFormat="1" applyFont="1" applyFill="1" applyBorder="1" applyAlignment="1" applyProtection="1">
      <alignment horizontal="left" vertical="center" wrapText="1"/>
      <protection locked="0"/>
    </xf>
    <xf numFmtId="206" fontId="8" fillId="2" borderId="1" xfId="1336" applyNumberFormat="1" applyFont="1" applyFill="1" applyBorder="1" applyAlignment="1" applyProtection="1">
      <alignment horizontal="left" vertical="center" wrapText="1"/>
      <protection locked="0"/>
    </xf>
    <xf numFmtId="206" fontId="8" fillId="2" borderId="1" xfId="38" applyNumberFormat="1" applyFont="1" applyFill="1" applyBorder="1" applyAlignment="1">
      <alignment vertical="center"/>
    </xf>
    <xf numFmtId="206" fontId="61" fillId="2" borderId="1" xfId="38" applyNumberFormat="1" applyFont="1" applyFill="1" applyBorder="1" applyAlignment="1">
      <alignment vertical="center"/>
    </xf>
    <xf numFmtId="206" fontId="61" fillId="2" borderId="1" xfId="554" applyNumberFormat="1" applyFont="1" applyFill="1" applyBorder="1" applyAlignment="1">
      <alignment horizontal="distributed" vertical="center" indent="2"/>
    </xf>
    <xf numFmtId="206" fontId="61" fillId="2" borderId="1" xfId="554" applyNumberFormat="1" applyFont="1" applyFill="1" applyBorder="1" applyAlignment="1">
      <alignment wrapText="1"/>
    </xf>
    <xf numFmtId="206" fontId="61" fillId="2" borderId="1" xfId="554" applyNumberFormat="1" applyFont="1" applyFill="1" applyBorder="1" applyAlignment="1"/>
    <xf numFmtId="206" fontId="61" fillId="2" borderId="1" xfId="554" applyNumberFormat="1" applyFont="1" applyFill="1" applyBorder="1" applyAlignment="1">
      <alignment horizontal="left" vertical="center"/>
    </xf>
    <xf numFmtId="206" fontId="8" fillId="2" borderId="1" xfId="554" applyNumberFormat="1" applyFont="1" applyFill="1" applyBorder="1" applyAlignment="1">
      <alignment horizontal="left" vertical="center"/>
    </xf>
    <xf numFmtId="208" fontId="8" fillId="2" borderId="1" xfId="1335" applyNumberFormat="1" applyFont="1" applyFill="1" applyBorder="1" applyAlignment="1" applyProtection="1">
      <alignment horizontal="right" wrapText="1" shrinkToFit="1"/>
    </xf>
    <xf numFmtId="206" fontId="8" fillId="2" borderId="1" xfId="554" applyNumberFormat="1" applyFont="1" applyFill="1" applyBorder="1">
      <alignment vertical="center"/>
    </xf>
    <xf numFmtId="206" fontId="61" fillId="2" borderId="1" xfId="554" applyNumberFormat="1" applyFont="1" applyFill="1" applyBorder="1" applyAlignment="1">
      <alignment horizontal="left" vertical="center" indent="1"/>
    </xf>
    <xf numFmtId="206" fontId="8" fillId="2" borderId="1" xfId="554" applyNumberFormat="1" applyFont="1" applyFill="1" applyBorder="1" applyAlignment="1">
      <alignment horizontal="left" vertical="center" indent="1"/>
    </xf>
    <xf numFmtId="206" fontId="61" fillId="2" borderId="1" xfId="554" applyNumberFormat="1" applyFont="1" applyFill="1" applyBorder="1">
      <alignment vertical="center"/>
    </xf>
    <xf numFmtId="206" fontId="8" fillId="2" borderId="1" xfId="554" applyNumberFormat="1" applyFont="1" applyFill="1" applyBorder="1" applyAlignment="1"/>
    <xf numFmtId="0" fontId="14" fillId="2" borderId="1" xfId="0" applyFont="1" applyFill="1" applyBorder="1" applyAlignment="1" applyProtection="1">
      <alignment horizontal="left" vertical="center"/>
    </xf>
    <xf numFmtId="3" fontId="14" fillId="0" borderId="1" xfId="0" applyNumberFormat="1" applyFont="1" applyFill="1" applyBorder="1" applyAlignment="1" applyProtection="1">
      <alignment horizontal="right"/>
      <protection locked="0"/>
    </xf>
    <xf numFmtId="180" fontId="31" fillId="0" borderId="1" xfId="38" applyNumberFormat="1" applyFont="1" applyFill="1" applyBorder="1" applyAlignment="1" applyProtection="1">
      <alignment horizontal="right" wrapText="1" shrinkToFit="1"/>
      <protection locked="0"/>
    </xf>
    <xf numFmtId="3" fontId="32" fillId="0" borderId="0" xfId="998" applyNumberFormat="1" applyAlignment="1"/>
    <xf numFmtId="176" fontId="32" fillId="0" borderId="0" xfId="998" applyNumberFormat="1" applyAlignment="1"/>
    <xf numFmtId="0" fontId="31" fillId="0" borderId="0" xfId="998" applyFont="1" applyFill="1" applyAlignment="1">
      <alignment horizontal="center" vertical="center" wrapText="1"/>
    </xf>
    <xf numFmtId="0" fontId="32" fillId="3" borderId="0" xfId="554" applyFill="1">
      <alignment vertical="center"/>
    </xf>
    <xf numFmtId="0" fontId="32" fillId="0" borderId="0" xfId="554" applyFill="1">
      <alignment vertical="center"/>
    </xf>
    <xf numFmtId="0" fontId="29" fillId="0" borderId="0" xfId="998" applyFont="1" applyFill="1" applyAlignment="1">
      <alignment horizontal="left" vertical="center"/>
    </xf>
    <xf numFmtId="179" fontId="29" fillId="0" borderId="0" xfId="998" applyNumberFormat="1" applyFont="1" applyFill="1" applyBorder="1" applyAlignment="1">
      <alignment horizontal="right" vertical="center"/>
    </xf>
    <xf numFmtId="179" fontId="31" fillId="0" borderId="7" xfId="998" applyNumberFormat="1" applyFont="1" applyFill="1" applyBorder="1" applyAlignment="1">
      <alignment vertical="center" wrapText="1"/>
    </xf>
    <xf numFmtId="0" fontId="31" fillId="0" borderId="7" xfId="998" applyNumberFormat="1" applyFont="1" applyFill="1" applyBorder="1" applyAlignment="1">
      <alignment horizontal="left" vertical="center"/>
    </xf>
    <xf numFmtId="0" fontId="31" fillId="0" borderId="1" xfId="998" applyNumberFormat="1" applyFont="1" applyFill="1" applyBorder="1" applyAlignment="1">
      <alignment vertical="center" wrapText="1"/>
    </xf>
    <xf numFmtId="0" fontId="29" fillId="0" borderId="1" xfId="998" applyFont="1" applyFill="1" applyBorder="1" applyAlignment="1">
      <alignment horizontal="left" vertical="center" wrapText="1"/>
    </xf>
    <xf numFmtId="0" fontId="29" fillId="3" borderId="7" xfId="998" applyFont="1" applyFill="1" applyBorder="1" applyAlignment="1">
      <alignment horizontal="left" vertical="center"/>
    </xf>
    <xf numFmtId="0" fontId="29" fillId="3" borderId="1" xfId="998" applyFont="1" applyFill="1" applyBorder="1" applyAlignment="1">
      <alignment horizontal="left" vertical="center" wrapText="1"/>
    </xf>
    <xf numFmtId="176" fontId="29" fillId="3" borderId="1" xfId="29" applyNumberFormat="1" applyFont="1" applyFill="1" applyBorder="1" applyAlignment="1">
      <alignment horizontal="right" vertical="center" wrapText="1"/>
    </xf>
    <xf numFmtId="176" fontId="29" fillId="3" borderId="1" xfId="29" applyNumberFormat="1" applyFont="1" applyFill="1" applyBorder="1" applyAlignment="1" applyProtection="1">
      <alignment horizontal="right" vertical="center" wrapText="1"/>
      <protection locked="0"/>
    </xf>
    <xf numFmtId="0" fontId="29" fillId="0" borderId="7" xfId="998" applyFont="1" applyFill="1" applyBorder="1" applyAlignment="1">
      <alignment horizontal="left" vertical="top" wrapText="1"/>
    </xf>
    <xf numFmtId="0" fontId="29" fillId="0" borderId="1" xfId="998" applyNumberFormat="1" applyFont="1" applyFill="1" applyBorder="1" applyAlignment="1">
      <alignment vertical="center" wrapText="1"/>
    </xf>
    <xf numFmtId="0" fontId="31" fillId="0" borderId="7" xfId="998" applyFont="1" applyFill="1" applyBorder="1" applyAlignment="1">
      <alignment horizontal="distributed" vertical="center"/>
    </xf>
    <xf numFmtId="49" fontId="31" fillId="0" borderId="1" xfId="0" applyNumberFormat="1" applyFont="1" applyFill="1" applyBorder="1" applyAlignment="1" applyProtection="1">
      <alignment horizontal="distributed" vertical="center" wrapText="1"/>
    </xf>
    <xf numFmtId="176" fontId="31" fillId="0" borderId="1" xfId="29" applyNumberFormat="1" applyFont="1" applyFill="1" applyBorder="1" applyAlignment="1" applyProtection="1">
      <alignment horizontal="right" vertical="center" wrapText="1"/>
      <protection locked="0"/>
    </xf>
    <xf numFmtId="0" fontId="31" fillId="0" borderId="7" xfId="998" applyNumberFormat="1" applyFont="1" applyFill="1" applyBorder="1" applyAlignment="1" applyProtection="1">
      <alignment horizontal="left" vertical="center"/>
    </xf>
    <xf numFmtId="0" fontId="31" fillId="0" borderId="1" xfId="998" applyNumberFormat="1" applyFont="1" applyFill="1" applyBorder="1" applyAlignment="1" applyProtection="1">
      <alignment vertical="center" wrapText="1"/>
    </xf>
    <xf numFmtId="0" fontId="29" fillId="3" borderId="7" xfId="554" applyFont="1" applyFill="1" applyBorder="1" applyAlignment="1" applyProtection="1">
      <alignment horizontal="left" vertical="center"/>
    </xf>
    <xf numFmtId="0" fontId="29" fillId="3" borderId="1" xfId="554" applyFont="1" applyFill="1" applyBorder="1" applyAlignment="1" applyProtection="1">
      <alignment horizontal="left" vertical="center" wrapText="1"/>
    </xf>
    <xf numFmtId="179" fontId="29" fillId="3" borderId="1" xfId="998" applyNumberFormat="1" applyFont="1" applyFill="1" applyBorder="1" applyAlignment="1" applyProtection="1">
      <alignment horizontal="right" vertical="center" wrapText="1"/>
      <protection locked="0"/>
    </xf>
    <xf numFmtId="0" fontId="46" fillId="0" borderId="7" xfId="998" applyFont="1" applyFill="1" applyBorder="1" applyAlignment="1">
      <alignment horizontal="distributed" vertical="center"/>
    </xf>
    <xf numFmtId="0" fontId="31" fillId="0" borderId="1" xfId="998" applyFont="1" applyFill="1" applyBorder="1" applyAlignment="1">
      <alignment horizontal="distributed" vertical="center" wrapText="1" indent="2"/>
    </xf>
    <xf numFmtId="176" fontId="32" fillId="0" borderId="0" xfId="998" applyNumberFormat="1" applyFill="1">
      <alignment vertical="center"/>
    </xf>
    <xf numFmtId="0" fontId="0" fillId="0" borderId="0" xfId="998" applyFont="1" applyFill="1">
      <alignment vertical="center"/>
    </xf>
    <xf numFmtId="179" fontId="31" fillId="0" borderId="15" xfId="998" applyNumberFormat="1" applyFont="1" applyFill="1" applyBorder="1" applyAlignment="1">
      <alignment horizontal="center" vertical="center" wrapText="1"/>
    </xf>
    <xf numFmtId="0" fontId="31" fillId="0" borderId="1" xfId="998" applyFont="1" applyFill="1" applyBorder="1" applyAlignment="1">
      <alignment horizontal="center" vertical="center" wrapText="1"/>
    </xf>
    <xf numFmtId="179" fontId="31" fillId="0" borderId="0" xfId="998" applyNumberFormat="1" applyFont="1" applyFill="1" applyAlignment="1">
      <alignment horizontal="center" vertical="center" wrapText="1"/>
    </xf>
    <xf numFmtId="176" fontId="29" fillId="0" borderId="1" xfId="313" applyNumberFormat="1" applyFont="1" applyFill="1" applyBorder="1" applyAlignment="1" applyProtection="1">
      <alignment vertical="center" wrapText="1"/>
    </xf>
    <xf numFmtId="180" fontId="29" fillId="0" borderId="1" xfId="38" applyNumberFormat="1" applyFont="1" applyFill="1" applyBorder="1" applyAlignment="1" applyProtection="1">
      <alignment vertical="center" wrapText="1"/>
      <protection locked="0"/>
    </xf>
    <xf numFmtId="49" fontId="29" fillId="0" borderId="1" xfId="313" applyNumberFormat="1" applyFont="1" applyFill="1" applyBorder="1" applyAlignment="1" applyProtection="1">
      <alignment horizontal="left" vertical="center" wrapText="1"/>
    </xf>
    <xf numFmtId="0" fontId="31" fillId="0" borderId="1" xfId="998" applyFont="1" applyFill="1" applyBorder="1" applyAlignment="1">
      <alignment vertical="center" wrapText="1"/>
    </xf>
    <xf numFmtId="0" fontId="29" fillId="0" borderId="7" xfId="998" applyNumberFormat="1" applyFont="1" applyFill="1" applyBorder="1" applyAlignment="1">
      <alignment horizontal="left" vertical="center"/>
    </xf>
    <xf numFmtId="0" fontId="29" fillId="0" borderId="1" xfId="998" applyNumberFormat="1" applyFont="1" applyFill="1" applyBorder="1" applyAlignment="1">
      <alignment horizontal="left" vertical="center" wrapText="1"/>
    </xf>
    <xf numFmtId="180" fontId="29" fillId="0" borderId="1" xfId="464" applyNumberFormat="1" applyFont="1" applyFill="1" applyBorder="1" applyAlignment="1" applyProtection="1">
      <alignment vertical="center" wrapText="1"/>
      <protection locked="0"/>
    </xf>
    <xf numFmtId="0" fontId="29" fillId="0" borderId="7" xfId="554" applyFont="1" applyFill="1" applyBorder="1" applyAlignment="1">
      <alignment horizontal="left" vertical="center"/>
    </xf>
    <xf numFmtId="0" fontId="31" fillId="0" borderId="1" xfId="998" applyNumberFormat="1" applyFont="1" applyFill="1" applyBorder="1" applyAlignment="1">
      <alignment horizontal="left" vertical="center" wrapText="1"/>
    </xf>
    <xf numFmtId="0" fontId="62" fillId="0" borderId="0" xfId="998" applyFont="1" applyFill="1">
      <alignment vertical="center"/>
    </xf>
    <xf numFmtId="3" fontId="32" fillId="0" borderId="0" xfId="998" applyNumberFormat="1" applyFill="1">
      <alignment vertical="center"/>
    </xf>
    <xf numFmtId="0" fontId="31" fillId="3" borderId="0" xfId="998" applyFont="1" applyFill="1" applyAlignment="1" applyProtection="1">
      <alignment horizontal="center" vertical="center" wrapText="1"/>
    </xf>
    <xf numFmtId="0" fontId="29" fillId="3" borderId="0" xfId="998" applyFont="1" applyFill="1" applyProtection="1">
      <alignment vertical="center"/>
    </xf>
    <xf numFmtId="0" fontId="32" fillId="3" borderId="0" xfId="554" applyFill="1" applyProtection="1">
      <alignment vertical="center"/>
    </xf>
    <xf numFmtId="179" fontId="32" fillId="3" borderId="0" xfId="998" applyNumberFormat="1" applyFill="1" applyProtection="1">
      <alignment vertical="center"/>
    </xf>
    <xf numFmtId="0" fontId="0" fillId="0" borderId="0" xfId="0" applyAlignment="1" applyProtection="1"/>
    <xf numFmtId="0" fontId="63" fillId="3" borderId="0" xfId="998" applyFont="1" applyFill="1" applyProtection="1">
      <alignment vertical="center"/>
    </xf>
    <xf numFmtId="0" fontId="0" fillId="0" borderId="0" xfId="0" applyFill="1" applyAlignment="1" applyProtection="1"/>
    <xf numFmtId="0" fontId="29" fillId="0" borderId="0" xfId="998" applyFont="1" applyFill="1" applyAlignment="1" applyProtection="1">
      <alignment horizontal="left" vertical="center"/>
    </xf>
    <xf numFmtId="0" fontId="51" fillId="0" borderId="0" xfId="998" applyFont="1" applyFill="1" applyProtection="1">
      <alignment vertical="center"/>
    </xf>
    <xf numFmtId="0" fontId="31" fillId="0" borderId="1" xfId="998" applyFont="1" applyFill="1" applyBorder="1" applyAlignment="1" applyProtection="1">
      <alignment horizontal="center" vertical="center" wrapText="1"/>
    </xf>
    <xf numFmtId="179" fontId="31" fillId="0" borderId="0" xfId="998" applyNumberFormat="1" applyFont="1" applyFill="1" applyAlignment="1" applyProtection="1">
      <alignment horizontal="center" vertical="center" wrapText="1"/>
    </xf>
    <xf numFmtId="0" fontId="17" fillId="0" borderId="0" xfId="554" applyFont="1" applyFill="1" applyAlignment="1" applyProtection="1">
      <alignment horizontal="center" vertical="center"/>
    </xf>
    <xf numFmtId="0" fontId="29" fillId="0" borderId="7" xfId="998" applyFont="1" applyFill="1" applyBorder="1" applyAlignment="1" applyProtection="1">
      <alignment horizontal="left" vertical="top" wrapText="1"/>
    </xf>
    <xf numFmtId="0" fontId="29" fillId="0" borderId="1" xfId="998" applyNumberFormat="1" applyFont="1" applyFill="1" applyBorder="1" applyAlignment="1" applyProtection="1">
      <alignment vertical="center" wrapText="1"/>
    </xf>
    <xf numFmtId="0" fontId="31" fillId="0" borderId="7" xfId="998" applyFont="1" applyFill="1" applyBorder="1" applyAlignment="1" applyProtection="1">
      <alignment horizontal="distributed" vertical="center"/>
    </xf>
    <xf numFmtId="0" fontId="29" fillId="0" borderId="7" xfId="554" applyFont="1" applyFill="1" applyBorder="1" applyAlignment="1" applyProtection="1">
      <alignment horizontal="left" vertical="center"/>
    </xf>
    <xf numFmtId="0" fontId="46" fillId="0" borderId="7" xfId="998" applyFont="1" applyFill="1" applyBorder="1" applyAlignment="1" applyProtection="1">
      <alignment horizontal="distributed" vertical="center"/>
    </xf>
    <xf numFmtId="0" fontId="31" fillId="0" borderId="1" xfId="998" applyNumberFormat="1" applyFont="1" applyFill="1" applyBorder="1" applyAlignment="1" applyProtection="1">
      <alignment horizontal="distributed" vertical="center"/>
    </xf>
    <xf numFmtId="3" fontId="32" fillId="3" borderId="0" xfId="998" applyNumberFormat="1" applyFill="1" applyProtection="1">
      <alignment vertical="center"/>
    </xf>
    <xf numFmtId="0" fontId="29" fillId="0" borderId="7" xfId="998" applyFont="1" applyFill="1" applyBorder="1" applyAlignment="1" applyProtection="1" quotePrefix="1">
      <alignment horizontal="left" vertical="center"/>
    </xf>
    <xf numFmtId="0" fontId="29" fillId="3" borderId="7" xfId="998" applyFont="1" applyFill="1" applyBorder="1" applyAlignment="1" quotePrefix="1">
      <alignment horizontal="left" vertical="center"/>
    </xf>
    <xf numFmtId="0" fontId="16" fillId="2" borderId="3" xfId="1334" applyFont="1" applyFill="1" applyBorder="1" applyAlignment="1" applyProtection="1" quotePrefix="1">
      <alignment horizontal="center" vertical="center" wrapText="1"/>
    </xf>
  </cellXfs>
  <cellStyles count="1337">
    <cellStyle name="常规" xfId="0" builtinId="0"/>
    <cellStyle name="货币[0]" xfId="1" builtinId="7"/>
    <cellStyle name="常规 435" xfId="2"/>
    <cellStyle name="常规 440" xfId="3"/>
    <cellStyle name="链接单元格 5" xfId="4"/>
    <cellStyle name="20% - 强调文字颜色 3" xfId="5" builtinId="38"/>
    <cellStyle name="货币" xfId="6" builtinId="4"/>
    <cellStyle name="_ET_STYLE_NoName_00__Book1_1 2 2 2" xfId="7"/>
    <cellStyle name="部门 4" xfId="8"/>
    <cellStyle name="常规 2 2 4" xfId="9"/>
    <cellStyle name="输入" xfId="10" builtinId="20"/>
    <cellStyle name="强调文字颜色 2 3 2" xfId="11"/>
    <cellStyle name="Accent5 9" xfId="12"/>
    <cellStyle name="汇总 6" xfId="13"/>
    <cellStyle name="百分比 2 8 2" xfId="14"/>
    <cellStyle name="Accent1 5" xfId="15"/>
    <cellStyle name="args.style" xfId="16"/>
    <cellStyle name="好 3 2 2" xfId="17"/>
    <cellStyle name="Accent2 - 20% 2" xfId="18"/>
    <cellStyle name="适中 5 2" xfId="19"/>
    <cellStyle name="常规 3 2 3 2" xfId="20"/>
    <cellStyle name="_Book1_2 2" xfId="21"/>
    <cellStyle name="常规 3 4 3" xfId="22"/>
    <cellStyle name="Accent2 - 40%" xfId="23"/>
    <cellStyle name="千位分隔[0]" xfId="24" builtinId="6"/>
    <cellStyle name="常规 26 2" xfId="25"/>
    <cellStyle name="40% - 强调文字颜色 3" xfId="26" builtinId="39"/>
    <cellStyle name="差" xfId="27" builtinId="27"/>
    <cellStyle name="常规 7 3" xfId="28"/>
    <cellStyle name="千位分隔" xfId="29" builtinId="3"/>
    <cellStyle name="60% - 强调文字颜色 3" xfId="30" builtinId="40"/>
    <cellStyle name="Accent6 4" xfId="31"/>
    <cellStyle name="日期" xfId="32"/>
    <cellStyle name="60% - 强调文字颜色 6 3 2" xfId="33"/>
    <cellStyle name="Accent2 - 60%" xfId="34"/>
    <cellStyle name="超链接" xfId="35" builtinId="8"/>
    <cellStyle name="好_0605石屏县 2 2" xfId="36"/>
    <cellStyle name="Input [yellow] 4" xfId="37"/>
    <cellStyle name="百分比" xfId="38" builtinId="5"/>
    <cellStyle name="60% - 强调文字颜色 4 2 2 2" xfId="39"/>
    <cellStyle name="好_2007年地州资金往来对账表 3" xfId="40"/>
    <cellStyle name="已访问的超链接" xfId="41" builtinId="9"/>
    <cellStyle name="差_Book1 2" xfId="42"/>
    <cellStyle name="Accent4 5" xfId="43"/>
    <cellStyle name="_ET_STYLE_NoName_00__Sheet3" xfId="44"/>
    <cellStyle name="60% - 强调文字颜色 2 3" xfId="45"/>
    <cellStyle name="注释" xfId="46" builtinId="10"/>
    <cellStyle name="常规 6" xfId="47"/>
    <cellStyle name="60% - 强调文字颜色 2" xfId="48" builtinId="36"/>
    <cellStyle name="Accent5 - 60% 2 2" xfId="49"/>
    <cellStyle name="Accent6 3" xfId="50"/>
    <cellStyle name="标题 4" xfId="51" builtinId="19"/>
    <cellStyle name="Accent3 4 2" xfId="52"/>
    <cellStyle name="百分比 7" xfId="53"/>
    <cellStyle name="解释性文本 2 2" xfId="54"/>
    <cellStyle name="常规 6 5" xfId="55"/>
    <cellStyle name="常规 4 2 2 3" xfId="56"/>
    <cellStyle name="警告文本" xfId="57" builtinId="11"/>
    <cellStyle name="常规 5 2" xfId="58"/>
    <cellStyle name="60% - 强调文字颜色 2 2 2" xfId="59"/>
    <cellStyle name="标题" xfId="60" builtinId="15"/>
    <cellStyle name="Accent1 - 60% 2 2" xfId="61"/>
    <cellStyle name="标题 1 5 2" xfId="62"/>
    <cellStyle name="解释性文本" xfId="63" builtinId="53"/>
    <cellStyle name="标题 1" xfId="64" builtinId="16"/>
    <cellStyle name="百分比 4" xfId="65"/>
    <cellStyle name="常规 5 2 2" xfId="66"/>
    <cellStyle name="差 7" xfId="67"/>
    <cellStyle name="0,0_x000d__x000a_NA_x000d__x000a_" xfId="68"/>
    <cellStyle name="60% - 强调文字颜色 2 2 2 2" xfId="69"/>
    <cellStyle name="标题 2" xfId="70" builtinId="17"/>
    <cellStyle name="百分比 5"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20% - 强调文字颜色 6" xfId="83" builtinId="50"/>
    <cellStyle name="常规 8 3" xfId="84"/>
    <cellStyle name="常规 443" xfId="85"/>
    <cellStyle name="常规 2 2 2 5" xfId="86"/>
    <cellStyle name="强调文字颜色 2" xfId="87" builtinId="33"/>
    <cellStyle name="标题 4 5 3" xfId="88"/>
    <cellStyle name="PSHeading 4" xfId="89"/>
    <cellStyle name="链接单元格" xfId="90" builtinId="24"/>
    <cellStyle name="差_0605石屏" xfId="91"/>
    <cellStyle name="汇总" xfId="92" builtinId="25"/>
    <cellStyle name="60% - 强调文字颜色 4 2 3" xfId="93"/>
    <cellStyle name="好" xfId="94" builtinId="26"/>
    <cellStyle name="输出 3 3" xfId="95"/>
    <cellStyle name="适中" xfId="96" builtinId="28"/>
    <cellStyle name="20% - 强调文字颜色 3 3" xfId="97"/>
    <cellStyle name="适中 8" xfId="98"/>
    <cellStyle name="20% - 强调文字颜色 5" xfId="99" builtinId="46"/>
    <cellStyle name="链接单元格 7" xfId="100"/>
    <cellStyle name="常规 8 2" xfId="101"/>
    <cellStyle name="常规 442" xfId="102"/>
    <cellStyle name="常规 2 2 2 4" xfId="103"/>
    <cellStyle name="强调文字颜色 1" xfId="104" builtinId="29"/>
    <cellStyle name="千位分隔 6 2" xfId="105"/>
    <cellStyle name="标题 4 5 2" xfId="106"/>
    <cellStyle name="编号 3 2" xfId="107"/>
    <cellStyle name="20% - 强调文字颜色 1" xfId="108" builtinId="30"/>
    <cellStyle name="链接单元格 3" xfId="109"/>
    <cellStyle name="常规 433" xfId="110"/>
    <cellStyle name="常规 428" xfId="111"/>
    <cellStyle name="40% - 强调文字颜色 1" xfId="112" builtinId="31"/>
    <cellStyle name="标题 5 4" xfId="113"/>
    <cellStyle name="Accent6 - 20% 2 2" xfId="114"/>
    <cellStyle name="汇总 3 3" xfId="115"/>
    <cellStyle name="20% - 强调文字颜色 2" xfId="116" builtinId="34"/>
    <cellStyle name="链接单元格 4" xfId="117"/>
    <cellStyle name="常规 434" xfId="118"/>
    <cellStyle name="常规 429" xfId="119"/>
    <cellStyle name="40% - 强调文字颜色 2" xfId="120" builtinId="35"/>
    <cellStyle name="差_11大理 2 2" xfId="121"/>
    <cellStyle name="强调文字颜色 3" xfId="122" builtinId="37"/>
    <cellStyle name="Accent2 - 40% 2" xfId="123"/>
    <cellStyle name="检查单元格 3 4" xfId="124"/>
    <cellStyle name="好_2008年地州对账表(国库资金）" xfId="125"/>
    <cellStyle name="Accent2 - 40% 3" xfId="126"/>
    <cellStyle name="PSChar" xfId="127"/>
    <cellStyle name="强调文字颜色 4" xfId="128" builtinId="41"/>
    <cellStyle name="20% - 强调文字颜色 4" xfId="129" builtinId="42"/>
    <cellStyle name="链接单元格 6" xfId="130"/>
    <cellStyle name="常规 441" xfId="131"/>
    <cellStyle name="常规 436" xfId="132"/>
    <cellStyle name="40% - 强调文字颜色 4" xfId="133" builtinId="43"/>
    <cellStyle name="强调文字颜色 5" xfId="134" builtinId="45"/>
    <cellStyle name="常规_exceltmp1 2" xfId="135"/>
    <cellStyle name="计算 4" xfId="136"/>
    <cellStyle name="常规 2 5 3 2" xfId="137"/>
    <cellStyle name="60% - 强调文字颜色 5 2 2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_Book1_2 3" xfId="149"/>
    <cellStyle name="常规 2 12 2" xfId="150"/>
    <cellStyle name="Accent2 - 20% 3" xfId="151"/>
    <cellStyle name="适中 5 3" xfId="152"/>
    <cellStyle name="_ET_STYLE_NoName_00__Book1" xfId="153"/>
    <cellStyle name="_ET_STYLE_NoName_00_" xfId="154"/>
    <cellStyle name="_Book1_1" xfId="155"/>
    <cellStyle name="_20100326高清市院遂宁检察院1080P配置清单26日改" xfId="156"/>
    <cellStyle name="_Book1_2 2 2" xfId="157"/>
    <cellStyle name="Accent2 - 20% 2 2" xfId="158"/>
    <cellStyle name="百分比 2 2 4" xfId="159"/>
    <cellStyle name="_Book1_2 2 3" xfId="160"/>
    <cellStyle name="百分比 2 10 2" xfId="161"/>
    <cellStyle name="常规 2 5 4 2" xfId="162"/>
    <cellStyle name="百分比 2 2 5" xfId="163"/>
    <cellStyle name="_Book1_2 2 2 2" xfId="164"/>
    <cellStyle name="百分比 2 2 4 2" xfId="165"/>
    <cellStyle name="_Book1_3 2" xfId="166"/>
    <cellStyle name="超级链接 2 2" xfId="167"/>
    <cellStyle name="常规 2 7 2" xfId="168"/>
    <cellStyle name="_Book1" xfId="169"/>
    <cellStyle name="_Book1_2" xfId="170"/>
    <cellStyle name="常规 3 2 3" xfId="171"/>
    <cellStyle name="Accent2 - 20%" xfId="172"/>
    <cellStyle name="适中 5" xfId="173"/>
    <cellStyle name="差_2008年地州对账表(国库资金） 3" xfId="174"/>
    <cellStyle name="_Book1_2 3 2" xfId="175"/>
    <cellStyle name="常规 2 16" xfId="176"/>
    <cellStyle name="百分比 2 3 4" xfId="177"/>
    <cellStyle name="_Book1_2 4" xfId="178"/>
    <cellStyle name="_Book1_3" xfId="179"/>
    <cellStyle name="超级链接 2" xfId="180"/>
    <cellStyle name="Accent1 4 2" xfId="181"/>
    <cellStyle name="常规 2 3 3 2" xfId="182"/>
    <cellStyle name="_ET_STYLE_NoName_00__Book1_1" xfId="183"/>
    <cellStyle name="Accent5 - 60% 3" xfId="184"/>
    <cellStyle name="常规 2 3 3 2 2" xfId="185"/>
    <cellStyle name="_ET_STYLE_NoName_00__Book1_1 2" xfId="186"/>
    <cellStyle name="_ET_STYLE_NoName_00__Book1_1 2 2" xfId="187"/>
    <cellStyle name="Percent [2]" xfId="188"/>
    <cellStyle name="百分比 2 7 2" xfId="189"/>
    <cellStyle name="_ET_STYLE_NoName_00__Book1_1 2 3" xfId="190"/>
    <cellStyle name="标题 2 2 2 2" xfId="191"/>
    <cellStyle name="_ET_STYLE_NoName_00__Book1_1 3" xfId="192"/>
    <cellStyle name="_ET_STYLE_NoName_00__Book1_1 3 2" xfId="193"/>
    <cellStyle name="超级链接" xfId="194"/>
    <cellStyle name="Accent1 4" xfId="195"/>
    <cellStyle name="_ET_STYLE_NoName_00__Book1_1 4" xfId="196"/>
    <cellStyle name="_关闭破产企业已移交地方管理中小学校退休教师情况明细表(1)" xfId="197"/>
    <cellStyle name="Accent5 4" xfId="198"/>
    <cellStyle name="0,0_x005f_x000d__x005f_x000a_NA_x005f_x000d__x005f_x000a_" xfId="199"/>
    <cellStyle name="警告文本 4 2" xfId="200"/>
    <cellStyle name="20% - 强调文字颜色 1 2" xfId="201"/>
    <cellStyle name="链接单元格 3 2 2" xfId="202"/>
    <cellStyle name="常规 11 4" xfId="203"/>
    <cellStyle name="20% - 强调文字颜色 1 2 2" xfId="204"/>
    <cellStyle name="强调文字颜色 2 2 2 2" xfId="205"/>
    <cellStyle name="20% - 强调文字颜色 1 3" xfId="206"/>
    <cellStyle name="Accent1 - 20% 2" xfId="207"/>
    <cellStyle name="20% - 强调文字颜色 2 2" xfId="208"/>
    <cellStyle name="20% - 强调文字颜色 2 2 2" xfId="209"/>
    <cellStyle name="20% - 强调文字颜色 2 3" xfId="210"/>
    <cellStyle name="60% - 强调文字颜色 3 2 2 2" xfId="211"/>
    <cellStyle name="常规 3 2 5" xfId="212"/>
    <cellStyle name="20% - 强调文字颜色 3 2" xfId="213"/>
    <cellStyle name="适中 7" xfId="214"/>
    <cellStyle name="20% - 强调文字颜色 3 2 2" xfId="215"/>
    <cellStyle name="常规 3 3 5" xfId="216"/>
    <cellStyle name="20% - 强调文字颜色 4 2" xfId="217"/>
    <cellStyle name="Mon閠aire_!!!GO" xfId="218"/>
    <cellStyle name="常规 3 3 5 2" xfId="219"/>
    <cellStyle name="20% - 强调文字颜色 4 2 2" xfId="220"/>
    <cellStyle name="常规 3 3 6" xfId="221"/>
    <cellStyle name="20% - 强调文字颜色 4 3" xfId="222"/>
    <cellStyle name="Accent6 - 60% 2 2" xfId="223"/>
    <cellStyle name="20% - 强调文字颜色 5 2" xfId="224"/>
    <cellStyle name="20% - 强调文字颜色 5 2 2" xfId="225"/>
    <cellStyle name="20% - 强调文字颜色 5 3" xfId="226"/>
    <cellStyle name="20% - 强调文字颜色 6 2" xfId="227"/>
    <cellStyle name="20% - 强调文字颜色 6 2 2" xfId="228"/>
    <cellStyle name="Accent6 - 20% 3" xfId="229"/>
    <cellStyle name="20% - 强调文字颜色 6 3" xfId="230"/>
    <cellStyle name="解释性文本 3 2 2" xfId="231"/>
    <cellStyle name="40% - 强调文字颜色 1 2" xfId="232"/>
    <cellStyle name="常规 4 3 5" xfId="233"/>
    <cellStyle name="40% - 强调文字颜色 1 2 2" xfId="234"/>
    <cellStyle name="常规 9 2" xfId="235"/>
    <cellStyle name="40% - 强调文字颜色 1 3" xfId="236"/>
    <cellStyle name="Accent1"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好 2 3" xfId="255"/>
    <cellStyle name="40% - 强调文字颜色 5 2" xfId="256"/>
    <cellStyle name="40% - 强调文字颜色 5 2 2" xfId="257"/>
    <cellStyle name="60% - 强调文字颜色 4 3" xfId="258"/>
    <cellStyle name="计算 4 2 2" xfId="259"/>
    <cellStyle name="好 2 4" xfId="260"/>
    <cellStyle name="40% - 强调文字颜色 5 3" xfId="261"/>
    <cellStyle name="适中 2 2" xfId="262"/>
    <cellStyle name="百分比 2 9" xfId="263"/>
    <cellStyle name="好 3 3" xfId="264"/>
    <cellStyle name="40% - 强调文字颜色 6 2" xfId="265"/>
    <cellStyle name="标题 2 2 4" xfId="266"/>
    <cellStyle name="40% - 强调文字颜色 6 2 2" xfId="267"/>
    <cellStyle name="Accent2 5" xfId="268"/>
    <cellStyle name="适中 2 2 2" xfId="269"/>
    <cellStyle name="百分比 2 9 2" xfId="270"/>
    <cellStyle name="好 3 4" xfId="271"/>
    <cellStyle name="40% - 强调文字颜色 6 3" xfId="272"/>
    <cellStyle name="60% - 强调文字颜色 1 2" xfId="273"/>
    <cellStyle name="输出 3 4" xfId="274"/>
    <cellStyle name="Accent6 2 2" xfId="275"/>
    <cellStyle name="60% - 强调文字颜色 1 2 2" xfId="276"/>
    <cellStyle name="60% - 强调文字颜色 1 2 2 2" xfId="277"/>
    <cellStyle name="好 7" xfId="278"/>
    <cellStyle name="标题 3 2 4" xfId="279"/>
    <cellStyle name="商品名称 2 2" xfId="280"/>
    <cellStyle name="60% - 强调文字颜色 1 2 3" xfId="281"/>
    <cellStyle name="百分比 2 3 4 2" xfId="282"/>
    <cellStyle name="60% - 强调文字颜色 1 3" xfId="283"/>
    <cellStyle name="60% - 强调文字颜色 1 3 2" xfId="284"/>
    <cellStyle name="千位分隔 2 3" xfId="285"/>
    <cellStyle name="60% - 强调文字颜色 2 2" xfId="286"/>
    <cellStyle name="输出 4 4" xfId="287"/>
    <cellStyle name="常规 5" xfId="288"/>
    <cellStyle name="Accent6 3 2" xfId="289"/>
    <cellStyle name="常规 5 3" xfId="290"/>
    <cellStyle name="60% - 强调文字颜色 2 2 3" xfId="291"/>
    <cellStyle name="Accent6 - 60%" xfId="292"/>
    <cellStyle name="常规 6 2" xfId="293"/>
    <cellStyle name="注释 2" xfId="294"/>
    <cellStyle name="60% - 强调文字颜色 2 3 2" xfId="295"/>
    <cellStyle name="60% - 强调文字颜色 3 2" xfId="296"/>
    <cellStyle name="Accent6 4 2" xfId="297"/>
    <cellStyle name="60% - 强调文字颜色 3 2 2" xfId="298"/>
    <cellStyle name="60% - 强调文字颜色 3 2 3" xfId="299"/>
    <cellStyle name="60% - 强调文字颜色 3 3" xfId="300"/>
    <cellStyle name="Accent5 - 40% 2" xfId="301"/>
    <cellStyle name="60% - 强调文字颜色 3 3 2" xfId="302"/>
    <cellStyle name="汇总 7" xfId="303"/>
    <cellStyle name="Accent5 - 40% 2 2" xfId="304"/>
    <cellStyle name="60% - 强调文字颜色 4 2" xfId="305"/>
    <cellStyle name="Accent6 5 2" xfId="306"/>
    <cellStyle name="60% - 强调文字颜色 4 2 2" xfId="307"/>
    <cellStyle name="常规 20" xfId="308"/>
    <cellStyle name="常规 15" xfId="309"/>
    <cellStyle name="60% - 强调文字颜色 4 3 2" xfId="310"/>
    <cellStyle name="60% - 强调文字颜色 5 2" xfId="311"/>
    <cellStyle name="标题 1 4 2 2" xfId="312"/>
    <cellStyle name="常规_exceltmp1" xfId="313"/>
    <cellStyle name="常规 2 5 3" xfId="314"/>
    <cellStyle name="60% - 强调文字颜色 5 2 2" xfId="315"/>
    <cellStyle name="常规 2 5 4" xfId="316"/>
    <cellStyle name="60% - 强调文字颜色 5 2 3" xfId="317"/>
    <cellStyle name="常规 2 2 2 3 2" xfId="318"/>
    <cellStyle name="百分比 2 10" xfId="319"/>
    <cellStyle name="60% - 强调文字颜色 5 3" xfId="320"/>
    <cellStyle name="常规 2 6 3" xfId="321"/>
    <cellStyle name="60% - 强调文字颜色 5 3 2" xfId="322"/>
    <cellStyle name="RowLevel_0" xfId="323"/>
    <cellStyle name="60% - 强调文字颜色 6 2" xfId="324"/>
    <cellStyle name="60% - 强调文字颜色 6 2 2" xfId="325"/>
    <cellStyle name="强调文字颜色 5 2 3" xfId="326"/>
    <cellStyle name="Header2" xfId="327"/>
    <cellStyle name="60% - 强调文字颜色 6 2 2 2" xfId="328"/>
    <cellStyle name="Header2 2" xfId="329"/>
    <cellStyle name="60% - 强调文字颜色 6 2 3" xfId="330"/>
    <cellStyle name="60% - 强调文字颜色 6 3" xfId="331"/>
    <cellStyle name="6mal" xfId="332"/>
    <cellStyle name="强调文字颜色 2 2 2" xfId="333"/>
    <cellStyle name="Accent1 - 20%" xfId="334"/>
    <cellStyle name="Accent4 9" xfId="335"/>
    <cellStyle name="Accent1 - 20% 2 2" xfId="336"/>
    <cellStyle name="常规 2 3 3 3" xfId="337"/>
    <cellStyle name="Accent5 - 20%" xfId="338"/>
    <cellStyle name="Accent1 - 20% 3" xfId="339"/>
    <cellStyle name="Accent1 - 40%" xfId="340"/>
    <cellStyle name="标题 6 2 2" xfId="341"/>
    <cellStyle name="Accent6 9"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Accent1 2" xfId="354"/>
    <cellStyle name="Date 3" xfId="355"/>
    <cellStyle name="Accent1 2 2" xfId="356"/>
    <cellStyle name="Currency [0]_!!!GO" xfId="357"/>
    <cellStyle name="Accent1 3" xfId="358"/>
    <cellStyle name="Accent1 3 2" xfId="359"/>
    <cellStyle name="常规 2" xfId="360"/>
    <cellStyle name="Accent1 5 2" xfId="361"/>
    <cellStyle name="部门 3 2" xfId="362"/>
    <cellStyle name="常规 2 2 3 2" xfId="363"/>
    <cellStyle name="Accent1 6" xfId="364"/>
    <cellStyle name="sstot" xfId="365"/>
    <cellStyle name="常规 2 2 3 3" xfId="366"/>
    <cellStyle name="Accent1 7" xfId="367"/>
    <cellStyle name="常规 2 2 3 4" xfId="368"/>
    <cellStyle name="差_1110洱源 2" xfId="369"/>
    <cellStyle name="Accent1 8" xfId="370"/>
    <cellStyle name="差_1110洱源 3" xfId="371"/>
    <cellStyle name="Accent1 9" xfId="372"/>
    <cellStyle name="Accent2" xfId="373"/>
    <cellStyle name="常规 9 3" xfId="374"/>
    <cellStyle name="强调文字颜色 5 2 2 2" xfId="375"/>
    <cellStyle name="Header1 2" xfId="376"/>
    <cellStyle name="输入 2 4" xfId="377"/>
    <cellStyle name="Accent2 - 40% 2 2" xfId="378"/>
    <cellStyle name="Accent2 - 60% 2" xfId="379"/>
    <cellStyle name="日期 2" xfId="380"/>
    <cellStyle name="Accent2 - 60% 2 2" xfId="381"/>
    <cellStyle name="日期 2 2" xfId="382"/>
    <cellStyle name="Accent5 - 40% 3" xfId="383"/>
    <cellStyle name="Accent2 - 60% 3" xfId="384"/>
    <cellStyle name="日期 3" xfId="385"/>
    <cellStyle name="Accent2 2" xfId="386"/>
    <cellStyle name="Accent2 2 2" xfId="387"/>
    <cellStyle name="t" xfId="388"/>
    <cellStyle name="强调文字颜色 4 3" xfId="389"/>
    <cellStyle name="Accent2 3" xfId="390"/>
    <cellStyle name="Accent2 3 2" xfId="391"/>
    <cellStyle name="Accent2 4" xfId="392"/>
    <cellStyle name="Accent2 4 2" xfId="393"/>
    <cellStyle name="Accent2 5 2" xfId="394"/>
    <cellStyle name="百分比 2 9 2 2" xfId="395"/>
    <cellStyle name="常规 2 2 4 2" xfId="396"/>
    <cellStyle name="Accent2 6" xfId="397"/>
    <cellStyle name="Date" xfId="398"/>
    <cellStyle name="常规 2 2 11" xfId="399"/>
    <cellStyle name="百分比 2 9 3" xfId="400"/>
    <cellStyle name="Accent2 7" xfId="401"/>
    <cellStyle name="Accent2 8" xfId="402"/>
    <cellStyle name="Accent2 9" xfId="403"/>
    <cellStyle name="Accent3" xfId="404"/>
    <cellStyle name="Accent3 - 20%" xfId="405"/>
    <cellStyle name="Accent5 2" xfId="406"/>
    <cellStyle name="Milliers_!!!GO" xfId="407"/>
    <cellStyle name="Accent3 - 20% 2" xfId="408"/>
    <cellStyle name="Accent5 2 2" xfId="409"/>
    <cellStyle name="常规 2 2 7" xfId="410"/>
    <cellStyle name="百分比 4 3" xfId="411"/>
    <cellStyle name="标题 1 3" xfId="412"/>
    <cellStyle name="Accent3 - 20% 2 2" xfId="413"/>
    <cellStyle name="差_0605石屏 3" xfId="414"/>
    <cellStyle name="汇总 3" xfId="415"/>
    <cellStyle name="Accent5 6" xfId="416"/>
    <cellStyle name="标题 1 3 2" xfId="417"/>
    <cellStyle name="Accent3 - 20% 3" xfId="418"/>
    <cellStyle name="标题 1 4" xfId="419"/>
    <cellStyle name="Accent3 - 40%" xfId="420"/>
    <cellStyle name="Accent4 3 2" xfId="421"/>
    <cellStyle name="Mon閠aire [0]_!!!GO" xfId="422"/>
    <cellStyle name="好_0502通海县" xfId="423"/>
    <cellStyle name="Accent3 - 40% 2" xfId="424"/>
    <cellStyle name="Accent3 - 40% 2 2" xfId="425"/>
    <cellStyle name="Accent3 - 40% 3" xfId="426"/>
    <cellStyle name="常规 15 2 2" xfId="427"/>
    <cellStyle name="百分比 2 6 2" xfId="428"/>
    <cellStyle name="Accent4 - 60%" xfId="429"/>
    <cellStyle name="捠壿 [0.00]_Region Orders (2)" xfId="430"/>
    <cellStyle name="Accent3 - 60%" xfId="431"/>
    <cellStyle name="Accent4 5 2" xfId="432"/>
    <cellStyle name="好_M01-1 3" xfId="433"/>
    <cellStyle name="Accent3 - 60% 2" xfId="434"/>
    <cellStyle name="Accent3 - 60% 2 2" xfId="435"/>
    <cellStyle name="编号" xfId="436"/>
    <cellStyle name="常规 17 2 2" xfId="437"/>
    <cellStyle name="Accent3 - 60% 3" xfId="438"/>
    <cellStyle name="Accent3 2" xfId="439"/>
    <cellStyle name="Accent3 2 2" xfId="440"/>
    <cellStyle name="comma zerodec" xfId="441"/>
    <cellStyle name="Accent3 3" xfId="442"/>
    <cellStyle name="Accent3 3 2" xfId="443"/>
    <cellStyle name="Accent3 4" xfId="444"/>
    <cellStyle name="解释性文本 2" xfId="445"/>
    <cellStyle name="Accent3 5" xfId="446"/>
    <cellStyle name="解释性文本 3" xfId="447"/>
    <cellStyle name="Accent3 5 2" xfId="448"/>
    <cellStyle name="解释性文本 3 2" xfId="449"/>
    <cellStyle name="常规 2 2 5 2" xfId="450"/>
    <cellStyle name="Accent3 6" xfId="451"/>
    <cellStyle name="解释性文本 4" xfId="452"/>
    <cellStyle name="Moneda_96 Risk" xfId="453"/>
    <cellStyle name="解释性文本 5" xfId="454"/>
    <cellStyle name="差 2" xfId="455"/>
    <cellStyle name="Accent3 7" xfId="456"/>
    <cellStyle name="解释性文本 6" xfId="457"/>
    <cellStyle name="差 3" xfId="458"/>
    <cellStyle name="Accent3 8" xfId="459"/>
    <cellStyle name="常规 2 7 3 2" xfId="460"/>
    <cellStyle name="解释性文本 7" xfId="461"/>
    <cellStyle name="差 4" xfId="462"/>
    <cellStyle name="Accent3 9" xfId="463"/>
    <cellStyle name="百分比 2" xfId="464"/>
    <cellStyle name="Accent4" xfId="465"/>
    <cellStyle name="差 4 2 2" xfId="466"/>
    <cellStyle name="Accent4 - 20%" xfId="467"/>
    <cellStyle name="百分比 2 2 2" xfId="468"/>
    <cellStyle name="常规 2 4 2 4" xfId="469"/>
    <cellStyle name="Accent4 - 20% 2" xfId="470"/>
    <cellStyle name="百分比 2 2 2 2" xfId="471"/>
    <cellStyle name="Accent4 - 20% 2 2" xfId="472"/>
    <cellStyle name="百分比 2 2 2 2 2" xfId="473"/>
    <cellStyle name="Accent4 - 20% 3" xfId="474"/>
    <cellStyle name="强调 2 2" xfId="475"/>
    <cellStyle name="百分比 2 2 2 3" xfId="476"/>
    <cellStyle name="Accent4 - 40%" xfId="477"/>
    <cellStyle name="输入 4" xfId="478"/>
    <cellStyle name="百分比 2 4 2" xfId="479"/>
    <cellStyle name="常规 3 3" xfId="480"/>
    <cellStyle name="Accent4 - 40% 2" xfId="481"/>
    <cellStyle name="输入 4 2" xfId="482"/>
    <cellStyle name="Accent6 - 40%" xfId="483"/>
    <cellStyle name="百分比 2 4 2 2" xfId="484"/>
    <cellStyle name="常规 3 3 2" xfId="485"/>
    <cellStyle name="Accent4 - 40% 2 2" xfId="486"/>
    <cellStyle name="输入 4 2 2" xfId="487"/>
    <cellStyle name="商品名称 4" xfId="488"/>
    <cellStyle name="Accent6 - 40% 2" xfId="489"/>
    <cellStyle name="常规 3 4" xfId="490"/>
    <cellStyle name="Accent4 - 40% 3" xfId="491"/>
    <cellStyle name="输入 4 3" xfId="492"/>
    <cellStyle name="Accent4 - 60% 2" xfId="493"/>
    <cellStyle name="标题 7 4" xfId="494"/>
    <cellStyle name="Accent4 - 60% 2 2" xfId="495"/>
    <cellStyle name="Accent4 - 60% 3" xfId="496"/>
    <cellStyle name="PSSpacer" xfId="497"/>
    <cellStyle name="Accent4 2" xfId="498"/>
    <cellStyle name="Accent6" xfId="499"/>
    <cellStyle name="Accent4 3" xfId="500"/>
    <cellStyle name="New Times Roman" xfId="501"/>
    <cellStyle name="Accent4 4" xfId="502"/>
    <cellStyle name="Accent4 4 2" xfId="503"/>
    <cellStyle name="PSHeading 5" xfId="504"/>
    <cellStyle name="借出原因" xfId="505"/>
    <cellStyle name="常规 2 2 6 2" xfId="506"/>
    <cellStyle name="Accent4 6" xfId="507"/>
    <cellStyle name="百分比 4 2 2" xfId="508"/>
    <cellStyle name="标题 1 2 2" xfId="509"/>
    <cellStyle name="Accent4 7" xfId="510"/>
    <cellStyle name="标题 1 2 3" xfId="511"/>
    <cellStyle name="标题 1 2 4" xfId="512"/>
    <cellStyle name="Accent4 8" xfId="513"/>
    <cellStyle name="Accent5" xfId="514"/>
    <cellStyle name="Accent5 - 20% 2" xfId="515"/>
    <cellStyle name="常规 2 3 3 3 2" xfId="516"/>
    <cellStyle name="Accent5 - 20% 2 2" xfId="517"/>
    <cellStyle name="Input [yellow] 2 2 2" xfId="518"/>
    <cellStyle name="Accent5 - 20% 3" xfId="519"/>
    <cellStyle name="Accent5 - 40%" xfId="520"/>
    <cellStyle name="标题 2 3 3" xfId="521"/>
    <cellStyle name="Accent5 - 60%" xfId="522"/>
    <cellStyle name="常规 12" xfId="523"/>
    <cellStyle name="好 4 2" xfId="524"/>
    <cellStyle name="Accent5 - 60% 2" xfId="525"/>
    <cellStyle name="常规 12 2" xfId="526"/>
    <cellStyle name="好 4 2 2" xfId="527"/>
    <cellStyle name="Category" xfId="528"/>
    <cellStyle name="Accent5 3" xfId="529"/>
    <cellStyle name="标题 2 3" xfId="530"/>
    <cellStyle name="Category 2" xfId="531"/>
    <cellStyle name="Accent5 3 2" xfId="532"/>
    <cellStyle name="标题 3 3" xfId="533"/>
    <cellStyle name="Comma [0]_!!!GO" xfId="534"/>
    <cellStyle name="Accent5 4 2" xfId="535"/>
    <cellStyle name="Accent5 5" xfId="536"/>
    <cellStyle name="汇总 2" xfId="537"/>
    <cellStyle name="差_0605石屏 2" xfId="538"/>
    <cellStyle name="Accent5 5 2" xfId="539"/>
    <cellStyle name="汇总 2 2" xfId="540"/>
    <cellStyle name="差_0605石屏 2 2" xfId="541"/>
    <cellStyle name="标题 1 3 3" xfId="542"/>
    <cellStyle name="Accent5 7" xfId="543"/>
    <cellStyle name="汇总 4" xfId="544"/>
    <cellStyle name="标题 1 3 4" xfId="545"/>
    <cellStyle name="百分比 2 3 2 2 2" xfId="546"/>
    <cellStyle name="Accent5 8" xfId="547"/>
    <cellStyle name="汇总 5" xfId="548"/>
    <cellStyle name="Accent6 - 20%" xfId="549"/>
    <cellStyle name="Accent6 - 40% 2 2" xfId="550"/>
    <cellStyle name="标题 3 4 4" xfId="551"/>
    <cellStyle name="ColLevel_0" xfId="552"/>
    <cellStyle name="常规 3 3 3" xfId="553"/>
    <cellStyle name="常规_2007年云南省向人大报送政府收支预算表格式编制过程表" xfId="554"/>
    <cellStyle name="Accent6 - 40% 3" xfId="555"/>
    <cellStyle name="Accent6 - 60% 2" xfId="556"/>
    <cellStyle name="Accent6 - 60% 3" xfId="557"/>
    <cellStyle name="标题 1 4 4" xfId="558"/>
    <cellStyle name="Accent6 8" xfId="559"/>
    <cellStyle name="百分比 2 4 3" xfId="560"/>
    <cellStyle name="Comma_!!!GO" xfId="561"/>
    <cellStyle name="标题 3 3 2" xfId="562"/>
    <cellStyle name="分级显示列_1_Book1" xfId="563"/>
    <cellStyle name="Currency_!!!GO" xfId="564"/>
    <cellStyle name="标题 2 3 4" xfId="565"/>
    <cellStyle name="常规 13" xfId="566"/>
    <cellStyle name="好 4 3" xfId="567"/>
    <cellStyle name="Currency1" xfId="568"/>
    <cellStyle name="Date 2" xfId="569"/>
    <cellStyle name="常规 2 2 11 2" xfId="570"/>
    <cellStyle name="Date 2 2" xfId="571"/>
    <cellStyle name="Dollar (zero dec)" xfId="572"/>
    <cellStyle name="差_0502通海县 3" xfId="573"/>
    <cellStyle name="标题 2 2" xfId="574"/>
    <cellStyle name="百分比 5 2" xfId="575"/>
    <cellStyle name="常规 2 3 6" xfId="576"/>
    <cellStyle name="Grey" xfId="577"/>
    <cellStyle name="常规 5 2 2 2"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Input Cells" xfId="592"/>
    <cellStyle name="常规 2 10" xfId="593"/>
    <cellStyle name="强调文字颜色 3 3" xfId="594"/>
    <cellStyle name="Linked Cells" xfId="595"/>
    <cellStyle name="Millares [0]_96 Risk" xfId="596"/>
    <cellStyle name="标题 6 3" xfId="597"/>
    <cellStyle name="Millares_96 Risk" xfId="598"/>
    <cellStyle name="常规 2 2 2 2" xfId="599"/>
    <cellStyle name="部门 2 2" xfId="600"/>
    <cellStyle name="常规 10 41 2" xfId="601"/>
    <cellStyle name="Milliers [0]_!!!GO" xfId="602"/>
    <cellStyle name="千位分隔 2 3 2" xfId="603"/>
    <cellStyle name="Moneda [0]_96 Risk" xfId="604"/>
    <cellStyle name="标题 1 2 2 2" xfId="605"/>
    <cellStyle name="数量 3" xfId="606"/>
    <cellStyle name="Month" xfId="607"/>
    <cellStyle name="数量 3 2" xfId="608"/>
    <cellStyle name="Month 2" xfId="609"/>
    <cellStyle name="百分比 10" xfId="610"/>
    <cellStyle name="PSHeading 2" xfId="611"/>
    <cellStyle name="no dec" xfId="612"/>
    <cellStyle name="PSHeading 2 2" xfId="613"/>
    <cellStyle name="no dec 2" xfId="614"/>
    <cellStyle name="PSHeading 2 2 2" xfId="615"/>
    <cellStyle name="no dec 2 2" xfId="616"/>
    <cellStyle name="常规 450" xfId="617"/>
    <cellStyle name="百分比 3 3 2" xfId="618"/>
    <cellStyle name="PSHeading 2 3" xfId="619"/>
    <cellStyle name="no dec 3" xfId="620"/>
    <cellStyle name="Normal - Style1" xfId="621"/>
    <cellStyle name="百分比 2 5 2" xfId="622"/>
    <cellStyle name="Normal_!!!GO" xfId="623"/>
    <cellStyle name="PSInt" xfId="624"/>
    <cellStyle name="常规 2 4" xfId="625"/>
    <cellStyle name="常规 2 9 3" xfId="626"/>
    <cellStyle name="输入 3 3" xfId="627"/>
    <cellStyle name="per.style" xfId="628"/>
    <cellStyle name="t_HVAC Equipment (3)" xfId="629"/>
    <cellStyle name="常规 2 3 4" xfId="630"/>
    <cellStyle name="Percent [2] 2" xfId="631"/>
    <cellStyle name="常规 94" xfId="632"/>
    <cellStyle name="Percent_!!!GO" xfId="633"/>
    <cellStyle name="解释性文本 2 3" xfId="634"/>
    <cellStyle name="百分比 8" xfId="635"/>
    <cellStyle name="标题 5" xfId="636"/>
    <cellStyle name="Pourcentage_pldt" xfId="637"/>
    <cellStyle name="常规 2 3 2 3 2" xfId="638"/>
    <cellStyle name="强调文字颜色 4 2" xfId="639"/>
    <cellStyle name="PSChar 2" xfId="640"/>
    <cellStyle name="编号 2 2" xfId="641"/>
    <cellStyle name="PSHeading 3 3" xfId="642"/>
    <cellStyle name="PSDate" xfId="643"/>
    <cellStyle name="编号 2 2 2" xfId="644"/>
    <cellStyle name="PSDate 2" xfId="645"/>
    <cellStyle name="PSDec" xfId="646"/>
    <cellStyle name="标题 4 4 2 2" xfId="647"/>
    <cellStyle name="PSDec 2" xfId="648"/>
    <cellStyle name="常规 10" xfId="649"/>
    <cellStyle name="编号 4" xfId="650"/>
    <cellStyle name="常规 16 2" xfId="651"/>
    <cellStyle name="PSHeading" xfId="652"/>
    <cellStyle name="PSHeading 2 2 3" xfId="653"/>
    <cellStyle name="常规 451" xfId="654"/>
    <cellStyle name="PSHeading 2 4" xfId="655"/>
    <cellStyle name="PSHeading 3" xfId="656"/>
    <cellStyle name="PSInt 2" xfId="657"/>
    <cellStyle name="常规 2 4 2" xfId="658"/>
    <cellStyle name="常规 2 9 3 2" xfId="659"/>
    <cellStyle name="PSSpacer 2" xfId="660"/>
    <cellStyle name="常规 2 9" xfId="661"/>
    <cellStyle name="输入 3"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解释性文本 2 2 2" xfId="673"/>
    <cellStyle name="百分比 7 2" xfId="674"/>
    <cellStyle name="标题 4 2" xfId="675"/>
    <cellStyle name="千位分隔 3"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标题 1 2" xfId="710"/>
    <cellStyle name="百分比 4 2" xfId="711"/>
    <cellStyle name="常规 2 2 6" xfId="712"/>
    <cellStyle name="标题 3 2" xfId="713"/>
    <cellStyle name="百分比 6 2" xfId="714"/>
    <cellStyle name="百分比 8 2" xfId="715"/>
    <cellStyle name="标题 5 2" xfId="716"/>
    <cellStyle name="解释性文本 2 4" xfId="717"/>
    <cellStyle name="百分比 9" xfId="718"/>
    <cellStyle name="标题 6" xfId="719"/>
    <cellStyle name="百分比 9 2" xfId="720"/>
    <cellStyle name="标题 6 2" xfId="721"/>
    <cellStyle name="捠壿_Region Orders (2)" xfId="722"/>
    <cellStyle name="标题1 4" xfId="723"/>
    <cellStyle name="编号 2 3" xfId="724"/>
    <cellStyle name="编号 3" xfId="725"/>
    <cellStyle name="标题 1 3 2 2" xfId="726"/>
    <cellStyle name="标题 1 5 3" xfId="727"/>
    <cellStyle name="标题 2 4 2" xfId="728"/>
    <cellStyle name="标题 1 7" xfId="729"/>
    <cellStyle name="常规 17 3" xfId="730"/>
    <cellStyle name="标题 2 3 2" xfId="731"/>
    <cellStyle name="常规 11" xfId="732"/>
    <cellStyle name="标题 2 3 2 2" xfId="733"/>
    <cellStyle name="常规 11 2" xfId="734"/>
    <cellStyle name="标题 2 4" xfId="735"/>
    <cellStyle name="标题 2 4 2 2" xfId="736"/>
    <cellStyle name="标题 3 2 2 2" xfId="737"/>
    <cellStyle name="好 5 2" xfId="738"/>
    <cellStyle name="标题 2 4 3" xfId="739"/>
    <cellStyle name="标题 2 4 4" xfId="740"/>
    <cellStyle name="标题 2 5" xfId="741"/>
    <cellStyle name="标题 2 7" xfId="742"/>
    <cellStyle name="常规 18 3" xfId="743"/>
    <cellStyle name="标题 2 5 2" xfId="744"/>
    <cellStyle name="标题 2 5 3" xfId="745"/>
    <cellStyle name="标题 2 6" xfId="746"/>
    <cellStyle name="常规 18 2" xfId="747"/>
    <cellStyle name="常规 5 42" xfId="748"/>
    <cellStyle name="标题 3 2 2" xfId="749"/>
    <cellStyle name="好 5" xfId="750"/>
    <cellStyle name="标题 3 2 3" xfId="751"/>
    <cellStyle name="好 6" xfId="752"/>
    <cellStyle name="标题 3 3 2 2" xfId="753"/>
    <cellStyle name="标题 3 4 3" xfId="754"/>
    <cellStyle name="标题 3 3 3" xfId="755"/>
    <cellStyle name="商品名称 3 2" xfId="756"/>
    <cellStyle name="标题 3 3 4" xfId="757"/>
    <cellStyle name="标题 3 4" xfId="758"/>
    <cellStyle name="标题 3 4 2" xfId="759"/>
    <cellStyle name="标题 3 4 2 2" xfId="760"/>
    <cellStyle name="标题 4 4 3" xfId="761"/>
    <cellStyle name="标题 3 5" xfId="762"/>
    <cellStyle name="标题 3 5 2" xfId="763"/>
    <cellStyle name="常规 9" xfId="764"/>
    <cellStyle name="标题 3 5 3" xfId="765"/>
    <cellStyle name="标题 3 6" xfId="766"/>
    <cellStyle name="常规 19 2" xfId="767"/>
    <cellStyle name="标题 3 7" xfId="768"/>
    <cellStyle name="数量 2 2 2" xfId="769"/>
    <cellStyle name="常规 19 3"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标题 4 6" xfId="790"/>
    <cellStyle name="千位分隔 7" xfId="791"/>
    <cellStyle name="差_1110洱源" xfId="792"/>
    <cellStyle name="常规 25 2"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标题1" xfId="810"/>
    <cellStyle name="常规 2 2 2 2 2 2"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部门" xfId="822"/>
    <cellStyle name="常规 2 2" xfId="823"/>
    <cellStyle name="部门 2" xfId="824"/>
    <cellStyle name="常规 10 41" xfId="825"/>
    <cellStyle name="常规 2 2 2" xfId="826"/>
    <cellStyle name="部门 2 2 2" xfId="827"/>
    <cellStyle name="常规 2 2 2 2 2" xfId="828"/>
    <cellStyle name="部门 2 3" xfId="829"/>
    <cellStyle name="常规 2 2 2 3" xfId="830"/>
    <cellStyle name="部门 3" xfId="831"/>
    <cellStyle name="常规 2 2 3" xfId="832"/>
    <cellStyle name="差 2 2" xfId="833"/>
    <cellStyle name="解释性文本 5 2" xfId="834"/>
    <cellStyle name="差 2 2 2" xfId="835"/>
    <cellStyle name="差 2 3" xfId="836"/>
    <cellStyle name="解释性文本 5 3" xfId="837"/>
    <cellStyle name="差 2 4" xfId="838"/>
    <cellStyle name="差 3 2" xfId="839"/>
    <cellStyle name="警告文本 6" xfId="840"/>
    <cellStyle name="差 3 2 2" xfId="841"/>
    <cellStyle name="差_0605石屏县" xfId="842"/>
    <cellStyle name="差 3 3" xfId="843"/>
    <cellStyle name="差 3 4" xfId="844"/>
    <cellStyle name="差 4 3" xfId="845"/>
    <cellStyle name="差 4 4" xfId="846"/>
    <cellStyle name="差 5" xfId="847"/>
    <cellStyle name="差 5 3" xfId="848"/>
    <cellStyle name="差 6" xfId="849"/>
    <cellStyle name="差_0502通海县 2 2" xfId="850"/>
    <cellStyle name="差 8" xfId="851"/>
    <cellStyle name="常规 5 2 3"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常规 2 3" xfId="873"/>
    <cellStyle name="差_M01-1" xfId="874"/>
    <cellStyle name="常规 2 9 2" xfId="875"/>
    <cellStyle name="输入 3 2" xfId="876"/>
    <cellStyle name="常规 2 3 2" xfId="877"/>
    <cellStyle name="差_M01-1 2" xfId="878"/>
    <cellStyle name="昗弨_Pacific Region P&amp;L" xfId="879"/>
    <cellStyle name="常规 2 9 2 2" xfId="880"/>
    <cellStyle name="输入 3 2 2" xfId="881"/>
    <cellStyle name="差_M01-1 2 2" xfId="882"/>
    <cellStyle name="常规 2 3 2 2" xfId="883"/>
    <cellStyle name="差_M01-1 3" xfId="884"/>
    <cellStyle name="常规 2 3 3" xfId="885"/>
    <cellStyle name="常规 10 2" xfId="886"/>
    <cellStyle name="常规 10 2 2" xfId="887"/>
    <cellStyle name="常规 10 2 2 2" xfId="888"/>
    <cellStyle name="常规 3 3 2 3"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常规 17" xfId="905"/>
    <cellStyle name="常规 22" xfId="906"/>
    <cellStyle name="注释 4 2" xfId="907"/>
    <cellStyle name="分级显示行_1_Book1" xfId="908"/>
    <cellStyle name="常规 4 2 2 2 2" xfId="909"/>
    <cellStyle name="常规 6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2 4 5" xfId="952"/>
    <cellStyle name="常规 7 2 2" xfId="953"/>
    <cellStyle name="常规 2 5" xfId="954"/>
    <cellStyle name="常规 2 9 4" xfId="955"/>
    <cellStyle name="好_2008年地州对账表(国库资金） 2" xfId="956"/>
    <cellStyle name="输入 3 4"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常规 2 5 5" xfId="965"/>
    <cellStyle name="千位分隔 2" xfId="966"/>
    <cellStyle name="常规 7 3 2"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6" xfId="1023"/>
    <cellStyle name="常规 4 2 4" xfId="1024"/>
    <cellStyle name="常规 8 4" xfId="1025"/>
    <cellStyle name="常规 444" xfId="1026"/>
    <cellStyle name="常规 439" xfId="1027"/>
    <cellStyle name="常规 4 6 2" xfId="1028"/>
    <cellStyle name="常规 4 2 4 2" xfId="1029"/>
    <cellStyle name="常规 4 7" xfId="1030"/>
    <cellStyle name="常规 4 2 5" xfId="1031"/>
    <cellStyle name="常规 4 3" xfId="1032"/>
    <cellStyle name="常规 5 4" xfId="1033"/>
    <cellStyle name="常规 4 3 2" xfId="1034"/>
    <cellStyle name="常规 5 4 2" xfId="1035"/>
    <cellStyle name="常规 4 3 2 2" xfId="1036"/>
    <cellStyle name="常规 4 3 2 2 2" xfId="1037"/>
    <cellStyle name="常规 4 3 2 3" xfId="1038"/>
    <cellStyle name="常规 5 5" xfId="1039"/>
    <cellStyle name="常规 4 3 3" xfId="1040"/>
    <cellStyle name="常规 4 3 3 2" xfId="1041"/>
    <cellStyle name="常规 4 3 4" xfId="1042"/>
    <cellStyle name="常规 431" xfId="1043"/>
    <cellStyle name="链接单元格 2" xfId="1044"/>
    <cellStyle name="常规 432" xfId="1045"/>
    <cellStyle name="常规 448" xfId="1046"/>
    <cellStyle name="好_1110洱源 2 2"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注释 7" xfId="1061"/>
    <cellStyle name="常规 9 2 2" xfId="1062"/>
    <cellStyle name="常规 9 2 2 2" xfId="1063"/>
    <cellStyle name="注释 8" xfId="1064"/>
    <cellStyle name="常规 9 2 3" xfId="1065"/>
    <cellStyle name="常规 9 3 2" xfId="1066"/>
    <cellStyle name="常规 9 4" xfId="1067"/>
    <cellStyle name="常规 9 5" xfId="1068"/>
    <cellStyle name="常规 95" xfId="1069"/>
    <cellStyle name="常规_2004年基金预算(二稿)" xfId="1070"/>
    <cellStyle name="计算 2 3" xfId="1071"/>
    <cellStyle name="常规_2007年云南省向人大报送政府收支预算表格式编制过程表 2 2" xfId="1072"/>
    <cellStyle name="数量 4" xfId="1073"/>
    <cellStyle name="常规_2007年云南省向人大报送政府收支预算表格式编制过程表 2 2 2" xfId="1074"/>
    <cellStyle name="计算 2 4" xfId="1075"/>
    <cellStyle name="常规_2007年云南省向人大报送政府收支预算表格式编制过程表 2 3"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好 8" xfId="1093"/>
    <cellStyle name="好_2008年地州对账表(国库资金） 2 2" xfId="1094"/>
    <cellStyle name="商品名称 2 3"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好_1110洱源 2" xfId="1106"/>
    <cellStyle name="解释性文本 4 3" xfId="1107"/>
    <cellStyle name="好_1110洱源 3" xfId="1108"/>
    <cellStyle name="解释性文本 4 4" xfId="1109"/>
    <cellStyle name="好_11大理" xfId="1110"/>
    <cellStyle name="好_11大理 2" xfId="1111"/>
    <cellStyle name="好_11大理 2 2" xfId="1112"/>
    <cellStyle name="好_11大理 3" xfId="1113"/>
    <cellStyle name="好_M01-1 2"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2 2 2 2" xfId="1128"/>
    <cellStyle name="汇总 8" xfId="1129"/>
    <cellStyle name="汇总 2 2 3" xfId="1130"/>
    <cellStyle name="警告文本 2 2 2" xfId="1131"/>
    <cellStyle name="汇总 2 3" xfId="1132"/>
    <cellStyle name="检查单元格 2" xfId="1133"/>
    <cellStyle name="汇总 2 3 2" xfId="1134"/>
    <cellStyle name="检查单元格 2 2" xfId="1135"/>
    <cellStyle name="汇总 2 4" xfId="1136"/>
    <cellStyle name="检查单元格 3" xfId="1137"/>
    <cellStyle name="汇总 2 4 2" xfId="1138"/>
    <cellStyle name="检查单元格 3 2" xfId="1139"/>
    <cellStyle name="汇总 2 5" xfId="1140"/>
    <cellStyle name="检查单元格 4" xfId="1141"/>
    <cellStyle name="汇总 3 2" xfId="1142"/>
    <cellStyle name="汇总 3 2 2" xfId="1143"/>
    <cellStyle name="汇总 3 2 2 2" xfId="1144"/>
    <cellStyle name="汇总 3 2 3" xfId="1145"/>
    <cellStyle name="警告文本 3 2 2" xfId="1146"/>
    <cellStyle name="汇总 3 3 2" xfId="1147"/>
    <cellStyle name="汇总 3 4" xfId="1148"/>
    <cellStyle name="汇总 3 4 2" xfId="1149"/>
    <cellStyle name="汇总 3 5" xfId="1150"/>
    <cellStyle name="汇总 4 2" xfId="1151"/>
    <cellStyle name="汇总 4 2 2" xfId="1152"/>
    <cellStyle name="汇总 4 2 2 2" xfId="1153"/>
    <cellStyle name="汇总 4 2 3" xfId="1154"/>
    <cellStyle name="警告文本 4 2 2"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汇总 5 4" xfId="1165"/>
    <cellStyle name="千分位_97-917"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计算 8" xfId="1184"/>
    <cellStyle name="常规_2011年及历年切块安排表10.12.17"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千分位[0]_laroux" xfId="1236"/>
    <cellStyle name="输入 8" xfId="1237"/>
    <cellStyle name="千位分隔 11" xfId="1238"/>
    <cellStyle name="常规_表样--2016年1至7月云南省及省本级地方财政收支执行情况（国资预算）全省数据与国库一致send预算局826" xfId="1239"/>
    <cellStyle name="千位[0]_ 方正PC"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千位分隔 9" xfId="1248"/>
    <cellStyle name="强调文字颜色 4 2 2 2"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1 3" xfId="1257"/>
    <cellStyle name="强调文字颜色 6 2 2 2" xfId="1258"/>
    <cellStyle name="强调文字颜色 1 3 2" xfId="1259"/>
    <cellStyle name="强调文字颜色 2 2" xfId="1260"/>
    <cellStyle name="强调文字颜色 2 2 3" xfId="1261"/>
    <cellStyle name="强调文字颜色 2 3" xfId="1262"/>
    <cellStyle name="强调文字颜色 3 2" xfId="1263"/>
    <cellStyle name="强调文字颜色 3 2 2" xfId="1264"/>
    <cellStyle name="适中 2 3" xfId="1265"/>
    <cellStyle name="强调文字颜色 3 2 2 2" xfId="1266"/>
    <cellStyle name="强调文字颜色 3 2 3" xfId="1267"/>
    <cellStyle name="适中 2 4"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输出 5 2" xfId="1301"/>
    <cellStyle name="寘嬫愗傝_Region Orders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项目数据统计表" xfId="1335"/>
    <cellStyle name="常规_附件2：二维表" xfId="1336"/>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2.xml"/><Relationship Id="rId36" Type="http://schemas.openxmlformats.org/officeDocument/2006/relationships/externalLink" Target="externalLinks/externalLink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topLeftCell="B1" workbookViewId="0">
      <pane ySplit="4" topLeftCell="A5" activePane="bottomLeft" state="frozen"/>
      <selection/>
      <selection pane="bottomLeft" activeCell="B1" sqref="$A1:$XFD1048576"/>
    </sheetView>
  </sheetViews>
  <sheetFormatPr defaultColWidth="9" defaultRowHeight="14.25" outlineLevelCol="5"/>
  <cols>
    <col min="1" max="1" width="17.6333333333333" style="304" customWidth="1"/>
    <col min="2" max="2" width="50.75" style="304" customWidth="1"/>
    <col min="3" max="4" width="20.6333333333333" style="304" customWidth="1"/>
    <col min="5" max="5" width="20.6333333333333" style="575" customWidth="1"/>
    <col min="6" max="16384" width="9" style="576"/>
  </cols>
  <sheetData>
    <row r="1" ht="22.5" spans="2:2">
      <c r="B1" s="577" t="s">
        <v>0</v>
      </c>
    </row>
    <row r="2" ht="45" customHeight="1" spans="1:6">
      <c r="A2" s="308"/>
      <c r="B2" s="308" t="s">
        <v>1</v>
      </c>
      <c r="C2" s="308"/>
      <c r="D2" s="308"/>
      <c r="E2" s="308"/>
      <c r="F2" s="578"/>
    </row>
    <row r="3" ht="18.95" customHeight="1" spans="1:6">
      <c r="A3" s="307"/>
      <c r="B3" s="579"/>
      <c r="C3" s="580"/>
      <c r="D3" s="307"/>
      <c r="E3" s="312" t="s">
        <v>2</v>
      </c>
      <c r="F3" s="578"/>
    </row>
    <row r="4" s="572" customFormat="1" ht="45" customHeight="1" spans="1:6">
      <c r="A4" s="314" t="s">
        <v>3</v>
      </c>
      <c r="B4" s="581" t="s">
        <v>4</v>
      </c>
      <c r="C4" s="316" t="s">
        <v>5</v>
      </c>
      <c r="D4" s="316" t="s">
        <v>6</v>
      </c>
      <c r="E4" s="581" t="s">
        <v>7</v>
      </c>
      <c r="F4" s="582" t="s">
        <v>8</v>
      </c>
    </row>
    <row r="5" ht="37.5" customHeight="1" spans="1:6">
      <c r="A5" s="549" t="s">
        <v>9</v>
      </c>
      <c r="B5" s="550" t="s">
        <v>10</v>
      </c>
      <c r="C5" s="391">
        <f>SUM(C6:C20)</f>
        <v>26713</v>
      </c>
      <c r="D5" s="391">
        <f>SUM(D6:D20)</f>
        <v>28571</v>
      </c>
      <c r="E5" s="363">
        <f>(D5-C5)/C5</f>
        <v>0.07</v>
      </c>
      <c r="F5" s="583" t="str">
        <f t="shared" ref="F5:F40" si="0">IF(LEN(A5)=3,"是",IF(B5&lt;&gt;"",IF(SUM(C5:D5)&lt;&gt;0,"是","否"),"是"))</f>
        <v>是</v>
      </c>
    </row>
    <row r="6" ht="37.5" customHeight="1" spans="1:6">
      <c r="A6" s="396" t="s">
        <v>11</v>
      </c>
      <c r="B6" s="340" t="s">
        <v>12</v>
      </c>
      <c r="C6" s="390">
        <v>13653</v>
      </c>
      <c r="D6" s="390">
        <v>15900</v>
      </c>
      <c r="E6" s="363">
        <f t="shared" ref="E6:E40" si="1">(D6-C6)/C6</f>
        <v>0.165</v>
      </c>
      <c r="F6" s="583" t="str">
        <f t="shared" si="0"/>
        <v>是</v>
      </c>
    </row>
    <row r="7" ht="37.5" customHeight="1" spans="1:6">
      <c r="A7" s="396" t="s">
        <v>13</v>
      </c>
      <c r="B7" s="340" t="s">
        <v>14</v>
      </c>
      <c r="C7" s="390">
        <v>1338</v>
      </c>
      <c r="D7" s="390">
        <v>1904</v>
      </c>
      <c r="E7" s="363">
        <f t="shared" si="1"/>
        <v>0.423</v>
      </c>
      <c r="F7" s="583" t="str">
        <f t="shared" si="0"/>
        <v>是</v>
      </c>
    </row>
    <row r="8" ht="37.5" customHeight="1" spans="1:6">
      <c r="A8" s="396" t="s">
        <v>15</v>
      </c>
      <c r="B8" s="340" t="s">
        <v>16</v>
      </c>
      <c r="C8" s="390">
        <v>658</v>
      </c>
      <c r="D8" s="390">
        <v>717</v>
      </c>
      <c r="E8" s="363">
        <f t="shared" si="1"/>
        <v>0.09</v>
      </c>
      <c r="F8" s="583" t="str">
        <f t="shared" si="0"/>
        <v>是</v>
      </c>
    </row>
    <row r="9" ht="37.5" customHeight="1" spans="1:6">
      <c r="A9" s="396" t="s">
        <v>17</v>
      </c>
      <c r="B9" s="340" t="s">
        <v>18</v>
      </c>
      <c r="C9" s="390">
        <v>648</v>
      </c>
      <c r="D9" s="390">
        <v>630</v>
      </c>
      <c r="E9" s="363">
        <f t="shared" si="1"/>
        <v>-0.028</v>
      </c>
      <c r="F9" s="583" t="str">
        <f t="shared" si="0"/>
        <v>是</v>
      </c>
    </row>
    <row r="10" ht="37.5" customHeight="1" spans="1:6">
      <c r="A10" s="396" t="s">
        <v>19</v>
      </c>
      <c r="B10" s="340" t="s">
        <v>20</v>
      </c>
      <c r="C10" s="390">
        <v>1536</v>
      </c>
      <c r="D10" s="390">
        <v>1175</v>
      </c>
      <c r="E10" s="363">
        <f t="shared" si="1"/>
        <v>-0.235</v>
      </c>
      <c r="F10" s="583" t="str">
        <f t="shared" si="0"/>
        <v>是</v>
      </c>
    </row>
    <row r="11" ht="37.5" customHeight="1" spans="1:6">
      <c r="A11" s="396" t="s">
        <v>21</v>
      </c>
      <c r="B11" s="340" t="s">
        <v>22</v>
      </c>
      <c r="C11" s="390">
        <v>543</v>
      </c>
      <c r="D11" s="390">
        <v>525</v>
      </c>
      <c r="E11" s="363">
        <f t="shared" si="1"/>
        <v>-0.033</v>
      </c>
      <c r="F11" s="583" t="str">
        <f t="shared" si="0"/>
        <v>是</v>
      </c>
    </row>
    <row r="12" ht="37.5" customHeight="1" spans="1:6">
      <c r="A12" s="396" t="s">
        <v>23</v>
      </c>
      <c r="B12" s="340" t="s">
        <v>24</v>
      </c>
      <c r="C12" s="390">
        <v>341</v>
      </c>
      <c r="D12" s="390">
        <v>350</v>
      </c>
      <c r="E12" s="363">
        <f t="shared" si="1"/>
        <v>0.026</v>
      </c>
      <c r="F12" s="583" t="str">
        <f t="shared" si="0"/>
        <v>是</v>
      </c>
    </row>
    <row r="13" ht="37.5" customHeight="1" spans="1:6">
      <c r="A13" s="396" t="s">
        <v>25</v>
      </c>
      <c r="B13" s="340" t="s">
        <v>26</v>
      </c>
      <c r="C13" s="390">
        <v>1470</v>
      </c>
      <c r="D13" s="390">
        <v>1316</v>
      </c>
      <c r="E13" s="363">
        <f t="shared" si="1"/>
        <v>-0.105</v>
      </c>
      <c r="F13" s="583" t="str">
        <f t="shared" si="0"/>
        <v>是</v>
      </c>
    </row>
    <row r="14" ht="37.5" customHeight="1" spans="1:6">
      <c r="A14" s="396" t="s">
        <v>27</v>
      </c>
      <c r="B14" s="340" t="s">
        <v>28</v>
      </c>
      <c r="C14" s="390">
        <v>1702</v>
      </c>
      <c r="D14" s="390">
        <v>1540</v>
      </c>
      <c r="E14" s="363">
        <f t="shared" si="1"/>
        <v>-0.095</v>
      </c>
      <c r="F14" s="583" t="str">
        <f t="shared" si="0"/>
        <v>是</v>
      </c>
    </row>
    <row r="15" ht="37.5" customHeight="1" spans="1:6">
      <c r="A15" s="396" t="s">
        <v>29</v>
      </c>
      <c r="B15" s="340" t="s">
        <v>30</v>
      </c>
      <c r="C15" s="390">
        <v>847</v>
      </c>
      <c r="D15" s="390">
        <v>840</v>
      </c>
      <c r="E15" s="363">
        <f t="shared" si="1"/>
        <v>-0.008</v>
      </c>
      <c r="F15" s="583" t="str">
        <f t="shared" si="0"/>
        <v>是</v>
      </c>
    </row>
    <row r="16" ht="37.5" customHeight="1" spans="1:6">
      <c r="A16" s="396" t="s">
        <v>31</v>
      </c>
      <c r="B16" s="340" t="s">
        <v>32</v>
      </c>
      <c r="C16" s="390">
        <v>34</v>
      </c>
      <c r="D16" s="390">
        <v>34</v>
      </c>
      <c r="E16" s="363">
        <f t="shared" si="1"/>
        <v>0</v>
      </c>
      <c r="F16" s="583" t="str">
        <f t="shared" si="0"/>
        <v>是</v>
      </c>
    </row>
    <row r="17" ht="37.5" customHeight="1" spans="1:6">
      <c r="A17" s="396" t="s">
        <v>33</v>
      </c>
      <c r="B17" s="340" t="s">
        <v>34</v>
      </c>
      <c r="C17" s="390">
        <v>1613</v>
      </c>
      <c r="D17" s="390">
        <v>1470</v>
      </c>
      <c r="E17" s="363">
        <f t="shared" si="1"/>
        <v>-0.089</v>
      </c>
      <c r="F17" s="583" t="str">
        <f t="shared" si="0"/>
        <v>是</v>
      </c>
    </row>
    <row r="18" ht="37.5" customHeight="1" spans="1:6">
      <c r="A18" s="396" t="s">
        <v>35</v>
      </c>
      <c r="B18" s="340" t="s">
        <v>36</v>
      </c>
      <c r="C18" s="390">
        <v>1983</v>
      </c>
      <c r="D18" s="390">
        <v>1820</v>
      </c>
      <c r="E18" s="363">
        <f t="shared" si="1"/>
        <v>-0.082</v>
      </c>
      <c r="F18" s="583" t="str">
        <f t="shared" si="0"/>
        <v>是</v>
      </c>
    </row>
    <row r="19" ht="37.5" customHeight="1" spans="1:6">
      <c r="A19" s="396" t="s">
        <v>37</v>
      </c>
      <c r="B19" s="340" t="s">
        <v>38</v>
      </c>
      <c r="C19" s="390">
        <v>347</v>
      </c>
      <c r="D19" s="390">
        <v>350</v>
      </c>
      <c r="E19" s="363">
        <f t="shared" si="1"/>
        <v>0.009</v>
      </c>
      <c r="F19" s="583" t="str">
        <f t="shared" si="0"/>
        <v>是</v>
      </c>
    </row>
    <row r="20" ht="37.5" customHeight="1" spans="1:6">
      <c r="A20" s="591" t="s">
        <v>39</v>
      </c>
      <c r="B20" s="340" t="s">
        <v>40</v>
      </c>
      <c r="C20" s="390"/>
      <c r="D20" s="390"/>
      <c r="E20" s="363"/>
      <c r="F20" s="583" t="str">
        <f t="shared" si="0"/>
        <v>否</v>
      </c>
    </row>
    <row r="21" ht="37.5" customHeight="1" spans="1:6">
      <c r="A21" s="394" t="s">
        <v>41</v>
      </c>
      <c r="B21" s="550" t="s">
        <v>42</v>
      </c>
      <c r="C21" s="391">
        <f>SUM(C22:C29)</f>
        <v>13714</v>
      </c>
      <c r="D21" s="391">
        <f>SUM(D22:D29)</f>
        <v>15899</v>
      </c>
      <c r="E21" s="363">
        <f t="shared" si="1"/>
        <v>0.159</v>
      </c>
      <c r="F21" s="583" t="str">
        <f t="shared" si="0"/>
        <v>是</v>
      </c>
    </row>
    <row r="22" ht="37.5" customHeight="1" spans="1:6">
      <c r="A22" s="584" t="s">
        <v>43</v>
      </c>
      <c r="B22" s="340" t="s">
        <v>44</v>
      </c>
      <c r="C22" s="390">
        <v>2547</v>
      </c>
      <c r="D22" s="390">
        <v>2650</v>
      </c>
      <c r="E22" s="363">
        <f t="shared" si="1"/>
        <v>0.04</v>
      </c>
      <c r="F22" s="583" t="str">
        <f t="shared" si="0"/>
        <v>是</v>
      </c>
    </row>
    <row r="23" ht="37.5" customHeight="1" spans="1:6">
      <c r="A23" s="396" t="s">
        <v>45</v>
      </c>
      <c r="B23" s="585" t="s">
        <v>46</v>
      </c>
      <c r="C23" s="390">
        <v>1681</v>
      </c>
      <c r="D23" s="390">
        <v>1700</v>
      </c>
      <c r="E23" s="363">
        <f t="shared" si="1"/>
        <v>0.011</v>
      </c>
      <c r="F23" s="583" t="str">
        <f t="shared" si="0"/>
        <v>是</v>
      </c>
    </row>
    <row r="24" ht="37.5" customHeight="1" spans="1:6">
      <c r="A24" s="396" t="s">
        <v>47</v>
      </c>
      <c r="B24" s="340" t="s">
        <v>48</v>
      </c>
      <c r="C24" s="390">
        <v>1973</v>
      </c>
      <c r="D24" s="390">
        <v>1950</v>
      </c>
      <c r="E24" s="363">
        <f t="shared" si="1"/>
        <v>-0.012</v>
      </c>
      <c r="F24" s="583" t="str">
        <f t="shared" si="0"/>
        <v>是</v>
      </c>
    </row>
    <row r="25" ht="37.5" customHeight="1" spans="1:6">
      <c r="A25" s="396" t="s">
        <v>49</v>
      </c>
      <c r="B25" s="340" t="s">
        <v>50</v>
      </c>
      <c r="C25" s="390"/>
      <c r="D25" s="390"/>
      <c r="E25" s="363"/>
      <c r="F25" s="583" t="str">
        <f t="shared" si="0"/>
        <v>否</v>
      </c>
    </row>
    <row r="26" ht="37.5" customHeight="1" spans="1:6">
      <c r="A26" s="396" t="s">
        <v>51</v>
      </c>
      <c r="B26" s="340" t="s">
        <v>52</v>
      </c>
      <c r="C26" s="390">
        <v>6139</v>
      </c>
      <c r="D26" s="390">
        <v>8300</v>
      </c>
      <c r="E26" s="363">
        <f t="shared" si="1"/>
        <v>0.352</v>
      </c>
      <c r="F26" s="583" t="str">
        <f t="shared" si="0"/>
        <v>是</v>
      </c>
    </row>
    <row r="27" ht="37.5" customHeight="1" spans="1:6">
      <c r="A27" s="396" t="s">
        <v>53</v>
      </c>
      <c r="B27" s="340" t="s">
        <v>54</v>
      </c>
      <c r="C27" s="390">
        <v>-5</v>
      </c>
      <c r="D27" s="390"/>
      <c r="E27" s="363">
        <f t="shared" si="1"/>
        <v>-1</v>
      </c>
      <c r="F27" s="583" t="str">
        <f t="shared" si="0"/>
        <v>是</v>
      </c>
    </row>
    <row r="28" ht="37.5" customHeight="1" spans="1:6">
      <c r="A28" s="396" t="s">
        <v>55</v>
      </c>
      <c r="B28" s="340" t="s">
        <v>56</v>
      </c>
      <c r="C28" s="390">
        <v>1285</v>
      </c>
      <c r="D28" s="390">
        <v>1200</v>
      </c>
      <c r="E28" s="363">
        <f t="shared" si="1"/>
        <v>-0.066</v>
      </c>
      <c r="F28" s="583" t="str">
        <f t="shared" si="0"/>
        <v>是</v>
      </c>
    </row>
    <row r="29" ht="37.5" customHeight="1" spans="1:6">
      <c r="A29" s="396" t="s">
        <v>57</v>
      </c>
      <c r="B29" s="340" t="s">
        <v>58</v>
      </c>
      <c r="C29" s="390">
        <v>94</v>
      </c>
      <c r="D29" s="390">
        <v>99</v>
      </c>
      <c r="E29" s="363">
        <f t="shared" si="1"/>
        <v>0.053</v>
      </c>
      <c r="F29" s="583" t="str">
        <f t="shared" si="0"/>
        <v>是</v>
      </c>
    </row>
    <row r="30" ht="37.5" customHeight="1" spans="1:6">
      <c r="A30" s="396"/>
      <c r="B30" s="340"/>
      <c r="C30" s="390"/>
      <c r="D30" s="390"/>
      <c r="E30" s="363"/>
      <c r="F30" s="583" t="str">
        <f t="shared" si="0"/>
        <v>是</v>
      </c>
    </row>
    <row r="31" s="573" customFormat="1" ht="37.5" customHeight="1" spans="1:6">
      <c r="A31" s="586"/>
      <c r="B31" s="547" t="s">
        <v>59</v>
      </c>
      <c r="C31" s="391">
        <f>C5+C21</f>
        <v>40427</v>
      </c>
      <c r="D31" s="391">
        <f>D5+D21</f>
        <v>44470</v>
      </c>
      <c r="E31" s="363">
        <f t="shared" si="1"/>
        <v>0.1</v>
      </c>
      <c r="F31" s="583" t="str">
        <f t="shared" si="0"/>
        <v>是</v>
      </c>
    </row>
    <row r="32" ht="37.5" customHeight="1" spans="1:6">
      <c r="A32" s="394">
        <v>105</v>
      </c>
      <c r="B32" s="339" t="s">
        <v>60</v>
      </c>
      <c r="C32" s="391">
        <v>29830</v>
      </c>
      <c r="D32" s="391">
        <v>13385</v>
      </c>
      <c r="E32" s="363">
        <f t="shared" si="1"/>
        <v>-0.551</v>
      </c>
      <c r="F32" s="583" t="str">
        <f t="shared" si="0"/>
        <v>是</v>
      </c>
    </row>
    <row r="33" ht="37.5" customHeight="1" spans="1:6">
      <c r="A33" s="549">
        <v>110</v>
      </c>
      <c r="B33" s="550" t="s">
        <v>61</v>
      </c>
      <c r="C33" s="391">
        <f>SUM(C34:C39)</f>
        <v>315114</v>
      </c>
      <c r="D33" s="391">
        <f>SUM(D34:D39)</f>
        <v>304012</v>
      </c>
      <c r="E33" s="363">
        <f t="shared" si="1"/>
        <v>-0.035</v>
      </c>
      <c r="F33" s="583" t="str">
        <f t="shared" si="0"/>
        <v>是</v>
      </c>
    </row>
    <row r="34" ht="37.5" customHeight="1" spans="1:6">
      <c r="A34" s="396">
        <v>11001</v>
      </c>
      <c r="B34" s="340" t="s">
        <v>62</v>
      </c>
      <c r="C34" s="390">
        <v>6377</v>
      </c>
      <c r="D34" s="390">
        <v>4436</v>
      </c>
      <c r="E34" s="363">
        <f t="shared" si="1"/>
        <v>-0.304</v>
      </c>
      <c r="F34" s="583" t="str">
        <f t="shared" si="0"/>
        <v>是</v>
      </c>
    </row>
    <row r="35" ht="37.5" customHeight="1" spans="1:6">
      <c r="A35" s="396"/>
      <c r="B35" s="340" t="s">
        <v>63</v>
      </c>
      <c r="C35" s="390">
        <v>277801</v>
      </c>
      <c r="D35" s="390">
        <v>184428</v>
      </c>
      <c r="E35" s="363">
        <f t="shared" si="1"/>
        <v>-0.336</v>
      </c>
      <c r="F35" s="583" t="str">
        <f t="shared" si="0"/>
        <v>是</v>
      </c>
    </row>
    <row r="36" ht="37.5" customHeight="1" spans="1:6">
      <c r="A36" s="396">
        <v>11008</v>
      </c>
      <c r="B36" s="340" t="s">
        <v>64</v>
      </c>
      <c r="C36" s="390">
        <v>17797</v>
      </c>
      <c r="D36" s="390">
        <v>16337</v>
      </c>
      <c r="E36" s="363">
        <f t="shared" si="1"/>
        <v>-0.082</v>
      </c>
      <c r="F36" s="583" t="str">
        <f t="shared" si="0"/>
        <v>是</v>
      </c>
    </row>
    <row r="37" ht="37.5" customHeight="1" spans="1:6">
      <c r="A37" s="396">
        <v>11009</v>
      </c>
      <c r="B37" s="340" t="s">
        <v>65</v>
      </c>
      <c r="C37" s="390">
        <v>11244</v>
      </c>
      <c r="D37" s="390">
        <v>88775</v>
      </c>
      <c r="E37" s="363">
        <f t="shared" si="1"/>
        <v>6.895</v>
      </c>
      <c r="F37" s="583" t="str">
        <f t="shared" si="0"/>
        <v>是</v>
      </c>
    </row>
    <row r="38" s="574" customFormat="1" ht="37.5" customHeight="1" spans="1:6">
      <c r="A38" s="587">
        <v>11013</v>
      </c>
      <c r="B38" s="344" t="s">
        <v>66</v>
      </c>
      <c r="C38" s="390"/>
      <c r="D38" s="390"/>
      <c r="E38" s="363"/>
      <c r="F38" s="583" t="str">
        <f t="shared" si="0"/>
        <v>否</v>
      </c>
    </row>
    <row r="39" s="574" customFormat="1" ht="37.5" customHeight="1" spans="1:6">
      <c r="A39" s="587">
        <v>11015</v>
      </c>
      <c r="B39" s="344" t="s">
        <v>67</v>
      </c>
      <c r="C39" s="390">
        <v>1895</v>
      </c>
      <c r="D39" s="390">
        <v>10036</v>
      </c>
      <c r="E39" s="363">
        <f t="shared" si="1"/>
        <v>4.296</v>
      </c>
      <c r="F39" s="583" t="str">
        <f t="shared" si="0"/>
        <v>是</v>
      </c>
    </row>
    <row r="40" ht="37.5" customHeight="1" spans="1:6">
      <c r="A40" s="588"/>
      <c r="B40" s="589" t="s">
        <v>68</v>
      </c>
      <c r="C40" s="391">
        <f>C31+C32+C33</f>
        <v>385371</v>
      </c>
      <c r="D40" s="391">
        <f>D31+D32+D33</f>
        <v>361867</v>
      </c>
      <c r="E40" s="363">
        <f t="shared" si="1"/>
        <v>-0.061</v>
      </c>
      <c r="F40" s="583" t="str">
        <f t="shared" si="0"/>
        <v>是</v>
      </c>
    </row>
    <row r="41" spans="3:4">
      <c r="C41" s="590"/>
      <c r="D41" s="590"/>
    </row>
    <row r="42" spans="4:4">
      <c r="D42" s="590"/>
    </row>
    <row r="43" spans="3:4">
      <c r="C43" s="590"/>
      <c r="D43" s="590"/>
    </row>
    <row r="44" spans="4:4">
      <c r="D44" s="590"/>
    </row>
    <row r="45" spans="3:4">
      <c r="C45" s="590"/>
      <c r="D45" s="590"/>
    </row>
    <row r="46" spans="3:4">
      <c r="C46" s="590"/>
      <c r="D46" s="590"/>
    </row>
    <row r="47" spans="4:4">
      <c r="D47" s="590"/>
    </row>
    <row r="48" spans="3:4">
      <c r="C48" s="590"/>
      <c r="D48" s="590"/>
    </row>
    <row r="49" spans="3:4">
      <c r="C49" s="590"/>
      <c r="D49" s="590"/>
    </row>
    <row r="50" spans="3:4">
      <c r="C50" s="590"/>
      <c r="D50" s="590"/>
    </row>
    <row r="51" spans="3:4">
      <c r="C51" s="590"/>
      <c r="D51" s="590"/>
    </row>
    <row r="52" spans="4:4">
      <c r="D52" s="590"/>
    </row>
    <row r="53" spans="3:4">
      <c r="C53" s="590"/>
      <c r="D53" s="590"/>
    </row>
  </sheetData>
  <autoFilter ref="A4:F40">
    <extLst/>
  </autoFilter>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
    <cfRule type="expression" dxfId="1" priority="29" stopIfTrue="1">
      <formula>"len($A:$A)=3"</formula>
    </cfRule>
  </conditionalFormatting>
  <conditionalFormatting sqref="D32">
    <cfRule type="expression" dxfId="1" priority="18" stopIfTrue="1">
      <formula>"len($A:$A)=3"</formula>
    </cfRule>
  </conditionalFormatting>
  <conditionalFormatting sqref="D39">
    <cfRule type="expression" dxfId="1" priority="21"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fRule type="expression" dxfId="1" priority="8" stopIfTrue="1">
      <formula>"len($A:$A)=3"</formula>
    </cfRule>
  </conditionalFormatting>
  <conditionalFormatting sqref="C8:C9">
    <cfRule type="expression" dxfId="1" priority="31"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D6:D7">
    <cfRule type="expression" dxfId="1" priority="22" stopIfTrue="1">
      <formula>"len($A:$A)=3"</formula>
    </cfRule>
  </conditionalFormatting>
  <conditionalFormatting sqref="D8:D9">
    <cfRule type="expression" dxfId="1" priority="20" stopIfTrue="1">
      <formula>"len($A:$A)=3"</formula>
    </cfRule>
  </conditionalFormatting>
  <conditionalFormatting sqref="D34:D35">
    <cfRule type="expression" dxfId="1" priority="16" stopIfTrue="1">
      <formula>"len($A:$A)=3"</formula>
    </cfRule>
  </conditionalFormatting>
  <conditionalFormatting sqref="D36:D37">
    <cfRule type="expression" dxfId="1" priority="14" stopIfTrue="1">
      <formula>"len($A:$A)=3"</formula>
    </cfRule>
  </conditionalFormatting>
  <conditionalFormatting sqref="D38:D39">
    <cfRule type="expression" dxfId="1" priority="24" stopIfTrue="1">
      <formula>"len($A:$A)=3"</formula>
    </cfRule>
  </conditionalFormatting>
  <conditionalFormatting sqref="F5:F40">
    <cfRule type="cellIs" dxfId="2" priority="36" stopIfTrue="1" operator="lessThan">
      <formula>0</formula>
    </cfRule>
    <cfRule type="cellIs" dxfId="2" priority="37" stopIfTrue="1" operator="lessThan">
      <formula>0</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5:C7 D5">
    <cfRule type="expression" dxfId="1" priority="33" stopIfTrue="1">
      <formula>"len($A:$A)=3"</formula>
    </cfRule>
  </conditionalFormatting>
  <conditionalFormatting sqref="C5:C30 D5 D21">
    <cfRule type="expression" dxfId="1" priority="30" stopIfTrue="1">
      <formula>"len($A:$A)=3"</formula>
    </cfRule>
  </conditionalFormatting>
  <conditionalFormatting sqref="D6:D20 D22:D30">
    <cfRule type="expression" dxfId="1" priority="19" stopIfTrue="1">
      <formula>"len($A:$A)=3"</formula>
    </cfRule>
  </conditionalFormatting>
  <conditionalFormatting sqref="C32:C33 C34:D35 D33">
    <cfRule type="expression" dxfId="1" priority="34" stopIfTrue="1">
      <formula>"len($A:$A)=3"</formula>
    </cfRule>
  </conditionalFormatting>
  <conditionalFormatting sqref="D32 D34:D35">
    <cfRule type="expression" dxfId="1" priority="23" stopIfTrue="1">
      <formula>"len($A:$A)=3"</formula>
    </cfRule>
  </conditionalFormatting>
  <conditionalFormatting sqref="A33:B35 B39:B40">
    <cfRule type="expression" dxfId="1" priority="12" stopIfTrue="1">
      <formula>"len($A:$A)=3"</formula>
    </cfRule>
  </conditionalFormatting>
  <conditionalFormatting sqref="C33:D35">
    <cfRule type="expression" dxfId="1" priority="28" stopIfTrue="1">
      <formula>"len($A:$A)=3"</formula>
    </cfRule>
  </conditionalFormatting>
  <conditionalFormatting sqref="A34:B35">
    <cfRule type="expression" dxfId="1" priority="11" stopIfTrue="1">
      <formula>"len($A:$A)=3"</formula>
    </cfRule>
  </conditionalFormatting>
  <conditionalFormatting sqref="B40 A36:D36">
    <cfRule type="expression" dxfId="1" priority="56" stopIfTrue="1">
      <formula>"len($A:$A)=3"</formula>
    </cfRule>
  </conditionalFormatting>
  <conditionalFormatting sqref="A36:B37">
    <cfRule type="expression" dxfId="1" priority="9"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285"/>
  <sheetViews>
    <sheetView showGridLines="0" showZeros="0" view="pageBreakPreview" zoomScaleNormal="115" topLeftCell="A262" workbookViewId="0">
      <selection activeCell="A262" sqref="$A1:$XFD1048576"/>
    </sheetView>
  </sheetViews>
  <sheetFormatPr defaultColWidth="9" defaultRowHeight="24" customHeight="1" outlineLevelCol="6"/>
  <cols>
    <col min="1" max="1" width="21.5" style="307" customWidth="1"/>
    <col min="2" max="2" width="50.75" style="307" customWidth="1"/>
    <col min="3" max="4" width="20.6333333333333" style="307" customWidth="1"/>
    <col min="5" max="5" width="20.6333333333333" style="380" customWidth="1"/>
    <col min="6" max="6" width="3.75" style="309" customWidth="1"/>
    <col min="7" max="16384" width="9" style="307"/>
  </cols>
  <sheetData>
    <row r="1" customHeight="1" spans="2:5">
      <c r="B1" s="308" t="s">
        <v>1390</v>
      </c>
      <c r="C1" s="308"/>
      <c r="D1" s="308"/>
      <c r="E1" s="308"/>
    </row>
    <row r="2" s="310" customFormat="1" customHeight="1" spans="2:6">
      <c r="B2" s="311"/>
      <c r="C2" s="311"/>
      <c r="D2" s="311"/>
      <c r="E2" s="312" t="s">
        <v>2</v>
      </c>
      <c r="F2" s="313"/>
    </row>
    <row r="3" s="318" customFormat="1" ht="43" customHeight="1" spans="1:7">
      <c r="A3" s="314" t="s">
        <v>3</v>
      </c>
      <c r="B3" s="315" t="s">
        <v>4</v>
      </c>
      <c r="C3" s="316" t="s">
        <v>5</v>
      </c>
      <c r="D3" s="316" t="s">
        <v>6</v>
      </c>
      <c r="E3" s="316" t="s">
        <v>7</v>
      </c>
      <c r="F3" s="317" t="s">
        <v>8</v>
      </c>
      <c r="G3" s="318" t="s">
        <v>136</v>
      </c>
    </row>
    <row r="4" customHeight="1" spans="1:7">
      <c r="A4" s="319" t="s">
        <v>82</v>
      </c>
      <c r="B4" s="320" t="s">
        <v>1391</v>
      </c>
      <c r="C4" s="361">
        <f>C5+C11+C17</f>
        <v>0</v>
      </c>
      <c r="D4" s="361">
        <f>D5+D11+D17</f>
        <v>65</v>
      </c>
      <c r="E4" s="333" t="str">
        <f>IF(C4&gt;0,D4/C4-1,IF(C4&lt;0,-(D4/C4-1),""))</f>
        <v/>
      </c>
      <c r="F4" s="323" t="str">
        <f t="shared" ref="F4:F67" si="0">IF(LEN(A4)=3,"是",IF(B4&lt;&gt;"",IF(SUM(C4:D4)&lt;&gt;0,"是","否"),"是"))</f>
        <v>是</v>
      </c>
      <c r="G4" s="307" t="str">
        <f t="shared" ref="G4:G67" si="1">IF(LEN(A4)=3,"类",IF(LEN(A4)=5,"款","项"))</f>
        <v>类</v>
      </c>
    </row>
    <row r="5" customHeight="1" spans="1:7">
      <c r="A5" s="325" t="s">
        <v>1392</v>
      </c>
      <c r="B5" s="324" t="s">
        <v>1393</v>
      </c>
      <c r="C5" s="365">
        <f>SUM(C6:C10)</f>
        <v>0</v>
      </c>
      <c r="D5" s="365">
        <f>SUM(D6:D10)</f>
        <v>34</v>
      </c>
      <c r="E5" s="333" t="str">
        <f>IF(C5&gt;0,D5/C5-1,IF(C5&lt;0,-(D5/C5-1),""))</f>
        <v/>
      </c>
      <c r="F5" s="323" t="str">
        <f t="shared" si="0"/>
        <v>是</v>
      </c>
      <c r="G5" s="307" t="str">
        <f t="shared" si="1"/>
        <v>款</v>
      </c>
    </row>
    <row r="6" customHeight="1" spans="1:7">
      <c r="A6" s="325" t="s">
        <v>1394</v>
      </c>
      <c r="B6" s="326" t="s">
        <v>1395</v>
      </c>
      <c r="C6" s="327"/>
      <c r="D6" s="327">
        <v>1</v>
      </c>
      <c r="E6" s="328" t="str">
        <f t="shared" ref="E4:E67" si="2">IF(C6&gt;0,D6/C6-1,IF(C6&lt;0,-(D6/C6-1),""))</f>
        <v/>
      </c>
      <c r="F6" s="323" t="str">
        <f t="shared" si="0"/>
        <v>是</v>
      </c>
      <c r="G6" s="307" t="str">
        <f t="shared" si="1"/>
        <v>项</v>
      </c>
    </row>
    <row r="7" customHeight="1" spans="1:7">
      <c r="A7" s="325" t="s">
        <v>1396</v>
      </c>
      <c r="B7" s="326" t="s">
        <v>1397</v>
      </c>
      <c r="C7" s="327"/>
      <c r="D7" s="327">
        <v>30</v>
      </c>
      <c r="E7" s="328" t="str">
        <f t="shared" si="2"/>
        <v/>
      </c>
      <c r="F7" s="323" t="str">
        <f t="shared" si="0"/>
        <v>是</v>
      </c>
      <c r="G7" s="307" t="str">
        <f t="shared" si="1"/>
        <v>项</v>
      </c>
    </row>
    <row r="8" customHeight="1" spans="1:7">
      <c r="A8" s="325" t="s">
        <v>1398</v>
      </c>
      <c r="B8" s="326" t="s">
        <v>1399</v>
      </c>
      <c r="C8" s="327"/>
      <c r="D8" s="327"/>
      <c r="E8" s="328" t="str">
        <f t="shared" si="2"/>
        <v/>
      </c>
      <c r="F8" s="323" t="str">
        <f t="shared" si="0"/>
        <v>否</v>
      </c>
      <c r="G8" s="307" t="str">
        <f t="shared" si="1"/>
        <v>项</v>
      </c>
    </row>
    <row r="9" s="300" customFormat="1" customHeight="1" spans="1:7">
      <c r="A9" s="325" t="s">
        <v>1400</v>
      </c>
      <c r="B9" s="326" t="s">
        <v>1401</v>
      </c>
      <c r="C9" s="327"/>
      <c r="D9" s="327"/>
      <c r="E9" s="328" t="str">
        <f t="shared" si="2"/>
        <v/>
      </c>
      <c r="F9" s="323" t="str">
        <f t="shared" si="0"/>
        <v>否</v>
      </c>
      <c r="G9" s="307" t="str">
        <f t="shared" si="1"/>
        <v>项</v>
      </c>
    </row>
    <row r="10" customHeight="1" spans="1:7">
      <c r="A10" s="325" t="s">
        <v>1402</v>
      </c>
      <c r="B10" s="326" t="s">
        <v>1403</v>
      </c>
      <c r="C10" s="327"/>
      <c r="D10" s="327">
        <v>3</v>
      </c>
      <c r="E10" s="328" t="str">
        <f t="shared" si="2"/>
        <v/>
      </c>
      <c r="F10" s="323" t="str">
        <f t="shared" si="0"/>
        <v>是</v>
      </c>
      <c r="G10" s="307" t="str">
        <f t="shared" si="1"/>
        <v>项</v>
      </c>
    </row>
    <row r="11" customHeight="1" spans="1:7">
      <c r="A11" s="325" t="s">
        <v>1404</v>
      </c>
      <c r="B11" s="324" t="s">
        <v>1405</v>
      </c>
      <c r="C11" s="365">
        <f>SUM(C12:C16)</f>
        <v>0</v>
      </c>
      <c r="D11" s="365">
        <f>SUM(D12:D16)</f>
        <v>31</v>
      </c>
      <c r="E11" s="328"/>
      <c r="F11" s="323" t="str">
        <f t="shared" si="0"/>
        <v>是</v>
      </c>
      <c r="G11" s="307" t="str">
        <f t="shared" si="1"/>
        <v>款</v>
      </c>
    </row>
    <row r="12" s="300" customFormat="1" customHeight="1" spans="1:7">
      <c r="A12" s="325" t="s">
        <v>1406</v>
      </c>
      <c r="B12" s="326" t="s">
        <v>1407</v>
      </c>
      <c r="C12" s="327"/>
      <c r="D12" s="327"/>
      <c r="E12" s="328" t="str">
        <f t="shared" si="2"/>
        <v/>
      </c>
      <c r="F12" s="323" t="str">
        <f t="shared" si="0"/>
        <v>否</v>
      </c>
      <c r="G12" s="307" t="str">
        <f t="shared" si="1"/>
        <v>项</v>
      </c>
    </row>
    <row r="13" customHeight="1" spans="1:7">
      <c r="A13" s="325" t="s">
        <v>1408</v>
      </c>
      <c r="B13" s="326" t="s">
        <v>1409</v>
      </c>
      <c r="C13" s="327"/>
      <c r="D13" s="327"/>
      <c r="E13" s="328" t="str">
        <f t="shared" si="2"/>
        <v/>
      </c>
      <c r="F13" s="323" t="str">
        <f t="shared" si="0"/>
        <v>否</v>
      </c>
      <c r="G13" s="307" t="str">
        <f t="shared" si="1"/>
        <v>项</v>
      </c>
    </row>
    <row r="14" s="300" customFormat="1" customHeight="1" spans="1:7">
      <c r="A14" s="325" t="s">
        <v>1410</v>
      </c>
      <c r="B14" s="326" t="s">
        <v>1411</v>
      </c>
      <c r="C14" s="327"/>
      <c r="D14" s="327"/>
      <c r="E14" s="328" t="str">
        <f t="shared" si="2"/>
        <v/>
      </c>
      <c r="F14" s="323" t="str">
        <f t="shared" si="0"/>
        <v>否</v>
      </c>
      <c r="G14" s="307" t="str">
        <f t="shared" si="1"/>
        <v>项</v>
      </c>
    </row>
    <row r="15" customHeight="1" spans="1:7">
      <c r="A15" s="325" t="s">
        <v>1412</v>
      </c>
      <c r="B15" s="326" t="s">
        <v>1413</v>
      </c>
      <c r="C15" s="327"/>
      <c r="D15" s="327">
        <v>31</v>
      </c>
      <c r="E15" s="328" t="str">
        <f t="shared" si="2"/>
        <v/>
      </c>
      <c r="F15" s="323" t="str">
        <f t="shared" si="0"/>
        <v>是</v>
      </c>
      <c r="G15" s="307" t="str">
        <f t="shared" si="1"/>
        <v>项</v>
      </c>
    </row>
    <row r="16" customHeight="1" spans="1:7">
      <c r="A16" s="325" t="s">
        <v>1414</v>
      </c>
      <c r="B16" s="326" t="s">
        <v>1415</v>
      </c>
      <c r="C16" s="327"/>
      <c r="D16" s="327"/>
      <c r="E16" s="328" t="str">
        <f t="shared" si="2"/>
        <v/>
      </c>
      <c r="F16" s="323" t="str">
        <f t="shared" si="0"/>
        <v>否</v>
      </c>
      <c r="G16" s="307" t="str">
        <f t="shared" si="1"/>
        <v>项</v>
      </c>
    </row>
    <row r="17" s="300" customFormat="1" ht="33" customHeight="1" spans="1:7">
      <c r="A17" s="325" t="s">
        <v>1416</v>
      </c>
      <c r="B17" s="326" t="s">
        <v>1417</v>
      </c>
      <c r="C17" s="327"/>
      <c r="D17" s="327"/>
      <c r="E17" s="328" t="str">
        <f t="shared" si="2"/>
        <v/>
      </c>
      <c r="F17" s="323" t="str">
        <f t="shared" si="0"/>
        <v>否</v>
      </c>
      <c r="G17" s="307" t="str">
        <f t="shared" si="1"/>
        <v>款</v>
      </c>
    </row>
    <row r="18" s="300" customFormat="1" customHeight="1" spans="1:7">
      <c r="A18" s="325" t="s">
        <v>1418</v>
      </c>
      <c r="B18" s="326" t="s">
        <v>1419</v>
      </c>
      <c r="C18" s="327"/>
      <c r="D18" s="327"/>
      <c r="E18" s="328" t="str">
        <f t="shared" si="2"/>
        <v/>
      </c>
      <c r="F18" s="323" t="str">
        <f t="shared" si="0"/>
        <v>否</v>
      </c>
      <c r="G18" s="307" t="str">
        <f t="shared" si="1"/>
        <v>项</v>
      </c>
    </row>
    <row r="19" s="300" customFormat="1" ht="37" customHeight="1" spans="1:7">
      <c r="A19" s="325" t="s">
        <v>1420</v>
      </c>
      <c r="B19" s="326" t="s">
        <v>1421</v>
      </c>
      <c r="C19" s="327"/>
      <c r="D19" s="327"/>
      <c r="E19" s="328" t="str">
        <f t="shared" si="2"/>
        <v/>
      </c>
      <c r="F19" s="323" t="str">
        <f t="shared" si="0"/>
        <v>否</v>
      </c>
      <c r="G19" s="307" t="str">
        <f t="shared" si="1"/>
        <v>项</v>
      </c>
    </row>
    <row r="20" ht="37" customHeight="1" spans="1:7">
      <c r="A20" s="319" t="s">
        <v>84</v>
      </c>
      <c r="B20" s="320" t="s">
        <v>1422</v>
      </c>
      <c r="C20" s="361">
        <f>C21+C25</f>
        <v>82</v>
      </c>
      <c r="D20" s="361">
        <f>D21+D25</f>
        <v>823</v>
      </c>
      <c r="E20" s="333"/>
      <c r="F20" s="323" t="str">
        <f t="shared" si="0"/>
        <v>是</v>
      </c>
      <c r="G20" s="307" t="str">
        <f t="shared" si="1"/>
        <v>类</v>
      </c>
    </row>
    <row r="21" ht="35" customHeight="1" spans="1:7">
      <c r="A21" s="325" t="s">
        <v>1423</v>
      </c>
      <c r="B21" s="324" t="s">
        <v>1424</v>
      </c>
      <c r="C21" s="365">
        <f>SUM(C22:C24)</f>
        <v>82</v>
      </c>
      <c r="D21" s="365">
        <f>SUM(D22:D24)</f>
        <v>716</v>
      </c>
      <c r="E21" s="328"/>
      <c r="F21" s="323" t="str">
        <f t="shared" si="0"/>
        <v>是</v>
      </c>
      <c r="G21" s="307" t="str">
        <f t="shared" si="1"/>
        <v>款</v>
      </c>
    </row>
    <row r="22" ht="38" customHeight="1" spans="1:7">
      <c r="A22" s="325" t="s">
        <v>1425</v>
      </c>
      <c r="B22" s="326" t="s">
        <v>1426</v>
      </c>
      <c r="C22" s="327">
        <v>82</v>
      </c>
      <c r="D22" s="327">
        <v>118</v>
      </c>
      <c r="E22" s="328">
        <f t="shared" si="2"/>
        <v>0.439</v>
      </c>
      <c r="F22" s="323" t="str">
        <f t="shared" si="0"/>
        <v>是</v>
      </c>
      <c r="G22" s="307" t="str">
        <f t="shared" si="1"/>
        <v>项</v>
      </c>
    </row>
    <row r="23" ht="38" customHeight="1" spans="1:7">
      <c r="A23" s="325" t="s">
        <v>1427</v>
      </c>
      <c r="B23" s="326" t="s">
        <v>1428</v>
      </c>
      <c r="C23" s="327"/>
      <c r="D23" s="327">
        <v>597</v>
      </c>
      <c r="E23" s="328" t="str">
        <f t="shared" ref="E23:E31" si="3">IF(C23&gt;0,D23/C23-1,IF(C23&lt;0,-(D23/C23-1),""))</f>
        <v/>
      </c>
      <c r="F23" s="323" t="str">
        <f t="shared" si="0"/>
        <v>是</v>
      </c>
      <c r="G23" s="307" t="str">
        <f t="shared" si="1"/>
        <v>项</v>
      </c>
    </row>
    <row r="24" ht="38" customHeight="1" spans="1:7">
      <c r="A24" s="325" t="s">
        <v>1429</v>
      </c>
      <c r="B24" s="326" t="s">
        <v>1430</v>
      </c>
      <c r="C24" s="327"/>
      <c r="D24" s="327">
        <v>1</v>
      </c>
      <c r="E24" s="328" t="str">
        <f t="shared" si="3"/>
        <v/>
      </c>
      <c r="F24" s="323" t="str">
        <f t="shared" si="0"/>
        <v>是</v>
      </c>
      <c r="G24" s="307" t="str">
        <f t="shared" si="1"/>
        <v>项</v>
      </c>
    </row>
    <row r="25" ht="35" customHeight="1" spans="1:7">
      <c r="A25" s="325" t="s">
        <v>1431</v>
      </c>
      <c r="B25" s="324" t="s">
        <v>1432</v>
      </c>
      <c r="C25" s="365"/>
      <c r="D25" s="365">
        <f>SUM(D26:D28)</f>
        <v>107</v>
      </c>
      <c r="E25" s="328" t="str">
        <f t="shared" si="3"/>
        <v/>
      </c>
      <c r="F25" s="323" t="str">
        <f t="shared" si="0"/>
        <v>是</v>
      </c>
      <c r="G25" s="307" t="str">
        <f t="shared" si="1"/>
        <v>款</v>
      </c>
    </row>
    <row r="26" s="300" customFormat="1" ht="38" customHeight="1" spans="1:7">
      <c r="A26" s="325" t="s">
        <v>1433</v>
      </c>
      <c r="B26" s="326" t="s">
        <v>1426</v>
      </c>
      <c r="C26" s="327"/>
      <c r="D26" s="327"/>
      <c r="E26" s="328" t="str">
        <f t="shared" si="3"/>
        <v/>
      </c>
      <c r="F26" s="323" t="str">
        <f t="shared" si="0"/>
        <v>否</v>
      </c>
      <c r="G26" s="307" t="str">
        <f t="shared" si="1"/>
        <v>项</v>
      </c>
    </row>
    <row r="27" ht="38" customHeight="1" spans="1:7">
      <c r="A27" s="325" t="s">
        <v>1434</v>
      </c>
      <c r="B27" s="326" t="s">
        <v>1428</v>
      </c>
      <c r="C27" s="327"/>
      <c r="D27" s="327">
        <v>107</v>
      </c>
      <c r="E27" s="328" t="str">
        <f t="shared" si="3"/>
        <v/>
      </c>
      <c r="F27" s="323" t="str">
        <f t="shared" si="0"/>
        <v>是</v>
      </c>
      <c r="G27" s="307" t="str">
        <f t="shared" si="1"/>
        <v>项</v>
      </c>
    </row>
    <row r="28" ht="38" customHeight="1" spans="1:7">
      <c r="A28" s="325" t="s">
        <v>1435</v>
      </c>
      <c r="B28" s="326" t="s">
        <v>1436</v>
      </c>
      <c r="C28" s="327"/>
      <c r="D28" s="327"/>
      <c r="E28" s="328" t="str">
        <f t="shared" si="3"/>
        <v/>
      </c>
      <c r="F28" s="323" t="str">
        <f t="shared" si="0"/>
        <v>否</v>
      </c>
      <c r="G28" s="307" t="str">
        <f t="shared" si="1"/>
        <v>项</v>
      </c>
    </row>
    <row r="29" s="303" customFormat="1" ht="35" customHeight="1" spans="1:7">
      <c r="A29" s="325" t="s">
        <v>1437</v>
      </c>
      <c r="B29" s="324" t="s">
        <v>1438</v>
      </c>
      <c r="C29" s="365"/>
      <c r="D29" s="365"/>
      <c r="E29" s="328" t="str">
        <f t="shared" si="3"/>
        <v/>
      </c>
      <c r="F29" s="323" t="str">
        <f t="shared" si="0"/>
        <v>否</v>
      </c>
      <c r="G29" s="307" t="str">
        <f t="shared" si="1"/>
        <v>款</v>
      </c>
    </row>
    <row r="30" s="300" customFormat="1" ht="38" customHeight="1" spans="1:7">
      <c r="A30" s="325" t="s">
        <v>1439</v>
      </c>
      <c r="B30" s="326" t="s">
        <v>1428</v>
      </c>
      <c r="C30" s="327"/>
      <c r="D30" s="327"/>
      <c r="E30" s="328" t="str">
        <f t="shared" si="3"/>
        <v/>
      </c>
      <c r="F30" s="323" t="str">
        <f t="shared" si="0"/>
        <v>否</v>
      </c>
      <c r="G30" s="307" t="str">
        <f t="shared" si="1"/>
        <v>项</v>
      </c>
    </row>
    <row r="31" s="300" customFormat="1" ht="37" customHeight="1" spans="1:7">
      <c r="A31" s="325" t="s">
        <v>1440</v>
      </c>
      <c r="B31" s="326" t="s">
        <v>1441</v>
      </c>
      <c r="C31" s="327"/>
      <c r="D31" s="327"/>
      <c r="E31" s="328" t="str">
        <f t="shared" si="3"/>
        <v/>
      </c>
      <c r="F31" s="323" t="str">
        <f t="shared" si="0"/>
        <v>否</v>
      </c>
      <c r="G31" s="307" t="str">
        <f t="shared" si="1"/>
        <v>项</v>
      </c>
    </row>
    <row r="32" ht="37" customHeight="1" spans="1:7">
      <c r="A32" s="319" t="s">
        <v>88</v>
      </c>
      <c r="B32" s="320" t="s">
        <v>1442</v>
      </c>
      <c r="C32" s="361"/>
      <c r="D32" s="361"/>
      <c r="E32" s="333"/>
      <c r="F32" s="323" t="str">
        <f t="shared" si="0"/>
        <v>是</v>
      </c>
      <c r="G32" s="307" t="str">
        <f t="shared" si="1"/>
        <v>类</v>
      </c>
    </row>
    <row r="33" ht="35" customHeight="1" spans="1:7">
      <c r="A33" s="325" t="s">
        <v>1443</v>
      </c>
      <c r="B33" s="324" t="s">
        <v>1444</v>
      </c>
      <c r="C33" s="365"/>
      <c r="D33" s="365"/>
      <c r="E33" s="328"/>
      <c r="F33" s="323" t="str">
        <f t="shared" si="0"/>
        <v>否</v>
      </c>
      <c r="G33" s="307" t="str">
        <f t="shared" si="1"/>
        <v>款</v>
      </c>
    </row>
    <row r="34" s="300" customFormat="1" ht="38" customHeight="1" spans="1:7">
      <c r="A34" s="325">
        <v>2116001</v>
      </c>
      <c r="B34" s="326" t="s">
        <v>1445</v>
      </c>
      <c r="C34" s="327"/>
      <c r="D34" s="327"/>
      <c r="E34" s="328" t="str">
        <f t="shared" si="2"/>
        <v/>
      </c>
      <c r="F34" s="323" t="str">
        <f t="shared" si="0"/>
        <v>否</v>
      </c>
      <c r="G34" s="307" t="str">
        <f t="shared" si="1"/>
        <v>项</v>
      </c>
    </row>
    <row r="35" s="300" customFormat="1" ht="38" customHeight="1" spans="1:7">
      <c r="A35" s="325">
        <v>2116002</v>
      </c>
      <c r="B35" s="326" t="s">
        <v>1446</v>
      </c>
      <c r="C35" s="327"/>
      <c r="D35" s="327"/>
      <c r="E35" s="328" t="str">
        <f t="shared" si="2"/>
        <v/>
      </c>
      <c r="F35" s="323" t="str">
        <f t="shared" si="0"/>
        <v>否</v>
      </c>
      <c r="G35" s="307" t="str">
        <f t="shared" si="1"/>
        <v>项</v>
      </c>
    </row>
    <row r="36" s="300" customFormat="1" ht="38" customHeight="1" spans="1:7">
      <c r="A36" s="325">
        <v>2116003</v>
      </c>
      <c r="B36" s="326" t="s">
        <v>1447</v>
      </c>
      <c r="C36" s="327"/>
      <c r="D36" s="327"/>
      <c r="E36" s="328" t="str">
        <f t="shared" si="2"/>
        <v/>
      </c>
      <c r="F36" s="323" t="str">
        <f t="shared" si="0"/>
        <v>否</v>
      </c>
      <c r="G36" s="307" t="str">
        <f t="shared" si="1"/>
        <v>项</v>
      </c>
    </row>
    <row r="37" s="303" customFormat="1" ht="38" customHeight="1" spans="1:7">
      <c r="A37" s="325">
        <v>2116099</v>
      </c>
      <c r="B37" s="326" t="s">
        <v>1448</v>
      </c>
      <c r="C37" s="327"/>
      <c r="D37" s="327"/>
      <c r="E37" s="328" t="str">
        <f t="shared" si="2"/>
        <v/>
      </c>
      <c r="F37" s="323" t="str">
        <f t="shared" si="0"/>
        <v>否</v>
      </c>
      <c r="G37" s="307" t="str">
        <f t="shared" si="1"/>
        <v>项</v>
      </c>
    </row>
    <row r="38" s="300" customFormat="1" ht="38" customHeight="1" spans="1:7">
      <c r="A38" s="325">
        <v>21161</v>
      </c>
      <c r="B38" s="326" t="s">
        <v>1449</v>
      </c>
      <c r="C38" s="327"/>
      <c r="D38" s="327"/>
      <c r="E38" s="328" t="str">
        <f t="shared" si="2"/>
        <v/>
      </c>
      <c r="F38" s="323" t="str">
        <f t="shared" si="0"/>
        <v>否</v>
      </c>
      <c r="G38" s="307" t="str">
        <f t="shared" si="1"/>
        <v>款</v>
      </c>
    </row>
    <row r="39" ht="38" customHeight="1" spans="1:7">
      <c r="A39" s="325">
        <v>2116101</v>
      </c>
      <c r="B39" s="326" t="s">
        <v>1450</v>
      </c>
      <c r="C39" s="327"/>
      <c r="D39" s="327"/>
      <c r="E39" s="328" t="str">
        <f t="shared" si="2"/>
        <v/>
      </c>
      <c r="F39" s="323" t="str">
        <f t="shared" si="0"/>
        <v>否</v>
      </c>
      <c r="G39" s="307" t="str">
        <f t="shared" si="1"/>
        <v>项</v>
      </c>
    </row>
    <row r="40" ht="31" customHeight="1" spans="1:7">
      <c r="A40" s="325">
        <v>2116102</v>
      </c>
      <c r="B40" s="326" t="s">
        <v>1451</v>
      </c>
      <c r="C40" s="327"/>
      <c r="D40" s="327"/>
      <c r="E40" s="328" t="str">
        <f t="shared" si="2"/>
        <v/>
      </c>
      <c r="F40" s="323" t="str">
        <f t="shared" si="0"/>
        <v>否</v>
      </c>
      <c r="G40" s="307" t="str">
        <f t="shared" si="1"/>
        <v>项</v>
      </c>
    </row>
    <row r="41" ht="25" customHeight="1" spans="1:7">
      <c r="A41" s="325">
        <v>2116103</v>
      </c>
      <c r="B41" s="326" t="s">
        <v>1452</v>
      </c>
      <c r="C41" s="327"/>
      <c r="D41" s="327"/>
      <c r="E41" s="328" t="str">
        <f t="shared" si="2"/>
        <v/>
      </c>
      <c r="F41" s="323" t="str">
        <f t="shared" si="0"/>
        <v>否</v>
      </c>
      <c r="G41" s="307" t="str">
        <f t="shared" si="1"/>
        <v>项</v>
      </c>
    </row>
    <row r="42" ht="19" customHeight="1" spans="1:7">
      <c r="A42" s="325">
        <v>2116104</v>
      </c>
      <c r="B42" s="326" t="s">
        <v>1453</v>
      </c>
      <c r="C42" s="327"/>
      <c r="D42" s="327"/>
      <c r="E42" s="328" t="str">
        <f t="shared" si="2"/>
        <v/>
      </c>
      <c r="F42" s="323" t="str">
        <f t="shared" si="0"/>
        <v>否</v>
      </c>
      <c r="G42" s="307" t="str">
        <f t="shared" si="1"/>
        <v>项</v>
      </c>
    </row>
    <row r="43" customHeight="1" spans="1:7">
      <c r="A43" s="319" t="s">
        <v>90</v>
      </c>
      <c r="B43" s="320" t="s">
        <v>1454</v>
      </c>
      <c r="C43" s="361">
        <f>C44+C64+C65+C71+C75+C79+C83+C89+C92</f>
        <v>5234</v>
      </c>
      <c r="D43" s="361">
        <f>D44+D64+D65+D71+D75+D79+D83+D89+D92</f>
        <v>23935</v>
      </c>
      <c r="E43" s="333"/>
      <c r="F43" s="323" t="str">
        <f t="shared" si="0"/>
        <v>是</v>
      </c>
      <c r="G43" s="307" t="str">
        <f t="shared" si="1"/>
        <v>类</v>
      </c>
    </row>
    <row r="44" ht="35" customHeight="1" spans="1:7">
      <c r="A44" s="325" t="s">
        <v>1455</v>
      </c>
      <c r="B44" s="324" t="s">
        <v>1456</v>
      </c>
      <c r="C44" s="365">
        <f>SUM(C45:C60)</f>
        <v>5234</v>
      </c>
      <c r="D44" s="365">
        <f>SUM(D45:D60)</f>
        <v>23935</v>
      </c>
      <c r="E44" s="328"/>
      <c r="F44" s="323" t="str">
        <f t="shared" si="0"/>
        <v>是</v>
      </c>
      <c r="G44" s="307" t="str">
        <f t="shared" si="1"/>
        <v>款</v>
      </c>
    </row>
    <row r="45" ht="38" customHeight="1" spans="1:7">
      <c r="A45" s="325" t="s">
        <v>1457</v>
      </c>
      <c r="B45" s="326" t="s">
        <v>1458</v>
      </c>
      <c r="C45" s="327">
        <v>4819</v>
      </c>
      <c r="D45" s="327">
        <v>12331</v>
      </c>
      <c r="E45" s="328">
        <f t="shared" si="2"/>
        <v>1.559</v>
      </c>
      <c r="F45" s="323" t="str">
        <f t="shared" si="0"/>
        <v>是</v>
      </c>
      <c r="G45" s="307" t="str">
        <f t="shared" si="1"/>
        <v>项</v>
      </c>
    </row>
    <row r="46" ht="38" customHeight="1" spans="1:7">
      <c r="A46" s="325" t="s">
        <v>1459</v>
      </c>
      <c r="B46" s="326" t="s">
        <v>1460</v>
      </c>
      <c r="C46" s="327"/>
      <c r="D46" s="327"/>
      <c r="E46" s="328" t="str">
        <f t="shared" si="2"/>
        <v/>
      </c>
      <c r="F46" s="323" t="str">
        <f t="shared" si="0"/>
        <v>否</v>
      </c>
      <c r="G46" s="307" t="str">
        <f t="shared" si="1"/>
        <v>项</v>
      </c>
    </row>
    <row r="47" ht="38" customHeight="1" spans="1:7">
      <c r="A47" s="325" t="s">
        <v>1461</v>
      </c>
      <c r="B47" s="326" t="s">
        <v>1462</v>
      </c>
      <c r="C47" s="327"/>
      <c r="D47" s="327"/>
      <c r="E47" s="328" t="str">
        <f t="shared" si="2"/>
        <v/>
      </c>
      <c r="F47" s="323" t="str">
        <f t="shared" si="0"/>
        <v>否</v>
      </c>
      <c r="G47" s="307" t="str">
        <f t="shared" si="1"/>
        <v>项</v>
      </c>
    </row>
    <row r="48" ht="38" customHeight="1" spans="1:7">
      <c r="A48" s="325" t="s">
        <v>1463</v>
      </c>
      <c r="B48" s="326" t="s">
        <v>1464</v>
      </c>
      <c r="C48" s="327">
        <v>266</v>
      </c>
      <c r="D48" s="327">
        <v>2160</v>
      </c>
      <c r="E48" s="328">
        <f t="shared" si="2"/>
        <v>7.12</v>
      </c>
      <c r="F48" s="323" t="str">
        <f t="shared" si="0"/>
        <v>是</v>
      </c>
      <c r="G48" s="307" t="str">
        <f t="shared" si="1"/>
        <v>项</v>
      </c>
    </row>
    <row r="49" ht="38" customHeight="1" spans="1:7">
      <c r="A49" s="325" t="s">
        <v>1465</v>
      </c>
      <c r="B49" s="326" t="s">
        <v>1466</v>
      </c>
      <c r="C49" s="327"/>
      <c r="D49" s="327"/>
      <c r="E49" s="328" t="str">
        <f t="shared" si="2"/>
        <v/>
      </c>
      <c r="F49" s="323" t="str">
        <f t="shared" si="0"/>
        <v>否</v>
      </c>
      <c r="G49" s="307" t="str">
        <f t="shared" si="1"/>
        <v>项</v>
      </c>
    </row>
    <row r="50" ht="38" customHeight="1" spans="1:7">
      <c r="A50" s="325" t="s">
        <v>1467</v>
      </c>
      <c r="B50" s="326" t="s">
        <v>1468</v>
      </c>
      <c r="C50" s="327"/>
      <c r="D50" s="327"/>
      <c r="E50" s="328" t="str">
        <f t="shared" si="2"/>
        <v/>
      </c>
      <c r="F50" s="323" t="str">
        <f t="shared" si="0"/>
        <v>否</v>
      </c>
      <c r="G50" s="307" t="str">
        <f t="shared" si="1"/>
        <v>项</v>
      </c>
    </row>
    <row r="51" ht="38" customHeight="1" spans="1:7">
      <c r="A51" s="325" t="s">
        <v>1469</v>
      </c>
      <c r="B51" s="326" t="s">
        <v>1470</v>
      </c>
      <c r="C51" s="327"/>
      <c r="D51" s="327"/>
      <c r="E51" s="328" t="str">
        <f t="shared" si="2"/>
        <v/>
      </c>
      <c r="F51" s="323" t="str">
        <f t="shared" si="0"/>
        <v>否</v>
      </c>
      <c r="G51" s="307" t="str">
        <f t="shared" si="1"/>
        <v>项</v>
      </c>
    </row>
    <row r="52" ht="38" customHeight="1" spans="1:7">
      <c r="A52" s="325" t="s">
        <v>1471</v>
      </c>
      <c r="B52" s="326" t="s">
        <v>1472</v>
      </c>
      <c r="C52" s="327"/>
      <c r="D52" s="327"/>
      <c r="E52" s="328" t="str">
        <f t="shared" si="2"/>
        <v/>
      </c>
      <c r="F52" s="323" t="str">
        <f t="shared" si="0"/>
        <v>否</v>
      </c>
      <c r="G52" s="307" t="str">
        <f t="shared" si="1"/>
        <v>项</v>
      </c>
    </row>
    <row r="53" ht="38" customHeight="1" spans="1:7">
      <c r="A53" s="325" t="s">
        <v>1473</v>
      </c>
      <c r="B53" s="326" t="s">
        <v>1474</v>
      </c>
      <c r="C53" s="327"/>
      <c r="D53" s="327"/>
      <c r="E53" s="328" t="str">
        <f t="shared" si="2"/>
        <v/>
      </c>
      <c r="F53" s="323" t="str">
        <f t="shared" si="0"/>
        <v>否</v>
      </c>
      <c r="G53" s="307" t="str">
        <f t="shared" si="1"/>
        <v>项</v>
      </c>
    </row>
    <row r="54" ht="38" customHeight="1" spans="1:7">
      <c r="A54" s="325" t="s">
        <v>1475</v>
      </c>
      <c r="B54" s="326" t="s">
        <v>1476</v>
      </c>
      <c r="C54" s="327"/>
      <c r="D54" s="327"/>
      <c r="E54" s="328" t="str">
        <f t="shared" si="2"/>
        <v/>
      </c>
      <c r="F54" s="323" t="str">
        <f t="shared" si="0"/>
        <v>否</v>
      </c>
      <c r="G54" s="307" t="str">
        <f t="shared" si="1"/>
        <v>项</v>
      </c>
    </row>
    <row r="55" ht="38" customHeight="1" spans="1:7">
      <c r="A55" s="325" t="s">
        <v>1477</v>
      </c>
      <c r="B55" s="326" t="s">
        <v>1478</v>
      </c>
      <c r="C55" s="327"/>
      <c r="D55" s="327"/>
      <c r="E55" s="328" t="str">
        <f t="shared" si="2"/>
        <v/>
      </c>
      <c r="F55" s="323" t="str">
        <f t="shared" si="0"/>
        <v>否</v>
      </c>
      <c r="G55" s="307" t="str">
        <f t="shared" si="1"/>
        <v>项</v>
      </c>
    </row>
    <row r="56" ht="38" customHeight="1" spans="1:6">
      <c r="A56" s="325">
        <v>2120814</v>
      </c>
      <c r="B56" s="326" t="s">
        <v>1479</v>
      </c>
      <c r="C56" s="327">
        <v>60</v>
      </c>
      <c r="D56" s="327"/>
      <c r="E56" s="328"/>
      <c r="F56" s="323"/>
    </row>
    <row r="57" ht="38" customHeight="1" spans="1:6">
      <c r="A57" s="325">
        <v>2120815</v>
      </c>
      <c r="B57" s="326" t="s">
        <v>1480</v>
      </c>
      <c r="C57" s="327"/>
      <c r="D57" s="327">
        <v>2000</v>
      </c>
      <c r="E57" s="328"/>
      <c r="F57" s="323"/>
    </row>
    <row r="58" ht="38" customHeight="1" spans="1:6">
      <c r="A58" s="325">
        <v>2120816</v>
      </c>
      <c r="B58" s="326" t="s">
        <v>1481</v>
      </c>
      <c r="C58" s="327"/>
      <c r="D58" s="327"/>
      <c r="E58" s="328"/>
      <c r="F58" s="323"/>
    </row>
    <row r="59" ht="38" customHeight="1" spans="1:7">
      <c r="A59" s="325" t="s">
        <v>1482</v>
      </c>
      <c r="B59" s="326" t="s">
        <v>1483</v>
      </c>
      <c r="C59" s="327">
        <v>89</v>
      </c>
      <c r="D59" s="327">
        <v>7444</v>
      </c>
      <c r="E59" s="328">
        <f>IF(C59&gt;0,D59/C59-1,IF(C59&lt;0,-(D59/C59-1),""))</f>
        <v>82.64</v>
      </c>
      <c r="F59" s="323" t="str">
        <f t="shared" ref="F59:F70" si="4">IF(LEN(A59)=3,"是",IF(B59&lt;&gt;"",IF(SUM(C59:D59)&lt;&gt;0,"是","否"),"是"))</f>
        <v>是</v>
      </c>
      <c r="G59" s="307" t="str">
        <f t="shared" ref="G59:G70" si="5">IF(LEN(A59)=3,"类",IF(LEN(A59)=5,"款","项"))</f>
        <v>项</v>
      </c>
    </row>
    <row r="60" ht="35" customHeight="1" spans="1:7">
      <c r="A60" s="325" t="s">
        <v>1484</v>
      </c>
      <c r="B60" s="324" t="s">
        <v>1485</v>
      </c>
      <c r="C60" s="365">
        <f>SUM(C61:C63)</f>
        <v>0</v>
      </c>
      <c r="D60" s="365">
        <f>SUM(D61:D63)</f>
        <v>0</v>
      </c>
      <c r="E60" s="328"/>
      <c r="F60" s="323" t="str">
        <f t="shared" si="4"/>
        <v>否</v>
      </c>
      <c r="G60" s="307" t="str">
        <f t="shared" si="5"/>
        <v>款</v>
      </c>
    </row>
    <row r="61" ht="38" customHeight="1" spans="1:7">
      <c r="A61" s="325" t="s">
        <v>1486</v>
      </c>
      <c r="B61" s="326" t="s">
        <v>1458</v>
      </c>
      <c r="C61" s="327"/>
      <c r="D61" s="327"/>
      <c r="E61" s="328" t="str">
        <f>IF(C61&gt;0,D61/C61-1,IF(C61&lt;0,-(D61/C61-1),""))</f>
        <v/>
      </c>
      <c r="F61" s="323" t="str">
        <f t="shared" si="4"/>
        <v>否</v>
      </c>
      <c r="G61" s="307" t="str">
        <f t="shared" si="5"/>
        <v>项</v>
      </c>
    </row>
    <row r="62" ht="38" customHeight="1" spans="1:7">
      <c r="A62" s="325" t="s">
        <v>1487</v>
      </c>
      <c r="B62" s="326" t="s">
        <v>1460</v>
      </c>
      <c r="C62" s="327"/>
      <c r="D62" s="327"/>
      <c r="E62" s="328" t="str">
        <f>IF(C62&gt;0,D62/C62-1,IF(C62&lt;0,-(D62/C62-1),""))</f>
        <v/>
      </c>
      <c r="F62" s="323" t="str">
        <f t="shared" si="4"/>
        <v>否</v>
      </c>
      <c r="G62" s="307" t="str">
        <f t="shared" si="5"/>
        <v>项</v>
      </c>
    </row>
    <row r="63" ht="38" customHeight="1" spans="1:7">
      <c r="A63" s="325" t="s">
        <v>1488</v>
      </c>
      <c r="B63" s="326" t="s">
        <v>1489</v>
      </c>
      <c r="C63" s="327"/>
      <c r="D63" s="327"/>
      <c r="E63" s="328" t="str">
        <f>IF(C63&gt;0,D63/C63-1,IF(C63&lt;0,-(D63/C63-1),""))</f>
        <v/>
      </c>
      <c r="F63" s="323" t="str">
        <f t="shared" si="4"/>
        <v>否</v>
      </c>
      <c r="G63" s="307" t="str">
        <f t="shared" si="5"/>
        <v>项</v>
      </c>
    </row>
    <row r="64" ht="35" customHeight="1" spans="1:7">
      <c r="A64" s="325" t="s">
        <v>1490</v>
      </c>
      <c r="B64" s="324" t="s">
        <v>1491</v>
      </c>
      <c r="C64" s="365"/>
      <c r="D64" s="365"/>
      <c r="E64" s="328"/>
      <c r="F64" s="323" t="str">
        <f t="shared" si="4"/>
        <v>否</v>
      </c>
      <c r="G64" s="307" t="str">
        <f t="shared" si="5"/>
        <v>款</v>
      </c>
    </row>
    <row r="65" ht="35" customHeight="1" spans="1:7">
      <c r="A65" s="325" t="s">
        <v>1492</v>
      </c>
      <c r="B65" s="324" t="s">
        <v>1493</v>
      </c>
      <c r="C65" s="365"/>
      <c r="D65" s="365"/>
      <c r="E65" s="328"/>
      <c r="F65" s="323" t="str">
        <f t="shared" si="4"/>
        <v>否</v>
      </c>
      <c r="G65" s="307" t="str">
        <f t="shared" si="5"/>
        <v>款</v>
      </c>
    </row>
    <row r="66" ht="38" customHeight="1" spans="1:7">
      <c r="A66" s="325" t="s">
        <v>1494</v>
      </c>
      <c r="B66" s="326" t="s">
        <v>1495</v>
      </c>
      <c r="C66" s="327"/>
      <c r="D66" s="327"/>
      <c r="E66" s="328" t="str">
        <f>IF(C66&gt;0,D66/C66-1,IF(C66&lt;0,-(D66/C66-1),""))</f>
        <v/>
      </c>
      <c r="F66" s="323" t="str">
        <f t="shared" si="4"/>
        <v>否</v>
      </c>
      <c r="G66" s="307" t="str">
        <f t="shared" si="5"/>
        <v>项</v>
      </c>
    </row>
    <row r="67" ht="38" customHeight="1" spans="1:7">
      <c r="A67" s="325" t="s">
        <v>1496</v>
      </c>
      <c r="B67" s="326" t="s">
        <v>1497</v>
      </c>
      <c r="C67" s="327"/>
      <c r="D67" s="327"/>
      <c r="E67" s="328" t="str">
        <f>IF(C67&gt;0,D67/C67-1,IF(C67&lt;0,-(D67/C67-1),""))</f>
        <v/>
      </c>
      <c r="F67" s="323" t="str">
        <f t="shared" si="4"/>
        <v>否</v>
      </c>
      <c r="G67" s="307" t="str">
        <f t="shared" si="5"/>
        <v>项</v>
      </c>
    </row>
    <row r="68" ht="38" customHeight="1" spans="1:7">
      <c r="A68" s="325" t="s">
        <v>1498</v>
      </c>
      <c r="B68" s="326" t="s">
        <v>1499</v>
      </c>
      <c r="C68" s="327"/>
      <c r="D68" s="327"/>
      <c r="E68" s="328" t="str">
        <f>IF(C68&gt;0,D68/C68-1,IF(C68&lt;0,-(D68/C68-1),""))</f>
        <v/>
      </c>
      <c r="F68" s="323" t="str">
        <f t="shared" si="4"/>
        <v>否</v>
      </c>
      <c r="G68" s="307" t="str">
        <f t="shared" si="5"/>
        <v>项</v>
      </c>
    </row>
    <row r="69" ht="38" customHeight="1" spans="1:7">
      <c r="A69" s="325" t="s">
        <v>1500</v>
      </c>
      <c r="B69" s="326" t="s">
        <v>1501</v>
      </c>
      <c r="C69" s="327"/>
      <c r="D69" s="327"/>
      <c r="E69" s="328" t="str">
        <f>IF(C69&gt;0,D69/C69-1,IF(C69&lt;0,-(D69/C69-1),""))</f>
        <v/>
      </c>
      <c r="F69" s="323" t="str">
        <f t="shared" si="4"/>
        <v>否</v>
      </c>
      <c r="G69" s="307" t="str">
        <f t="shared" si="5"/>
        <v>项</v>
      </c>
    </row>
    <row r="70" ht="38" customHeight="1" spans="1:7">
      <c r="A70" s="325" t="s">
        <v>1502</v>
      </c>
      <c r="B70" s="326" t="s">
        <v>1503</v>
      </c>
      <c r="C70" s="327"/>
      <c r="D70" s="327"/>
      <c r="E70" s="328" t="str">
        <f>IF(C70&gt;0,D70/C70-1,IF(C70&lt;0,-(D70/C70-1),""))</f>
        <v/>
      </c>
      <c r="F70" s="323" t="str">
        <f t="shared" si="4"/>
        <v>否</v>
      </c>
      <c r="G70" s="307" t="str">
        <f t="shared" si="5"/>
        <v>项</v>
      </c>
    </row>
    <row r="71" ht="35" customHeight="1" spans="1:7">
      <c r="A71" s="325" t="s">
        <v>1504</v>
      </c>
      <c r="B71" s="324" t="s">
        <v>1505</v>
      </c>
      <c r="C71" s="365"/>
      <c r="D71" s="365"/>
      <c r="E71" s="328"/>
      <c r="F71" s="323" t="str">
        <f t="shared" ref="F71:F134" si="6">IF(LEN(A71)=3,"是",IF(B71&lt;&gt;"",IF(SUM(C71:D71)&lt;&gt;0,"是","否"),"是"))</f>
        <v>否</v>
      </c>
      <c r="G71" s="307" t="str">
        <f t="shared" ref="G71:G134" si="7">IF(LEN(A71)=3,"类",IF(LEN(A71)=5,"款","项"))</f>
        <v>款</v>
      </c>
    </row>
    <row r="72" ht="38" customHeight="1" spans="1:7">
      <c r="A72" s="325" t="s">
        <v>1506</v>
      </c>
      <c r="B72" s="326" t="s">
        <v>1507</v>
      </c>
      <c r="C72" s="327"/>
      <c r="D72" s="327"/>
      <c r="E72" s="328" t="str">
        <f t="shared" ref="E71:E134" si="8">IF(C72&gt;0,D72/C72-1,IF(C72&lt;0,-(D72/C72-1),""))</f>
        <v/>
      </c>
      <c r="F72" s="323" t="str">
        <f t="shared" si="6"/>
        <v>否</v>
      </c>
      <c r="G72" s="307" t="str">
        <f t="shared" si="7"/>
        <v>项</v>
      </c>
    </row>
    <row r="73" ht="38" customHeight="1" spans="1:7">
      <c r="A73" s="325" t="s">
        <v>1508</v>
      </c>
      <c r="B73" s="326" t="s">
        <v>1509</v>
      </c>
      <c r="C73" s="327"/>
      <c r="D73" s="327"/>
      <c r="E73" s="328" t="str">
        <f t="shared" si="8"/>
        <v/>
      </c>
      <c r="F73" s="323" t="str">
        <f t="shared" si="6"/>
        <v>否</v>
      </c>
      <c r="G73" s="307" t="str">
        <f t="shared" si="7"/>
        <v>项</v>
      </c>
    </row>
    <row r="74" ht="38" customHeight="1" spans="1:7">
      <c r="A74" s="325" t="s">
        <v>1510</v>
      </c>
      <c r="B74" s="326" t="s">
        <v>1511</v>
      </c>
      <c r="C74" s="327"/>
      <c r="D74" s="327"/>
      <c r="E74" s="328" t="str">
        <f t="shared" si="8"/>
        <v/>
      </c>
      <c r="F74" s="323" t="str">
        <f t="shared" si="6"/>
        <v>否</v>
      </c>
      <c r="G74" s="307" t="str">
        <f t="shared" si="7"/>
        <v>项</v>
      </c>
    </row>
    <row r="75" ht="35" customHeight="1" spans="1:7">
      <c r="A75" s="325" t="s">
        <v>1512</v>
      </c>
      <c r="B75" s="324" t="s">
        <v>1513</v>
      </c>
      <c r="C75" s="365"/>
      <c r="D75" s="365"/>
      <c r="E75" s="328"/>
      <c r="F75" s="323" t="str">
        <f t="shared" si="6"/>
        <v>否</v>
      </c>
      <c r="G75" s="307" t="str">
        <f t="shared" si="7"/>
        <v>款</v>
      </c>
    </row>
    <row r="76" ht="38" customHeight="1" spans="1:7">
      <c r="A76" s="325" t="s">
        <v>1514</v>
      </c>
      <c r="B76" s="326" t="s">
        <v>1458</v>
      </c>
      <c r="C76" s="327"/>
      <c r="D76" s="327"/>
      <c r="E76" s="328" t="str">
        <f t="shared" si="8"/>
        <v/>
      </c>
      <c r="F76" s="323" t="str">
        <f t="shared" si="6"/>
        <v>否</v>
      </c>
      <c r="G76" s="307" t="str">
        <f t="shared" si="7"/>
        <v>项</v>
      </c>
    </row>
    <row r="77" ht="38" customHeight="1" spans="1:7">
      <c r="A77" s="325" t="s">
        <v>1515</v>
      </c>
      <c r="B77" s="326" t="s">
        <v>1460</v>
      </c>
      <c r="C77" s="327"/>
      <c r="D77" s="327"/>
      <c r="E77" s="328" t="str">
        <f t="shared" si="8"/>
        <v/>
      </c>
      <c r="F77" s="323" t="str">
        <f t="shared" si="6"/>
        <v>否</v>
      </c>
      <c r="G77" s="307" t="str">
        <f t="shared" si="7"/>
        <v>项</v>
      </c>
    </row>
    <row r="78" ht="38" customHeight="1" spans="1:7">
      <c r="A78" s="325" t="s">
        <v>1516</v>
      </c>
      <c r="B78" s="326" t="s">
        <v>1517</v>
      </c>
      <c r="C78" s="327"/>
      <c r="D78" s="327"/>
      <c r="E78" s="328" t="str">
        <f t="shared" si="8"/>
        <v/>
      </c>
      <c r="F78" s="323" t="str">
        <f t="shared" si="6"/>
        <v>否</v>
      </c>
      <c r="G78" s="307" t="str">
        <f t="shared" si="7"/>
        <v>项</v>
      </c>
    </row>
    <row r="79" ht="35" customHeight="1" spans="1:7">
      <c r="A79" s="325" t="s">
        <v>1518</v>
      </c>
      <c r="B79" s="324" t="s">
        <v>1519</v>
      </c>
      <c r="C79" s="365"/>
      <c r="D79" s="365"/>
      <c r="E79" s="328"/>
      <c r="F79" s="323" t="str">
        <f t="shared" si="6"/>
        <v>否</v>
      </c>
      <c r="G79" s="307" t="str">
        <f t="shared" si="7"/>
        <v>款</v>
      </c>
    </row>
    <row r="80" ht="38" customHeight="1" spans="1:7">
      <c r="A80" s="325" t="s">
        <v>1520</v>
      </c>
      <c r="B80" s="326" t="s">
        <v>1458</v>
      </c>
      <c r="C80" s="327"/>
      <c r="D80" s="327"/>
      <c r="E80" s="328" t="str">
        <f t="shared" si="8"/>
        <v/>
      </c>
      <c r="F80" s="323" t="str">
        <f t="shared" si="6"/>
        <v>否</v>
      </c>
      <c r="G80" s="307" t="str">
        <f t="shared" si="7"/>
        <v>项</v>
      </c>
    </row>
    <row r="81" ht="38" customHeight="1" spans="1:7">
      <c r="A81" s="325" t="s">
        <v>1521</v>
      </c>
      <c r="B81" s="326" t="s">
        <v>1460</v>
      </c>
      <c r="C81" s="327"/>
      <c r="D81" s="327"/>
      <c r="E81" s="328" t="str">
        <f t="shared" si="8"/>
        <v/>
      </c>
      <c r="F81" s="323" t="str">
        <f t="shared" si="6"/>
        <v>否</v>
      </c>
      <c r="G81" s="307" t="str">
        <f t="shared" si="7"/>
        <v>项</v>
      </c>
    </row>
    <row r="82" s="300" customFormat="1" ht="38" customHeight="1" spans="1:7">
      <c r="A82" s="325" t="s">
        <v>1522</v>
      </c>
      <c r="B82" s="326" t="s">
        <v>1523</v>
      </c>
      <c r="C82" s="327"/>
      <c r="D82" s="327"/>
      <c r="E82" s="328" t="str">
        <f t="shared" si="8"/>
        <v/>
      </c>
      <c r="F82" s="323" t="str">
        <f t="shared" si="6"/>
        <v>否</v>
      </c>
      <c r="G82" s="307" t="str">
        <f t="shared" si="7"/>
        <v>项</v>
      </c>
    </row>
    <row r="83" s="300" customFormat="1" ht="35" customHeight="1" spans="1:7">
      <c r="A83" s="325" t="s">
        <v>1524</v>
      </c>
      <c r="B83" s="324" t="s">
        <v>1525</v>
      </c>
      <c r="C83" s="365"/>
      <c r="D83" s="365"/>
      <c r="E83" s="328"/>
      <c r="F83" s="323" t="str">
        <f t="shared" si="6"/>
        <v>否</v>
      </c>
      <c r="G83" s="307" t="str">
        <f t="shared" si="7"/>
        <v>款</v>
      </c>
    </row>
    <row r="84" s="300" customFormat="1" ht="38" customHeight="1" spans="1:7">
      <c r="A84" s="325" t="s">
        <v>1526</v>
      </c>
      <c r="B84" s="326" t="s">
        <v>1495</v>
      </c>
      <c r="C84" s="327"/>
      <c r="D84" s="327"/>
      <c r="E84" s="328" t="str">
        <f t="shared" si="8"/>
        <v/>
      </c>
      <c r="F84" s="323" t="str">
        <f t="shared" si="6"/>
        <v>否</v>
      </c>
      <c r="G84" s="307" t="str">
        <f t="shared" si="7"/>
        <v>项</v>
      </c>
    </row>
    <row r="85" s="300" customFormat="1" ht="38" customHeight="1" spans="1:7">
      <c r="A85" s="325" t="s">
        <v>1527</v>
      </c>
      <c r="B85" s="326" t="s">
        <v>1497</v>
      </c>
      <c r="C85" s="327"/>
      <c r="D85" s="327"/>
      <c r="E85" s="328" t="str">
        <f t="shared" si="8"/>
        <v/>
      </c>
      <c r="F85" s="323" t="str">
        <f t="shared" si="6"/>
        <v>否</v>
      </c>
      <c r="G85" s="307" t="str">
        <f t="shared" si="7"/>
        <v>项</v>
      </c>
    </row>
    <row r="86" s="300" customFormat="1" ht="38" customHeight="1" spans="1:7">
      <c r="A86" s="325" t="s">
        <v>1528</v>
      </c>
      <c r="B86" s="326" t="s">
        <v>1499</v>
      </c>
      <c r="C86" s="327"/>
      <c r="D86" s="327"/>
      <c r="E86" s="328" t="str">
        <f t="shared" si="8"/>
        <v/>
      </c>
      <c r="F86" s="323" t="str">
        <f t="shared" si="6"/>
        <v>否</v>
      </c>
      <c r="G86" s="307" t="str">
        <f t="shared" si="7"/>
        <v>项</v>
      </c>
    </row>
    <row r="87" s="300" customFormat="1" ht="38" customHeight="1" spans="1:7">
      <c r="A87" s="325" t="s">
        <v>1529</v>
      </c>
      <c r="B87" s="326" t="s">
        <v>1501</v>
      </c>
      <c r="C87" s="327"/>
      <c r="D87" s="327"/>
      <c r="E87" s="328" t="str">
        <f t="shared" si="8"/>
        <v/>
      </c>
      <c r="F87" s="323" t="str">
        <f t="shared" si="6"/>
        <v>否</v>
      </c>
      <c r="G87" s="307" t="str">
        <f t="shared" si="7"/>
        <v>项</v>
      </c>
    </row>
    <row r="88" s="300" customFormat="1" ht="38" customHeight="1" spans="1:7">
      <c r="A88" s="325" t="s">
        <v>1530</v>
      </c>
      <c r="B88" s="326" t="s">
        <v>1531</v>
      </c>
      <c r="C88" s="327"/>
      <c r="D88" s="327"/>
      <c r="E88" s="328" t="str">
        <f t="shared" si="8"/>
        <v/>
      </c>
      <c r="F88" s="323" t="str">
        <f t="shared" si="6"/>
        <v>否</v>
      </c>
      <c r="G88" s="307" t="str">
        <f t="shared" si="7"/>
        <v>项</v>
      </c>
    </row>
    <row r="89" s="300" customFormat="1" ht="35" customHeight="1" spans="1:7">
      <c r="A89" s="325" t="s">
        <v>1532</v>
      </c>
      <c r="B89" s="324" t="s">
        <v>1533</v>
      </c>
      <c r="C89" s="365"/>
      <c r="D89" s="365"/>
      <c r="E89" s="328"/>
      <c r="F89" s="323" t="str">
        <f t="shared" si="6"/>
        <v>否</v>
      </c>
      <c r="G89" s="307" t="str">
        <f t="shared" si="7"/>
        <v>款</v>
      </c>
    </row>
    <row r="90" s="300" customFormat="1" ht="38" customHeight="1" spans="1:7">
      <c r="A90" s="325" t="s">
        <v>1534</v>
      </c>
      <c r="B90" s="326" t="s">
        <v>1507</v>
      </c>
      <c r="C90" s="327"/>
      <c r="D90" s="327"/>
      <c r="E90" s="328" t="str">
        <f t="shared" si="8"/>
        <v/>
      </c>
      <c r="F90" s="323" t="str">
        <f t="shared" si="6"/>
        <v>否</v>
      </c>
      <c r="G90" s="307" t="str">
        <f t="shared" si="7"/>
        <v>项</v>
      </c>
    </row>
    <row r="91" s="300" customFormat="1" ht="38" customHeight="1" spans="1:7">
      <c r="A91" s="325" t="s">
        <v>1535</v>
      </c>
      <c r="B91" s="326" t="s">
        <v>1536</v>
      </c>
      <c r="C91" s="327"/>
      <c r="D91" s="327"/>
      <c r="E91" s="328" t="str">
        <f t="shared" si="8"/>
        <v/>
      </c>
      <c r="F91" s="323" t="str">
        <f t="shared" si="6"/>
        <v>否</v>
      </c>
      <c r="G91" s="307" t="str">
        <f t="shared" si="7"/>
        <v>项</v>
      </c>
    </row>
    <row r="92" s="300" customFormat="1" ht="35" customHeight="1" spans="1:7">
      <c r="A92" s="325" t="s">
        <v>1537</v>
      </c>
      <c r="B92" s="324" t="s">
        <v>1538</v>
      </c>
      <c r="C92" s="365"/>
      <c r="D92" s="365"/>
      <c r="E92" s="328"/>
      <c r="F92" s="323" t="str">
        <f t="shared" si="6"/>
        <v>否</v>
      </c>
      <c r="G92" s="307" t="str">
        <f t="shared" si="7"/>
        <v>款</v>
      </c>
    </row>
    <row r="93" s="300" customFormat="1" ht="38" customHeight="1" spans="1:7">
      <c r="A93" s="325" t="s">
        <v>1539</v>
      </c>
      <c r="B93" s="326" t="s">
        <v>1458</v>
      </c>
      <c r="C93" s="327"/>
      <c r="D93" s="327"/>
      <c r="E93" s="328" t="str">
        <f t="shared" si="8"/>
        <v/>
      </c>
      <c r="F93" s="323" t="str">
        <f t="shared" si="6"/>
        <v>否</v>
      </c>
      <c r="G93" s="307" t="str">
        <f t="shared" si="7"/>
        <v>项</v>
      </c>
    </row>
    <row r="94" s="300" customFormat="1" ht="38" customHeight="1" spans="1:7">
      <c r="A94" s="325" t="s">
        <v>1540</v>
      </c>
      <c r="B94" s="326" t="s">
        <v>1460</v>
      </c>
      <c r="C94" s="327"/>
      <c r="D94" s="327"/>
      <c r="E94" s="328" t="str">
        <f t="shared" si="8"/>
        <v/>
      </c>
      <c r="F94" s="323" t="str">
        <f t="shared" si="6"/>
        <v>否</v>
      </c>
      <c r="G94" s="307" t="str">
        <f t="shared" si="7"/>
        <v>项</v>
      </c>
    </row>
    <row r="95" s="300" customFormat="1" ht="38" customHeight="1" spans="1:7">
      <c r="A95" s="325" t="s">
        <v>1541</v>
      </c>
      <c r="B95" s="326" t="s">
        <v>1462</v>
      </c>
      <c r="C95" s="327"/>
      <c r="D95" s="327"/>
      <c r="E95" s="328" t="str">
        <f t="shared" si="8"/>
        <v/>
      </c>
      <c r="F95" s="323" t="str">
        <f t="shared" si="6"/>
        <v>否</v>
      </c>
      <c r="G95" s="307" t="str">
        <f t="shared" si="7"/>
        <v>项</v>
      </c>
    </row>
    <row r="96" s="300" customFormat="1" ht="38" customHeight="1" spans="1:7">
      <c r="A96" s="325" t="s">
        <v>1542</v>
      </c>
      <c r="B96" s="326" t="s">
        <v>1464</v>
      </c>
      <c r="C96" s="327"/>
      <c r="D96" s="327"/>
      <c r="E96" s="328" t="str">
        <f t="shared" si="8"/>
        <v/>
      </c>
      <c r="F96" s="323" t="str">
        <f t="shared" si="6"/>
        <v>否</v>
      </c>
      <c r="G96" s="307" t="str">
        <f t="shared" si="7"/>
        <v>项</v>
      </c>
    </row>
    <row r="97" ht="38" customHeight="1" spans="1:7">
      <c r="A97" s="325" t="s">
        <v>1543</v>
      </c>
      <c r="B97" s="326" t="s">
        <v>1470</v>
      </c>
      <c r="C97" s="327"/>
      <c r="D97" s="327"/>
      <c r="E97" s="328" t="str">
        <f t="shared" si="8"/>
        <v/>
      </c>
      <c r="F97" s="323" t="str">
        <f t="shared" si="6"/>
        <v>否</v>
      </c>
      <c r="G97" s="307" t="str">
        <f t="shared" si="7"/>
        <v>项</v>
      </c>
    </row>
    <row r="98" ht="38" customHeight="1" spans="1:7">
      <c r="A98" s="325" t="s">
        <v>1544</v>
      </c>
      <c r="B98" s="326" t="s">
        <v>1474</v>
      </c>
      <c r="C98" s="327"/>
      <c r="D98" s="327"/>
      <c r="E98" s="328" t="str">
        <f t="shared" si="8"/>
        <v/>
      </c>
      <c r="F98" s="323" t="str">
        <f t="shared" si="6"/>
        <v>否</v>
      </c>
      <c r="G98" s="307" t="str">
        <f t="shared" si="7"/>
        <v>项</v>
      </c>
    </row>
    <row r="99" ht="38" customHeight="1" spans="1:7">
      <c r="A99" s="325" t="s">
        <v>1545</v>
      </c>
      <c r="B99" s="326" t="s">
        <v>1476</v>
      </c>
      <c r="C99" s="327"/>
      <c r="D99" s="327"/>
      <c r="E99" s="328" t="str">
        <f t="shared" si="8"/>
        <v/>
      </c>
      <c r="F99" s="323" t="str">
        <f t="shared" si="6"/>
        <v>否</v>
      </c>
      <c r="G99" s="307" t="str">
        <f t="shared" si="7"/>
        <v>项</v>
      </c>
    </row>
    <row r="100" s="300" customFormat="1" ht="38" customHeight="1" spans="1:7">
      <c r="A100" s="325" t="s">
        <v>1546</v>
      </c>
      <c r="B100" s="326" t="s">
        <v>1547</v>
      </c>
      <c r="C100" s="327"/>
      <c r="D100" s="327"/>
      <c r="E100" s="328" t="str">
        <f t="shared" si="8"/>
        <v/>
      </c>
      <c r="F100" s="323" t="str">
        <f t="shared" si="6"/>
        <v>否</v>
      </c>
      <c r="G100" s="307" t="str">
        <f t="shared" si="7"/>
        <v>项</v>
      </c>
    </row>
    <row r="101" s="300" customFormat="1" customHeight="1" spans="1:7">
      <c r="A101" s="319" t="s">
        <v>92</v>
      </c>
      <c r="B101" s="320" t="s">
        <v>1548</v>
      </c>
      <c r="C101" s="361">
        <f>C102+C107+C112+C117+C120</f>
        <v>238</v>
      </c>
      <c r="D101" s="361">
        <f>D102+D107+D112+D117+D120</f>
        <v>322</v>
      </c>
      <c r="E101" s="333"/>
      <c r="F101" s="323" t="str">
        <f t="shared" si="6"/>
        <v>是</v>
      </c>
      <c r="G101" s="307" t="str">
        <f t="shared" si="7"/>
        <v>类</v>
      </c>
    </row>
    <row r="102" ht="35" customHeight="1" spans="1:7">
      <c r="A102" s="325" t="s">
        <v>1549</v>
      </c>
      <c r="B102" s="324" t="s">
        <v>1550</v>
      </c>
      <c r="C102" s="365">
        <f>SUM(C103:C106)</f>
        <v>238</v>
      </c>
      <c r="D102" s="365">
        <f>SUM(D103:D106)</f>
        <v>322</v>
      </c>
      <c r="E102" s="328"/>
      <c r="F102" s="323" t="str">
        <f t="shared" si="6"/>
        <v>是</v>
      </c>
      <c r="G102" s="307" t="str">
        <f t="shared" si="7"/>
        <v>款</v>
      </c>
    </row>
    <row r="103" s="300" customFormat="1" ht="38" customHeight="1" spans="1:7">
      <c r="A103" s="325" t="s">
        <v>1551</v>
      </c>
      <c r="B103" s="326" t="s">
        <v>1428</v>
      </c>
      <c r="C103" s="327">
        <v>8</v>
      </c>
      <c r="D103" s="327">
        <v>43</v>
      </c>
      <c r="E103" s="328">
        <f t="shared" si="8"/>
        <v>4.375</v>
      </c>
      <c r="F103" s="323" t="str">
        <f t="shared" si="6"/>
        <v>是</v>
      </c>
      <c r="G103" s="307" t="str">
        <f t="shared" si="7"/>
        <v>项</v>
      </c>
    </row>
    <row r="104" s="300" customFormat="1" ht="38" customHeight="1" spans="1:7">
      <c r="A104" s="325" t="s">
        <v>1552</v>
      </c>
      <c r="B104" s="326" t="s">
        <v>1553</v>
      </c>
      <c r="C104" s="327"/>
      <c r="D104" s="327"/>
      <c r="E104" s="328" t="str">
        <f t="shared" si="8"/>
        <v/>
      </c>
      <c r="F104" s="323" t="str">
        <f t="shared" si="6"/>
        <v>否</v>
      </c>
      <c r="G104" s="307" t="str">
        <f t="shared" si="7"/>
        <v>项</v>
      </c>
    </row>
    <row r="105" s="300" customFormat="1" ht="38" customHeight="1" spans="1:7">
      <c r="A105" s="325" t="s">
        <v>1554</v>
      </c>
      <c r="B105" s="326" t="s">
        <v>1555</v>
      </c>
      <c r="C105" s="327"/>
      <c r="D105" s="327"/>
      <c r="E105" s="328" t="str">
        <f t="shared" si="8"/>
        <v/>
      </c>
      <c r="F105" s="323" t="str">
        <f t="shared" si="6"/>
        <v>否</v>
      </c>
      <c r="G105" s="307" t="str">
        <f t="shared" si="7"/>
        <v>项</v>
      </c>
    </row>
    <row r="106" s="300" customFormat="1" ht="38" customHeight="1" spans="1:7">
      <c r="A106" s="325" t="s">
        <v>1556</v>
      </c>
      <c r="B106" s="326" t="s">
        <v>1557</v>
      </c>
      <c r="C106" s="327">
        <v>230</v>
      </c>
      <c r="D106" s="327">
        <v>279</v>
      </c>
      <c r="E106" s="328">
        <f t="shared" si="8"/>
        <v>0.213</v>
      </c>
      <c r="F106" s="323" t="str">
        <f t="shared" si="6"/>
        <v>是</v>
      </c>
      <c r="G106" s="307" t="str">
        <f t="shared" si="7"/>
        <v>项</v>
      </c>
    </row>
    <row r="107" s="300" customFormat="1" ht="38" customHeight="1" spans="1:7">
      <c r="A107" s="325" t="s">
        <v>1558</v>
      </c>
      <c r="B107" s="326" t="s">
        <v>1559</v>
      </c>
      <c r="C107" s="327"/>
      <c r="D107" s="327"/>
      <c r="E107" s="328" t="str">
        <f t="shared" si="8"/>
        <v/>
      </c>
      <c r="F107" s="323" t="str">
        <f t="shared" si="6"/>
        <v>否</v>
      </c>
      <c r="G107" s="307" t="str">
        <f t="shared" si="7"/>
        <v>款</v>
      </c>
    </row>
    <row r="108" ht="38" customHeight="1" spans="1:7">
      <c r="A108" s="325" t="s">
        <v>1560</v>
      </c>
      <c r="B108" s="326" t="s">
        <v>1428</v>
      </c>
      <c r="C108" s="327"/>
      <c r="D108" s="327"/>
      <c r="E108" s="328" t="str">
        <f t="shared" si="8"/>
        <v/>
      </c>
      <c r="F108" s="323" t="str">
        <f t="shared" si="6"/>
        <v>否</v>
      </c>
      <c r="G108" s="307" t="str">
        <f t="shared" si="7"/>
        <v>项</v>
      </c>
    </row>
    <row r="109" s="300" customFormat="1" ht="38" customHeight="1" spans="1:7">
      <c r="A109" s="325" t="s">
        <v>1561</v>
      </c>
      <c r="B109" s="326" t="s">
        <v>1553</v>
      </c>
      <c r="C109" s="327"/>
      <c r="D109" s="327"/>
      <c r="E109" s="328" t="str">
        <f t="shared" si="8"/>
        <v/>
      </c>
      <c r="F109" s="323" t="str">
        <f t="shared" si="6"/>
        <v>否</v>
      </c>
      <c r="G109" s="307" t="str">
        <f t="shared" si="7"/>
        <v>项</v>
      </c>
    </row>
    <row r="110" s="300" customFormat="1" ht="38" customHeight="1" spans="1:7">
      <c r="A110" s="325" t="s">
        <v>1562</v>
      </c>
      <c r="B110" s="326" t="s">
        <v>1563</v>
      </c>
      <c r="C110" s="327"/>
      <c r="D110" s="327"/>
      <c r="E110" s="328" t="str">
        <f t="shared" si="8"/>
        <v/>
      </c>
      <c r="F110" s="323" t="str">
        <f t="shared" si="6"/>
        <v>否</v>
      </c>
      <c r="G110" s="307" t="str">
        <f t="shared" si="7"/>
        <v>项</v>
      </c>
    </row>
    <row r="111" s="300" customFormat="1" ht="38" customHeight="1" spans="1:7">
      <c r="A111" s="325" t="s">
        <v>1564</v>
      </c>
      <c r="B111" s="326" t="s">
        <v>1565</v>
      </c>
      <c r="C111" s="327"/>
      <c r="D111" s="327"/>
      <c r="E111" s="328" t="str">
        <f t="shared" si="8"/>
        <v/>
      </c>
      <c r="F111" s="323" t="str">
        <f t="shared" si="6"/>
        <v>否</v>
      </c>
      <c r="G111" s="307" t="str">
        <f t="shared" si="7"/>
        <v>项</v>
      </c>
    </row>
    <row r="112" ht="35" customHeight="1" spans="1:7">
      <c r="A112" s="325" t="s">
        <v>1566</v>
      </c>
      <c r="B112" s="324" t="s">
        <v>1567</v>
      </c>
      <c r="C112" s="365"/>
      <c r="D112" s="365"/>
      <c r="E112" s="328"/>
      <c r="F112" s="323" t="str">
        <f t="shared" si="6"/>
        <v>否</v>
      </c>
      <c r="G112" s="307" t="str">
        <f t="shared" si="7"/>
        <v>款</v>
      </c>
    </row>
    <row r="113" s="300" customFormat="1" ht="38" customHeight="1" spans="1:7">
      <c r="A113" s="325" t="s">
        <v>1568</v>
      </c>
      <c r="B113" s="326" t="s">
        <v>1569</v>
      </c>
      <c r="C113" s="327"/>
      <c r="D113" s="327"/>
      <c r="E113" s="328" t="str">
        <f t="shared" si="8"/>
        <v/>
      </c>
      <c r="F113" s="323" t="str">
        <f t="shared" si="6"/>
        <v>否</v>
      </c>
      <c r="G113" s="307" t="str">
        <f t="shared" si="7"/>
        <v>项</v>
      </c>
    </row>
    <row r="114" s="300" customFormat="1" ht="38" customHeight="1" spans="1:7">
      <c r="A114" s="325" t="s">
        <v>1570</v>
      </c>
      <c r="B114" s="326" t="s">
        <v>1571</v>
      </c>
      <c r="C114" s="327"/>
      <c r="D114" s="327"/>
      <c r="E114" s="328" t="str">
        <f t="shared" si="8"/>
        <v/>
      </c>
      <c r="F114" s="323" t="str">
        <f t="shared" si="6"/>
        <v>否</v>
      </c>
      <c r="G114" s="307" t="str">
        <f t="shared" si="7"/>
        <v>项</v>
      </c>
    </row>
    <row r="115" s="300" customFormat="1" ht="38" customHeight="1" spans="1:7">
      <c r="A115" s="325" t="s">
        <v>1572</v>
      </c>
      <c r="B115" s="326" t="s">
        <v>1573</v>
      </c>
      <c r="C115" s="327"/>
      <c r="D115" s="327"/>
      <c r="E115" s="328" t="str">
        <f t="shared" si="8"/>
        <v/>
      </c>
      <c r="F115" s="323" t="str">
        <f t="shared" si="6"/>
        <v>否</v>
      </c>
      <c r="G115" s="307" t="str">
        <f t="shared" si="7"/>
        <v>项</v>
      </c>
    </row>
    <row r="116" ht="38" customHeight="1" spans="1:7">
      <c r="A116" s="325" t="s">
        <v>1574</v>
      </c>
      <c r="B116" s="326" t="s">
        <v>1575</v>
      </c>
      <c r="C116" s="327"/>
      <c r="D116" s="327"/>
      <c r="E116" s="328" t="str">
        <f t="shared" si="8"/>
        <v/>
      </c>
      <c r="F116" s="323" t="str">
        <f t="shared" si="6"/>
        <v>否</v>
      </c>
      <c r="G116" s="307" t="str">
        <f t="shared" si="7"/>
        <v>项</v>
      </c>
    </row>
    <row r="117" s="300" customFormat="1" ht="35" customHeight="1" spans="1:7">
      <c r="A117" s="335">
        <v>21370</v>
      </c>
      <c r="B117" s="324" t="s">
        <v>1576</v>
      </c>
      <c r="C117" s="365"/>
      <c r="D117" s="365"/>
      <c r="E117" s="328"/>
      <c r="F117" s="323" t="str">
        <f t="shared" si="6"/>
        <v>否</v>
      </c>
      <c r="G117" s="307" t="str">
        <f t="shared" si="7"/>
        <v>款</v>
      </c>
    </row>
    <row r="118" s="300" customFormat="1" ht="38" customHeight="1" spans="1:7">
      <c r="A118" s="335">
        <v>2137001</v>
      </c>
      <c r="B118" s="326" t="s">
        <v>1428</v>
      </c>
      <c r="C118" s="327"/>
      <c r="D118" s="327"/>
      <c r="E118" s="328" t="str">
        <f t="shared" si="8"/>
        <v/>
      </c>
      <c r="F118" s="323" t="str">
        <f t="shared" si="6"/>
        <v>否</v>
      </c>
      <c r="G118" s="307" t="str">
        <f t="shared" si="7"/>
        <v>项</v>
      </c>
    </row>
    <row r="119" ht="38" customHeight="1" spans="1:7">
      <c r="A119" s="335">
        <v>2137099</v>
      </c>
      <c r="B119" s="326" t="s">
        <v>1577</v>
      </c>
      <c r="C119" s="327"/>
      <c r="D119" s="327"/>
      <c r="E119" s="328" t="str">
        <f t="shared" si="8"/>
        <v/>
      </c>
      <c r="F119" s="323" t="str">
        <f t="shared" si="6"/>
        <v>否</v>
      </c>
      <c r="G119" s="307" t="str">
        <f t="shared" si="7"/>
        <v>项</v>
      </c>
    </row>
    <row r="120" s="300" customFormat="1" ht="38" customHeight="1" spans="1:7">
      <c r="A120" s="335">
        <v>21371</v>
      </c>
      <c r="B120" s="326" t="s">
        <v>1578</v>
      </c>
      <c r="C120" s="327"/>
      <c r="D120" s="327"/>
      <c r="E120" s="328" t="str">
        <f t="shared" si="8"/>
        <v/>
      </c>
      <c r="F120" s="323" t="str">
        <f t="shared" si="6"/>
        <v>否</v>
      </c>
      <c r="G120" s="307" t="str">
        <f t="shared" si="7"/>
        <v>款</v>
      </c>
    </row>
    <row r="121" ht="38" customHeight="1" spans="1:7">
      <c r="A121" s="335">
        <v>2137101</v>
      </c>
      <c r="B121" s="326" t="s">
        <v>1569</v>
      </c>
      <c r="C121" s="327"/>
      <c r="D121" s="327"/>
      <c r="E121" s="328" t="str">
        <f t="shared" si="8"/>
        <v/>
      </c>
      <c r="F121" s="323" t="str">
        <f t="shared" si="6"/>
        <v>否</v>
      </c>
      <c r="G121" s="307" t="str">
        <f t="shared" si="7"/>
        <v>项</v>
      </c>
    </row>
    <row r="122" s="300" customFormat="1" ht="38" customHeight="1" spans="1:7">
      <c r="A122" s="335">
        <v>2137102</v>
      </c>
      <c r="B122" s="326" t="s">
        <v>1579</v>
      </c>
      <c r="C122" s="327"/>
      <c r="D122" s="327"/>
      <c r="E122" s="328" t="str">
        <f t="shared" si="8"/>
        <v/>
      </c>
      <c r="F122" s="323" t="str">
        <f t="shared" si="6"/>
        <v>否</v>
      </c>
      <c r="G122" s="307" t="str">
        <f t="shared" si="7"/>
        <v>项</v>
      </c>
    </row>
    <row r="123" s="300" customFormat="1" ht="38" customHeight="1" spans="1:7">
      <c r="A123" s="335">
        <v>2137103</v>
      </c>
      <c r="B123" s="326" t="s">
        <v>1573</v>
      </c>
      <c r="C123" s="327"/>
      <c r="D123" s="327"/>
      <c r="E123" s="328" t="str">
        <f t="shared" si="8"/>
        <v/>
      </c>
      <c r="F123" s="323" t="str">
        <f t="shared" si="6"/>
        <v>否</v>
      </c>
      <c r="G123" s="307" t="str">
        <f t="shared" si="7"/>
        <v>项</v>
      </c>
    </row>
    <row r="124" s="300" customFormat="1" ht="38" customHeight="1" spans="1:7">
      <c r="A124" s="335">
        <v>2137199</v>
      </c>
      <c r="B124" s="326" t="s">
        <v>1580</v>
      </c>
      <c r="C124" s="327"/>
      <c r="D124" s="327"/>
      <c r="E124" s="328" t="str">
        <f t="shared" si="8"/>
        <v/>
      </c>
      <c r="F124" s="323" t="str">
        <f t="shared" si="6"/>
        <v>否</v>
      </c>
      <c r="G124" s="307" t="str">
        <f t="shared" si="7"/>
        <v>项</v>
      </c>
    </row>
    <row r="125" s="300" customFormat="1" ht="48" customHeight="1" spans="1:7">
      <c r="A125" s="319" t="s">
        <v>94</v>
      </c>
      <c r="B125" s="320" t="s">
        <v>1581</v>
      </c>
      <c r="C125" s="361"/>
      <c r="D125" s="361"/>
      <c r="E125" s="333"/>
      <c r="F125" s="323" t="str">
        <f t="shared" si="6"/>
        <v>是</v>
      </c>
      <c r="G125" s="307" t="str">
        <f t="shared" si="7"/>
        <v>类</v>
      </c>
    </row>
    <row r="126" s="300" customFormat="1" ht="38" customHeight="1" spans="1:7">
      <c r="A126" s="325" t="s">
        <v>1582</v>
      </c>
      <c r="B126" s="326" t="s">
        <v>1583</v>
      </c>
      <c r="C126" s="327"/>
      <c r="D126" s="327"/>
      <c r="E126" s="328" t="str">
        <f t="shared" si="8"/>
        <v/>
      </c>
      <c r="F126" s="323" t="str">
        <f t="shared" si="6"/>
        <v>否</v>
      </c>
      <c r="G126" s="307" t="str">
        <f t="shared" si="7"/>
        <v>款</v>
      </c>
    </row>
    <row r="127" ht="38" customHeight="1" spans="1:7">
      <c r="A127" s="325" t="s">
        <v>1584</v>
      </c>
      <c r="B127" s="326" t="s">
        <v>1585</v>
      </c>
      <c r="C127" s="327"/>
      <c r="D127" s="327"/>
      <c r="E127" s="328" t="str">
        <f t="shared" si="8"/>
        <v/>
      </c>
      <c r="F127" s="323" t="str">
        <f t="shared" si="6"/>
        <v>否</v>
      </c>
      <c r="G127" s="307" t="str">
        <f t="shared" si="7"/>
        <v>项</v>
      </c>
    </row>
    <row r="128" s="300" customFormat="1" ht="38" customHeight="1" spans="1:7">
      <c r="A128" s="325" t="s">
        <v>1586</v>
      </c>
      <c r="B128" s="326" t="s">
        <v>1587</v>
      </c>
      <c r="C128" s="327"/>
      <c r="D128" s="327"/>
      <c r="E128" s="328" t="str">
        <f t="shared" si="8"/>
        <v/>
      </c>
      <c r="F128" s="323" t="str">
        <f t="shared" si="6"/>
        <v>否</v>
      </c>
      <c r="G128" s="307" t="str">
        <f t="shared" si="7"/>
        <v>项</v>
      </c>
    </row>
    <row r="129" s="300" customFormat="1" ht="38" customHeight="1" spans="1:7">
      <c r="A129" s="325" t="s">
        <v>1588</v>
      </c>
      <c r="B129" s="326" t="s">
        <v>1589</v>
      </c>
      <c r="C129" s="327"/>
      <c r="D129" s="327"/>
      <c r="E129" s="328" t="str">
        <f t="shared" si="8"/>
        <v/>
      </c>
      <c r="F129" s="323" t="str">
        <f t="shared" si="6"/>
        <v>否</v>
      </c>
      <c r="G129" s="307" t="str">
        <f t="shared" si="7"/>
        <v>项</v>
      </c>
    </row>
    <row r="130" s="300" customFormat="1" ht="38" customHeight="1" spans="1:7">
      <c r="A130" s="325" t="s">
        <v>1590</v>
      </c>
      <c r="B130" s="326" t="s">
        <v>1591</v>
      </c>
      <c r="C130" s="327"/>
      <c r="D130" s="327"/>
      <c r="E130" s="328" t="str">
        <f t="shared" si="8"/>
        <v/>
      </c>
      <c r="F130" s="323" t="str">
        <f t="shared" si="6"/>
        <v>否</v>
      </c>
      <c r="G130" s="307" t="str">
        <f t="shared" si="7"/>
        <v>项</v>
      </c>
    </row>
    <row r="131" ht="38" customHeight="1" spans="1:7">
      <c r="A131" s="325" t="s">
        <v>1592</v>
      </c>
      <c r="B131" s="326" t="s">
        <v>1593</v>
      </c>
      <c r="C131" s="327"/>
      <c r="D131" s="327"/>
      <c r="E131" s="328" t="str">
        <f t="shared" si="8"/>
        <v/>
      </c>
      <c r="F131" s="323" t="str">
        <f t="shared" si="6"/>
        <v>否</v>
      </c>
      <c r="G131" s="307" t="str">
        <f t="shared" si="7"/>
        <v>款</v>
      </c>
    </row>
    <row r="132" ht="38" customHeight="1" spans="1:7">
      <c r="A132" s="325" t="s">
        <v>1594</v>
      </c>
      <c r="B132" s="326" t="s">
        <v>1589</v>
      </c>
      <c r="C132" s="327"/>
      <c r="D132" s="327"/>
      <c r="E132" s="328" t="str">
        <f t="shared" si="8"/>
        <v/>
      </c>
      <c r="F132" s="323" t="str">
        <f t="shared" si="6"/>
        <v>否</v>
      </c>
      <c r="G132" s="307" t="str">
        <f t="shared" si="7"/>
        <v>项</v>
      </c>
    </row>
    <row r="133" s="300" customFormat="1" ht="38" customHeight="1" spans="1:7">
      <c r="A133" s="325" t="s">
        <v>1595</v>
      </c>
      <c r="B133" s="326" t="s">
        <v>1596</v>
      </c>
      <c r="C133" s="327"/>
      <c r="D133" s="327"/>
      <c r="E133" s="328" t="str">
        <f t="shared" si="8"/>
        <v/>
      </c>
      <c r="F133" s="323" t="str">
        <f t="shared" si="6"/>
        <v>否</v>
      </c>
      <c r="G133" s="307" t="str">
        <f t="shared" si="7"/>
        <v>项</v>
      </c>
    </row>
    <row r="134" ht="38" customHeight="1" spans="1:7">
      <c r="A134" s="325" t="s">
        <v>1597</v>
      </c>
      <c r="B134" s="326" t="s">
        <v>1598</v>
      </c>
      <c r="C134" s="327"/>
      <c r="D134" s="327"/>
      <c r="E134" s="328" t="str">
        <f t="shared" si="8"/>
        <v/>
      </c>
      <c r="F134" s="323" t="str">
        <f t="shared" si="6"/>
        <v>否</v>
      </c>
      <c r="G134" s="307" t="str">
        <f t="shared" si="7"/>
        <v>项</v>
      </c>
    </row>
    <row r="135" ht="38" customHeight="1" spans="1:7">
      <c r="A135" s="325" t="s">
        <v>1599</v>
      </c>
      <c r="B135" s="326" t="s">
        <v>1600</v>
      </c>
      <c r="C135" s="327"/>
      <c r="D135" s="327"/>
      <c r="E135" s="328" t="str">
        <f t="shared" ref="E135:E198" si="9">IF(C135&gt;0,D135/C135-1,IF(C135&lt;0,-(D135/C135-1),""))</f>
        <v/>
      </c>
      <c r="F135" s="323" t="str">
        <f t="shared" ref="F135:F198" si="10">IF(LEN(A135)=3,"是",IF(B135&lt;&gt;"",IF(SUM(C135:D135)&lt;&gt;0,"是","否"),"是"))</f>
        <v>否</v>
      </c>
      <c r="G135" s="307" t="str">
        <f t="shared" ref="G135:G198" si="11">IF(LEN(A135)=3,"类",IF(LEN(A135)=5,"款","项"))</f>
        <v>项</v>
      </c>
    </row>
    <row r="136" s="300" customFormat="1" ht="35" customHeight="1" spans="1:7">
      <c r="A136" s="325" t="s">
        <v>1601</v>
      </c>
      <c r="B136" s="324" t="s">
        <v>1602</v>
      </c>
      <c r="C136" s="365"/>
      <c r="D136" s="365"/>
      <c r="E136" s="328"/>
      <c r="F136" s="323" t="str">
        <f t="shared" si="10"/>
        <v>否</v>
      </c>
      <c r="G136" s="307" t="str">
        <f t="shared" si="11"/>
        <v>款</v>
      </c>
    </row>
    <row r="137" s="300" customFormat="1" ht="38" customHeight="1" spans="1:7">
      <c r="A137" s="325" t="s">
        <v>1603</v>
      </c>
      <c r="B137" s="326" t="s">
        <v>1604</v>
      </c>
      <c r="C137" s="327"/>
      <c r="D137" s="327"/>
      <c r="E137" s="328" t="str">
        <f t="shared" si="9"/>
        <v/>
      </c>
      <c r="F137" s="323" t="str">
        <f t="shared" si="10"/>
        <v>否</v>
      </c>
      <c r="G137" s="307" t="str">
        <f t="shared" si="11"/>
        <v>项</v>
      </c>
    </row>
    <row r="138" s="300" customFormat="1" ht="38" customHeight="1" spans="1:7">
      <c r="A138" s="325" t="s">
        <v>1605</v>
      </c>
      <c r="B138" s="326" t="s">
        <v>1606</v>
      </c>
      <c r="C138" s="327"/>
      <c r="D138" s="327"/>
      <c r="E138" s="328" t="str">
        <f t="shared" si="9"/>
        <v/>
      </c>
      <c r="F138" s="323" t="str">
        <f t="shared" si="10"/>
        <v>否</v>
      </c>
      <c r="G138" s="307" t="str">
        <f t="shared" si="11"/>
        <v>项</v>
      </c>
    </row>
    <row r="139" s="300" customFormat="1" ht="38" customHeight="1" spans="1:7">
      <c r="A139" s="325" t="s">
        <v>1607</v>
      </c>
      <c r="B139" s="326" t="s">
        <v>1608</v>
      </c>
      <c r="C139" s="327"/>
      <c r="D139" s="327"/>
      <c r="E139" s="328" t="str">
        <f t="shared" si="9"/>
        <v/>
      </c>
      <c r="F139" s="323" t="str">
        <f t="shared" si="10"/>
        <v>否</v>
      </c>
      <c r="G139" s="307" t="str">
        <f t="shared" si="11"/>
        <v>项</v>
      </c>
    </row>
    <row r="140" s="300" customFormat="1" ht="38" customHeight="1" spans="1:7">
      <c r="A140" s="325" t="s">
        <v>1609</v>
      </c>
      <c r="B140" s="326" t="s">
        <v>1610</v>
      </c>
      <c r="C140" s="327"/>
      <c r="D140" s="327"/>
      <c r="E140" s="328" t="str">
        <f t="shared" si="9"/>
        <v/>
      </c>
      <c r="F140" s="323" t="str">
        <f t="shared" si="10"/>
        <v>否</v>
      </c>
      <c r="G140" s="307" t="str">
        <f t="shared" si="11"/>
        <v>项</v>
      </c>
    </row>
    <row r="141" s="300" customFormat="1" ht="35" customHeight="1" spans="1:7">
      <c r="A141" s="325" t="s">
        <v>1611</v>
      </c>
      <c r="B141" s="324" t="s">
        <v>1612</v>
      </c>
      <c r="C141" s="365"/>
      <c r="D141" s="365"/>
      <c r="E141" s="328"/>
      <c r="F141" s="323" t="str">
        <f t="shared" si="10"/>
        <v>否</v>
      </c>
      <c r="G141" s="307" t="str">
        <f t="shared" si="11"/>
        <v>款</v>
      </c>
    </row>
    <row r="142" s="300" customFormat="1" ht="38" customHeight="1" spans="1:7">
      <c r="A142" s="325" t="s">
        <v>1613</v>
      </c>
      <c r="B142" s="326" t="s">
        <v>1614</v>
      </c>
      <c r="C142" s="327"/>
      <c r="D142" s="327"/>
      <c r="E142" s="328" t="str">
        <f t="shared" si="9"/>
        <v/>
      </c>
      <c r="F142" s="323" t="str">
        <f t="shared" si="10"/>
        <v>否</v>
      </c>
      <c r="G142" s="307" t="str">
        <f t="shared" si="11"/>
        <v>项</v>
      </c>
    </row>
    <row r="143" s="300" customFormat="1" ht="38" customHeight="1" spans="1:7">
      <c r="A143" s="325" t="s">
        <v>1615</v>
      </c>
      <c r="B143" s="326" t="s">
        <v>1616</v>
      </c>
      <c r="C143" s="327"/>
      <c r="D143" s="327"/>
      <c r="E143" s="328" t="str">
        <f t="shared" si="9"/>
        <v/>
      </c>
      <c r="F143" s="323" t="str">
        <f t="shared" si="10"/>
        <v>否</v>
      </c>
      <c r="G143" s="307" t="str">
        <f t="shared" si="11"/>
        <v>项</v>
      </c>
    </row>
    <row r="144" s="300" customFormat="1" ht="38" customHeight="1" spans="1:7">
      <c r="A144" s="325" t="s">
        <v>1617</v>
      </c>
      <c r="B144" s="326" t="s">
        <v>1618</v>
      </c>
      <c r="C144" s="327"/>
      <c r="D144" s="327"/>
      <c r="E144" s="328" t="str">
        <f t="shared" si="9"/>
        <v/>
      </c>
      <c r="F144" s="323" t="str">
        <f t="shared" si="10"/>
        <v>否</v>
      </c>
      <c r="G144" s="307" t="str">
        <f t="shared" si="11"/>
        <v>项</v>
      </c>
    </row>
    <row r="145" s="300" customFormat="1" ht="38" customHeight="1" spans="1:7">
      <c r="A145" s="325" t="s">
        <v>1619</v>
      </c>
      <c r="B145" s="326" t="s">
        <v>1620</v>
      </c>
      <c r="C145" s="327"/>
      <c r="D145" s="327"/>
      <c r="E145" s="328" t="str">
        <f t="shared" si="9"/>
        <v/>
      </c>
      <c r="F145" s="323" t="str">
        <f t="shared" si="10"/>
        <v>否</v>
      </c>
      <c r="G145" s="307" t="str">
        <f t="shared" si="11"/>
        <v>项</v>
      </c>
    </row>
    <row r="146" s="300" customFormat="1" ht="38" customHeight="1" spans="1:7">
      <c r="A146" s="325" t="s">
        <v>1621</v>
      </c>
      <c r="B146" s="326" t="s">
        <v>1622</v>
      </c>
      <c r="C146" s="327"/>
      <c r="D146" s="327"/>
      <c r="E146" s="328" t="str">
        <f t="shared" si="9"/>
        <v/>
      </c>
      <c r="F146" s="323" t="str">
        <f t="shared" si="10"/>
        <v>否</v>
      </c>
      <c r="G146" s="307" t="str">
        <f t="shared" si="11"/>
        <v>项</v>
      </c>
    </row>
    <row r="147" s="300" customFormat="1" ht="38" customHeight="1" spans="1:7">
      <c r="A147" s="325" t="s">
        <v>1623</v>
      </c>
      <c r="B147" s="326" t="s">
        <v>1624</v>
      </c>
      <c r="C147" s="327"/>
      <c r="D147" s="327"/>
      <c r="E147" s="328" t="str">
        <f t="shared" si="9"/>
        <v/>
      </c>
      <c r="F147" s="323" t="str">
        <f t="shared" si="10"/>
        <v>否</v>
      </c>
      <c r="G147" s="307" t="str">
        <f t="shared" si="11"/>
        <v>项</v>
      </c>
    </row>
    <row r="148" s="300" customFormat="1" ht="38" customHeight="1" spans="1:7">
      <c r="A148" s="325" t="s">
        <v>1625</v>
      </c>
      <c r="B148" s="326" t="s">
        <v>1626</v>
      </c>
      <c r="C148" s="327"/>
      <c r="D148" s="327"/>
      <c r="E148" s="328" t="str">
        <f t="shared" si="9"/>
        <v/>
      </c>
      <c r="F148" s="323" t="str">
        <f t="shared" si="10"/>
        <v>否</v>
      </c>
      <c r="G148" s="307" t="str">
        <f t="shared" si="11"/>
        <v>项</v>
      </c>
    </row>
    <row r="149" s="300" customFormat="1" ht="38" customHeight="1" spans="1:7">
      <c r="A149" s="325" t="s">
        <v>1627</v>
      </c>
      <c r="B149" s="326" t="s">
        <v>1628</v>
      </c>
      <c r="C149" s="327"/>
      <c r="D149" s="327"/>
      <c r="E149" s="328" t="str">
        <f t="shared" si="9"/>
        <v/>
      </c>
      <c r="F149" s="323" t="str">
        <f t="shared" si="10"/>
        <v>否</v>
      </c>
      <c r="G149" s="307" t="str">
        <f t="shared" si="11"/>
        <v>项</v>
      </c>
    </row>
    <row r="150" s="300" customFormat="1" ht="38" customHeight="1" spans="1:7">
      <c r="A150" s="325" t="s">
        <v>1629</v>
      </c>
      <c r="B150" s="326" t="s">
        <v>1630</v>
      </c>
      <c r="C150" s="327"/>
      <c r="D150" s="327"/>
      <c r="E150" s="328" t="str">
        <f t="shared" si="9"/>
        <v/>
      </c>
      <c r="F150" s="323" t="str">
        <f t="shared" si="10"/>
        <v>否</v>
      </c>
      <c r="G150" s="307" t="str">
        <f t="shared" si="11"/>
        <v>款</v>
      </c>
    </row>
    <row r="151" s="300" customFormat="1" ht="38" customHeight="1" spans="1:7">
      <c r="A151" s="325" t="s">
        <v>1631</v>
      </c>
      <c r="B151" s="326" t="s">
        <v>1632</v>
      </c>
      <c r="C151" s="327"/>
      <c r="D151" s="327"/>
      <c r="E151" s="328" t="str">
        <f t="shared" si="9"/>
        <v/>
      </c>
      <c r="F151" s="323" t="str">
        <f t="shared" si="10"/>
        <v>否</v>
      </c>
      <c r="G151" s="307" t="str">
        <f t="shared" si="11"/>
        <v>项</v>
      </c>
    </row>
    <row r="152" s="300" customFormat="1" ht="38" customHeight="1" spans="1:7">
      <c r="A152" s="325" t="s">
        <v>1633</v>
      </c>
      <c r="B152" s="326" t="s">
        <v>1634</v>
      </c>
      <c r="C152" s="327"/>
      <c r="D152" s="327"/>
      <c r="E152" s="328" t="str">
        <f t="shared" si="9"/>
        <v/>
      </c>
      <c r="F152" s="323" t="str">
        <f t="shared" si="10"/>
        <v>否</v>
      </c>
      <c r="G152" s="307" t="str">
        <f t="shared" si="11"/>
        <v>项</v>
      </c>
    </row>
    <row r="153" ht="38" customHeight="1" spans="1:7">
      <c r="A153" s="325" t="s">
        <v>1635</v>
      </c>
      <c r="B153" s="326" t="s">
        <v>1636</v>
      </c>
      <c r="C153" s="327"/>
      <c r="D153" s="327"/>
      <c r="E153" s="328" t="str">
        <f t="shared" si="9"/>
        <v/>
      </c>
      <c r="F153" s="323" t="str">
        <f t="shared" si="10"/>
        <v>否</v>
      </c>
      <c r="G153" s="307" t="str">
        <f t="shared" si="11"/>
        <v>项</v>
      </c>
    </row>
    <row r="154" ht="38" customHeight="1" spans="1:7">
      <c r="A154" s="325" t="s">
        <v>1637</v>
      </c>
      <c r="B154" s="326" t="s">
        <v>1638</v>
      </c>
      <c r="C154" s="327"/>
      <c r="D154" s="327"/>
      <c r="E154" s="328" t="str">
        <f t="shared" si="9"/>
        <v/>
      </c>
      <c r="F154" s="323" t="str">
        <f t="shared" si="10"/>
        <v>否</v>
      </c>
      <c r="G154" s="307" t="str">
        <f t="shared" si="11"/>
        <v>项</v>
      </c>
    </row>
    <row r="155" s="300" customFormat="1" ht="38" customHeight="1" spans="1:7">
      <c r="A155" s="325" t="s">
        <v>1639</v>
      </c>
      <c r="B155" s="326" t="s">
        <v>1640</v>
      </c>
      <c r="C155" s="327"/>
      <c r="D155" s="327"/>
      <c r="E155" s="328" t="str">
        <f t="shared" si="9"/>
        <v/>
      </c>
      <c r="F155" s="323" t="str">
        <f t="shared" si="10"/>
        <v>否</v>
      </c>
      <c r="G155" s="307" t="str">
        <f t="shared" si="11"/>
        <v>项</v>
      </c>
    </row>
    <row r="156" ht="38" customHeight="1" spans="1:7">
      <c r="A156" s="325" t="s">
        <v>1641</v>
      </c>
      <c r="B156" s="326" t="s">
        <v>1642</v>
      </c>
      <c r="C156" s="327"/>
      <c r="D156" s="327"/>
      <c r="E156" s="328" t="str">
        <f t="shared" si="9"/>
        <v/>
      </c>
      <c r="F156" s="323" t="str">
        <f t="shared" si="10"/>
        <v>否</v>
      </c>
      <c r="G156" s="307" t="str">
        <f t="shared" si="11"/>
        <v>项</v>
      </c>
    </row>
    <row r="157" ht="35" customHeight="1" spans="1:7">
      <c r="A157" s="325" t="s">
        <v>1643</v>
      </c>
      <c r="B157" s="324" t="s">
        <v>1644</v>
      </c>
      <c r="C157" s="365"/>
      <c r="D157" s="365"/>
      <c r="E157" s="328"/>
      <c r="F157" s="323" t="str">
        <f t="shared" si="10"/>
        <v>否</v>
      </c>
      <c r="G157" s="307" t="str">
        <f t="shared" si="11"/>
        <v>款</v>
      </c>
    </row>
    <row r="158" s="300" customFormat="1" ht="38" customHeight="1" spans="1:7">
      <c r="A158" s="325" t="s">
        <v>1645</v>
      </c>
      <c r="B158" s="326" t="s">
        <v>1646</v>
      </c>
      <c r="C158" s="327"/>
      <c r="D158" s="327"/>
      <c r="E158" s="328" t="str">
        <f t="shared" si="9"/>
        <v/>
      </c>
      <c r="F158" s="323" t="str">
        <f t="shared" si="10"/>
        <v>否</v>
      </c>
      <c r="G158" s="307" t="str">
        <f t="shared" si="11"/>
        <v>项</v>
      </c>
    </row>
    <row r="159" s="300" customFormat="1" ht="38" customHeight="1" spans="1:7">
      <c r="A159" s="325" t="s">
        <v>1647</v>
      </c>
      <c r="B159" s="326" t="s">
        <v>1648</v>
      </c>
      <c r="C159" s="327"/>
      <c r="D159" s="327"/>
      <c r="E159" s="328" t="str">
        <f t="shared" si="9"/>
        <v/>
      </c>
      <c r="F159" s="323" t="str">
        <f t="shared" si="10"/>
        <v>否</v>
      </c>
      <c r="G159" s="307" t="str">
        <f t="shared" si="11"/>
        <v>项</v>
      </c>
    </row>
    <row r="160" s="300" customFormat="1" ht="38" customHeight="1" spans="1:7">
      <c r="A160" s="325" t="s">
        <v>1649</v>
      </c>
      <c r="B160" s="326" t="s">
        <v>1650</v>
      </c>
      <c r="C160" s="327"/>
      <c r="D160" s="327"/>
      <c r="E160" s="328" t="str">
        <f t="shared" si="9"/>
        <v/>
      </c>
      <c r="F160" s="323" t="str">
        <f t="shared" si="10"/>
        <v>否</v>
      </c>
      <c r="G160" s="307" t="str">
        <f t="shared" si="11"/>
        <v>项</v>
      </c>
    </row>
    <row r="161" s="300" customFormat="1" ht="38" customHeight="1" spans="1:7">
      <c r="A161" s="325" t="s">
        <v>1651</v>
      </c>
      <c r="B161" s="326" t="s">
        <v>1652</v>
      </c>
      <c r="C161" s="327"/>
      <c r="D161" s="327"/>
      <c r="E161" s="328" t="str">
        <f t="shared" si="9"/>
        <v/>
      </c>
      <c r="F161" s="323" t="str">
        <f t="shared" si="10"/>
        <v>否</v>
      </c>
      <c r="G161" s="307" t="str">
        <f t="shared" si="11"/>
        <v>项</v>
      </c>
    </row>
    <row r="162" s="300" customFormat="1" ht="29" customHeight="1" spans="1:7">
      <c r="A162" s="325" t="s">
        <v>1653</v>
      </c>
      <c r="B162" s="326" t="s">
        <v>1654</v>
      </c>
      <c r="C162" s="327"/>
      <c r="D162" s="327"/>
      <c r="E162" s="328" t="str">
        <f t="shared" si="9"/>
        <v/>
      </c>
      <c r="F162" s="323" t="str">
        <f t="shared" si="10"/>
        <v>否</v>
      </c>
      <c r="G162" s="307" t="str">
        <f t="shared" si="11"/>
        <v>项</v>
      </c>
    </row>
    <row r="163" s="300" customFormat="1" ht="34" customHeight="1" spans="1:7">
      <c r="A163" s="325" t="s">
        <v>1655</v>
      </c>
      <c r="B163" s="326" t="s">
        <v>1656</v>
      </c>
      <c r="C163" s="327"/>
      <c r="D163" s="327"/>
      <c r="E163" s="328" t="str">
        <f t="shared" si="9"/>
        <v/>
      </c>
      <c r="F163" s="323" t="str">
        <f t="shared" si="10"/>
        <v>否</v>
      </c>
      <c r="G163" s="307" t="str">
        <f t="shared" si="11"/>
        <v>项</v>
      </c>
    </row>
    <row r="164" s="300" customFormat="1" ht="32" customHeight="1" spans="1:7">
      <c r="A164" s="325" t="s">
        <v>1657</v>
      </c>
      <c r="B164" s="326" t="s">
        <v>1658</v>
      </c>
      <c r="C164" s="327"/>
      <c r="D164" s="327"/>
      <c r="E164" s="328" t="str">
        <f t="shared" si="9"/>
        <v/>
      </c>
      <c r="F164" s="323" t="str">
        <f t="shared" si="10"/>
        <v>否</v>
      </c>
      <c r="G164" s="307" t="str">
        <f t="shared" si="11"/>
        <v>项</v>
      </c>
    </row>
    <row r="165" customHeight="1" spans="1:7">
      <c r="A165" s="325" t="s">
        <v>1659</v>
      </c>
      <c r="B165" s="326" t="s">
        <v>1660</v>
      </c>
      <c r="C165" s="327"/>
      <c r="D165" s="327"/>
      <c r="E165" s="328" t="str">
        <f t="shared" si="9"/>
        <v/>
      </c>
      <c r="F165" s="323" t="str">
        <f t="shared" si="10"/>
        <v>否</v>
      </c>
      <c r="G165" s="307" t="str">
        <f t="shared" si="11"/>
        <v>项</v>
      </c>
    </row>
    <row r="166" ht="22" customHeight="1" spans="1:7">
      <c r="A166" s="325" t="s">
        <v>1661</v>
      </c>
      <c r="B166" s="326" t="s">
        <v>1662</v>
      </c>
      <c r="C166" s="327"/>
      <c r="D166" s="327"/>
      <c r="E166" s="328" t="str">
        <f t="shared" si="9"/>
        <v/>
      </c>
      <c r="F166" s="323" t="str">
        <f t="shared" si="10"/>
        <v>否</v>
      </c>
      <c r="G166" s="307" t="str">
        <f t="shared" si="11"/>
        <v>款</v>
      </c>
    </row>
    <row r="167" s="300" customFormat="1" ht="27" customHeight="1" spans="1:7">
      <c r="A167" s="325" t="s">
        <v>1663</v>
      </c>
      <c r="B167" s="326" t="s">
        <v>1585</v>
      </c>
      <c r="C167" s="327"/>
      <c r="D167" s="327"/>
      <c r="E167" s="328" t="str">
        <f t="shared" si="9"/>
        <v/>
      </c>
      <c r="F167" s="323" t="str">
        <f t="shared" si="10"/>
        <v>否</v>
      </c>
      <c r="G167" s="307" t="str">
        <f t="shared" si="11"/>
        <v>项</v>
      </c>
    </row>
    <row r="168" s="300" customFormat="1" customHeight="1" spans="1:7">
      <c r="A168" s="325" t="s">
        <v>1664</v>
      </c>
      <c r="B168" s="326" t="s">
        <v>1665</v>
      </c>
      <c r="C168" s="327"/>
      <c r="D168" s="327"/>
      <c r="E168" s="328" t="str">
        <f t="shared" si="9"/>
        <v/>
      </c>
      <c r="F168" s="323" t="str">
        <f t="shared" si="10"/>
        <v>否</v>
      </c>
      <c r="G168" s="307" t="str">
        <f t="shared" si="11"/>
        <v>项</v>
      </c>
    </row>
    <row r="169" s="300" customFormat="1" ht="38" customHeight="1" spans="1:7">
      <c r="A169" s="325" t="s">
        <v>1666</v>
      </c>
      <c r="B169" s="324" t="s">
        <v>1667</v>
      </c>
      <c r="C169" s="365"/>
      <c r="D169" s="365"/>
      <c r="E169" s="328"/>
      <c r="F169" s="323" t="str">
        <f t="shared" si="10"/>
        <v>否</v>
      </c>
      <c r="G169" s="307" t="str">
        <f t="shared" si="11"/>
        <v>款</v>
      </c>
    </row>
    <row r="170" s="300" customFormat="1" ht="28" customHeight="1" spans="1:7">
      <c r="A170" s="325" t="s">
        <v>1668</v>
      </c>
      <c r="B170" s="326" t="s">
        <v>1585</v>
      </c>
      <c r="C170" s="327"/>
      <c r="D170" s="327"/>
      <c r="E170" s="328" t="str">
        <f t="shared" si="9"/>
        <v/>
      </c>
      <c r="F170" s="323" t="str">
        <f t="shared" si="10"/>
        <v>否</v>
      </c>
      <c r="G170" s="307" t="str">
        <f t="shared" si="11"/>
        <v>项</v>
      </c>
    </row>
    <row r="171" s="300" customFormat="1" ht="36" customHeight="1" spans="1:7">
      <c r="A171" s="325" t="s">
        <v>1669</v>
      </c>
      <c r="B171" s="326" t="s">
        <v>1670</v>
      </c>
      <c r="C171" s="327"/>
      <c r="D171" s="327"/>
      <c r="E171" s="328" t="str">
        <f t="shared" si="9"/>
        <v/>
      </c>
      <c r="F171" s="323" t="str">
        <f t="shared" si="10"/>
        <v>否</v>
      </c>
      <c r="G171" s="307" t="str">
        <f t="shared" si="11"/>
        <v>项</v>
      </c>
    </row>
    <row r="172" s="300" customFormat="1" ht="30" customHeight="1" spans="1:7">
      <c r="A172" s="325" t="s">
        <v>1671</v>
      </c>
      <c r="B172" s="326" t="s">
        <v>1672</v>
      </c>
      <c r="C172" s="327"/>
      <c r="D172" s="327"/>
      <c r="E172" s="328" t="str">
        <f t="shared" si="9"/>
        <v/>
      </c>
      <c r="F172" s="323" t="str">
        <f t="shared" si="10"/>
        <v>否</v>
      </c>
      <c r="G172" s="307" t="str">
        <f t="shared" si="11"/>
        <v>款</v>
      </c>
    </row>
    <row r="173" ht="36" customHeight="1" spans="1:7">
      <c r="A173" s="325" t="s">
        <v>1673</v>
      </c>
      <c r="B173" s="326" t="s">
        <v>1674</v>
      </c>
      <c r="C173" s="327"/>
      <c r="D173" s="327"/>
      <c r="E173" s="328" t="str">
        <f t="shared" si="9"/>
        <v/>
      </c>
      <c r="F173" s="323" t="str">
        <f t="shared" si="10"/>
        <v>否</v>
      </c>
      <c r="G173" s="307" t="str">
        <f t="shared" si="11"/>
        <v>款</v>
      </c>
    </row>
    <row r="174" ht="27" customHeight="1" spans="1:7">
      <c r="A174" s="325" t="s">
        <v>1675</v>
      </c>
      <c r="B174" s="326" t="s">
        <v>1604</v>
      </c>
      <c r="C174" s="327"/>
      <c r="D174" s="327"/>
      <c r="E174" s="328" t="str">
        <f t="shared" si="9"/>
        <v/>
      </c>
      <c r="F174" s="323" t="str">
        <f t="shared" si="10"/>
        <v>否</v>
      </c>
      <c r="G174" s="307" t="str">
        <f t="shared" si="11"/>
        <v>项</v>
      </c>
    </row>
    <row r="175" ht="36" customHeight="1" spans="1:7">
      <c r="A175" s="325" t="s">
        <v>1676</v>
      </c>
      <c r="B175" s="326" t="s">
        <v>1608</v>
      </c>
      <c r="C175" s="327"/>
      <c r="D175" s="327"/>
      <c r="E175" s="328" t="str">
        <f t="shared" si="9"/>
        <v/>
      </c>
      <c r="F175" s="323" t="str">
        <f t="shared" si="10"/>
        <v>否</v>
      </c>
      <c r="G175" s="307" t="str">
        <f t="shared" si="11"/>
        <v>项</v>
      </c>
    </row>
    <row r="176" s="300" customFormat="1" ht="34" customHeight="1" spans="1:7">
      <c r="A176" s="325" t="s">
        <v>1677</v>
      </c>
      <c r="B176" s="326" t="s">
        <v>1678</v>
      </c>
      <c r="C176" s="327"/>
      <c r="D176" s="327"/>
      <c r="E176" s="328" t="str">
        <f t="shared" si="9"/>
        <v/>
      </c>
      <c r="F176" s="323" t="str">
        <f t="shared" si="10"/>
        <v>否</v>
      </c>
      <c r="G176" s="307" t="str">
        <f t="shared" si="11"/>
        <v>项</v>
      </c>
    </row>
    <row r="177" customHeight="1" spans="1:7">
      <c r="A177" s="319" t="s">
        <v>96</v>
      </c>
      <c r="B177" s="320" t="s">
        <v>1679</v>
      </c>
      <c r="C177" s="361"/>
      <c r="D177" s="361"/>
      <c r="E177" s="333"/>
      <c r="F177" s="323" t="str">
        <f t="shared" si="10"/>
        <v>是</v>
      </c>
      <c r="G177" s="307" t="str">
        <f t="shared" si="11"/>
        <v>类</v>
      </c>
    </row>
    <row r="178" ht="22" customHeight="1" spans="1:7">
      <c r="A178" s="325" t="s">
        <v>1680</v>
      </c>
      <c r="B178" s="324" t="s">
        <v>1681</v>
      </c>
      <c r="C178" s="365"/>
      <c r="D178" s="365"/>
      <c r="E178" s="328"/>
      <c r="F178" s="323" t="str">
        <f t="shared" si="10"/>
        <v>否</v>
      </c>
      <c r="G178" s="307" t="str">
        <f t="shared" si="11"/>
        <v>款</v>
      </c>
    </row>
    <row r="179" ht="40" customHeight="1" spans="1:7">
      <c r="A179" s="325" t="s">
        <v>1682</v>
      </c>
      <c r="B179" s="326" t="s">
        <v>1683</v>
      </c>
      <c r="C179" s="327"/>
      <c r="D179" s="327"/>
      <c r="E179" s="328" t="str">
        <f t="shared" si="9"/>
        <v/>
      </c>
      <c r="F179" s="323" t="str">
        <f t="shared" si="10"/>
        <v>否</v>
      </c>
      <c r="G179" s="307" t="str">
        <f t="shared" si="11"/>
        <v>项</v>
      </c>
    </row>
    <row r="180" s="300" customFormat="1" customHeight="1" spans="1:7">
      <c r="A180" s="325" t="s">
        <v>1684</v>
      </c>
      <c r="B180" s="326" t="s">
        <v>1685</v>
      </c>
      <c r="C180" s="327"/>
      <c r="D180" s="327"/>
      <c r="E180" s="328" t="str">
        <f t="shared" si="9"/>
        <v/>
      </c>
      <c r="F180" s="323" t="str">
        <f t="shared" si="10"/>
        <v>否</v>
      </c>
      <c r="G180" s="307" t="str">
        <f t="shared" si="11"/>
        <v>项</v>
      </c>
    </row>
    <row r="181" s="300" customFormat="1" ht="60" customHeight="1" spans="1:7">
      <c r="A181" s="319" t="s">
        <v>118</v>
      </c>
      <c r="B181" s="320" t="s">
        <v>1686</v>
      </c>
      <c r="C181" s="361">
        <f>C182+C186+C195</f>
        <v>48248</v>
      </c>
      <c r="D181" s="361">
        <f>D182+D186+D195</f>
        <v>3559</v>
      </c>
      <c r="E181" s="333"/>
      <c r="F181" s="323" t="str">
        <f t="shared" si="10"/>
        <v>是</v>
      </c>
      <c r="G181" s="307" t="str">
        <f t="shared" si="11"/>
        <v>类</v>
      </c>
    </row>
    <row r="182" ht="30" customHeight="1" spans="1:7">
      <c r="A182" s="325" t="s">
        <v>1687</v>
      </c>
      <c r="B182" s="324" t="s">
        <v>1688</v>
      </c>
      <c r="C182" s="365">
        <f>SUM(C183:C185)</f>
        <v>48000</v>
      </c>
      <c r="D182" s="365">
        <f>SUM(D183:D185)</f>
        <v>0</v>
      </c>
      <c r="E182" s="328"/>
      <c r="F182" s="323" t="str">
        <f t="shared" si="10"/>
        <v>是</v>
      </c>
      <c r="G182" s="307" t="str">
        <f t="shared" si="11"/>
        <v>款</v>
      </c>
    </row>
    <row r="183" ht="31" customHeight="1" spans="1:7">
      <c r="A183" s="325" t="s">
        <v>1689</v>
      </c>
      <c r="B183" s="326" t="s">
        <v>1690</v>
      </c>
      <c r="C183" s="327"/>
      <c r="D183" s="327"/>
      <c r="E183" s="328" t="str">
        <f t="shared" si="9"/>
        <v/>
      </c>
      <c r="F183" s="323" t="str">
        <f t="shared" si="10"/>
        <v>否</v>
      </c>
      <c r="G183" s="307" t="str">
        <f t="shared" si="11"/>
        <v>项</v>
      </c>
    </row>
    <row r="184" s="300" customFormat="1" ht="35" customHeight="1" spans="1:7">
      <c r="A184" s="325" t="s">
        <v>1691</v>
      </c>
      <c r="B184" s="326" t="s">
        <v>1692</v>
      </c>
      <c r="C184" s="327">
        <v>48000</v>
      </c>
      <c r="D184" s="327"/>
      <c r="E184" s="328">
        <f t="shared" si="9"/>
        <v>-1</v>
      </c>
      <c r="F184" s="323" t="str">
        <f t="shared" si="10"/>
        <v>是</v>
      </c>
      <c r="G184" s="307" t="str">
        <f t="shared" si="11"/>
        <v>项</v>
      </c>
    </row>
    <row r="185" s="300" customFormat="1" ht="35" customHeight="1" spans="1:7">
      <c r="A185" s="325" t="s">
        <v>1693</v>
      </c>
      <c r="B185" s="326" t="s">
        <v>1694</v>
      </c>
      <c r="C185" s="327"/>
      <c r="D185" s="327"/>
      <c r="E185" s="328" t="str">
        <f t="shared" si="9"/>
        <v/>
      </c>
      <c r="F185" s="323" t="str">
        <f t="shared" si="10"/>
        <v>否</v>
      </c>
      <c r="G185" s="307" t="str">
        <f t="shared" si="11"/>
        <v>项</v>
      </c>
    </row>
    <row r="186" ht="47" customHeight="1" spans="1:7">
      <c r="A186" s="325" t="s">
        <v>1695</v>
      </c>
      <c r="B186" s="324" t="s">
        <v>1696</v>
      </c>
      <c r="C186" s="365">
        <f>SUM(C188:C194)</f>
        <v>3</v>
      </c>
      <c r="D186" s="365">
        <f>SUM(D188:D194)</f>
        <v>20</v>
      </c>
      <c r="E186" s="328"/>
      <c r="F186" s="323" t="str">
        <f t="shared" si="10"/>
        <v>是</v>
      </c>
      <c r="G186" s="307" t="str">
        <f t="shared" si="11"/>
        <v>款</v>
      </c>
    </row>
    <row r="187" s="300" customFormat="1" ht="35" customHeight="1" spans="1:7">
      <c r="A187" s="325" t="s">
        <v>1697</v>
      </c>
      <c r="B187" s="326" t="s">
        <v>1698</v>
      </c>
      <c r="C187" s="327"/>
      <c r="D187" s="327"/>
      <c r="E187" s="328" t="str">
        <f t="shared" si="9"/>
        <v/>
      </c>
      <c r="F187" s="323" t="str">
        <f t="shared" si="10"/>
        <v>否</v>
      </c>
      <c r="G187" s="307" t="str">
        <f t="shared" si="11"/>
        <v>项</v>
      </c>
    </row>
    <row r="188" ht="25" customHeight="1" spans="1:7">
      <c r="A188" s="325" t="s">
        <v>1699</v>
      </c>
      <c r="B188" s="326" t="s">
        <v>1700</v>
      </c>
      <c r="C188" s="327"/>
      <c r="D188" s="327"/>
      <c r="E188" s="328" t="str">
        <f t="shared" si="9"/>
        <v/>
      </c>
      <c r="F188" s="323" t="str">
        <f t="shared" si="10"/>
        <v>否</v>
      </c>
      <c r="G188" s="307" t="str">
        <f t="shared" si="11"/>
        <v>项</v>
      </c>
    </row>
    <row r="189" ht="48" customHeight="1" spans="1:7">
      <c r="A189" s="325" t="s">
        <v>1701</v>
      </c>
      <c r="B189" s="326" t="s">
        <v>1702</v>
      </c>
      <c r="C189" s="327">
        <v>3</v>
      </c>
      <c r="D189" s="327">
        <v>20</v>
      </c>
      <c r="E189" s="328">
        <f t="shared" si="9"/>
        <v>5.667</v>
      </c>
      <c r="F189" s="323" t="str">
        <f t="shared" si="10"/>
        <v>是</v>
      </c>
      <c r="G189" s="307" t="str">
        <f t="shared" si="11"/>
        <v>项</v>
      </c>
    </row>
    <row r="190" ht="47" customHeight="1" spans="1:7">
      <c r="A190" s="325" t="s">
        <v>1703</v>
      </c>
      <c r="B190" s="326" t="s">
        <v>1704</v>
      </c>
      <c r="C190" s="327"/>
      <c r="D190" s="327"/>
      <c r="E190" s="328" t="str">
        <f t="shared" si="9"/>
        <v/>
      </c>
      <c r="F190" s="323" t="str">
        <f t="shared" si="10"/>
        <v>否</v>
      </c>
      <c r="G190" s="307" t="str">
        <f t="shared" si="11"/>
        <v>项</v>
      </c>
    </row>
    <row r="191" ht="48" customHeight="1" spans="1:7">
      <c r="A191" s="325" t="s">
        <v>1705</v>
      </c>
      <c r="B191" s="326" t="s">
        <v>1706</v>
      </c>
      <c r="C191" s="327"/>
      <c r="D191" s="327"/>
      <c r="E191" s="328" t="str">
        <f t="shared" si="9"/>
        <v/>
      </c>
      <c r="F191" s="323" t="str">
        <f t="shared" si="10"/>
        <v>否</v>
      </c>
      <c r="G191" s="307" t="str">
        <f t="shared" si="11"/>
        <v>项</v>
      </c>
    </row>
    <row r="192" ht="33" customHeight="1" spans="1:7">
      <c r="A192" s="325" t="s">
        <v>1707</v>
      </c>
      <c r="B192" s="326" t="s">
        <v>1708</v>
      </c>
      <c r="C192" s="327"/>
      <c r="D192" s="327"/>
      <c r="E192" s="328" t="str">
        <f t="shared" si="9"/>
        <v/>
      </c>
      <c r="F192" s="323" t="str">
        <f t="shared" si="10"/>
        <v>否</v>
      </c>
      <c r="G192" s="307" t="str">
        <f t="shared" si="11"/>
        <v>项</v>
      </c>
    </row>
    <row r="193" s="300" customFormat="1" ht="54" customHeight="1" spans="1:7">
      <c r="A193" s="325" t="s">
        <v>1709</v>
      </c>
      <c r="B193" s="326" t="s">
        <v>1710</v>
      </c>
      <c r="C193" s="327"/>
      <c r="D193" s="327"/>
      <c r="E193" s="328" t="str">
        <f t="shared" si="9"/>
        <v/>
      </c>
      <c r="F193" s="323" t="str">
        <f t="shared" si="10"/>
        <v>否</v>
      </c>
      <c r="G193" s="307" t="str">
        <f t="shared" si="11"/>
        <v>项</v>
      </c>
    </row>
    <row r="194" ht="42" customHeight="1" spans="1:7">
      <c r="A194" s="325" t="s">
        <v>1711</v>
      </c>
      <c r="B194" s="326" t="s">
        <v>1712</v>
      </c>
      <c r="C194" s="327"/>
      <c r="D194" s="327"/>
      <c r="E194" s="328" t="str">
        <f t="shared" si="9"/>
        <v/>
      </c>
      <c r="F194" s="323" t="str">
        <f t="shared" si="10"/>
        <v>否</v>
      </c>
      <c r="G194" s="307" t="str">
        <f t="shared" si="11"/>
        <v>项</v>
      </c>
    </row>
    <row r="195" ht="42" customHeight="1" spans="1:7">
      <c r="A195" s="325" t="s">
        <v>1713</v>
      </c>
      <c r="B195" s="324" t="s">
        <v>1714</v>
      </c>
      <c r="C195" s="365">
        <f>SUM(C196:C206)</f>
        <v>245</v>
      </c>
      <c r="D195" s="365">
        <f>SUM(D196:D206)</f>
        <v>3539</v>
      </c>
      <c r="E195" s="328"/>
      <c r="F195" s="323" t="str">
        <f t="shared" si="10"/>
        <v>是</v>
      </c>
      <c r="G195" s="307" t="str">
        <f t="shared" si="11"/>
        <v>款</v>
      </c>
    </row>
    <row r="196" ht="28" customHeight="1" spans="1:7">
      <c r="A196" s="335">
        <v>2296001</v>
      </c>
      <c r="B196" s="326" t="s">
        <v>1715</v>
      </c>
      <c r="C196" s="327"/>
      <c r="D196" s="327"/>
      <c r="E196" s="328" t="str">
        <f t="shared" si="9"/>
        <v/>
      </c>
      <c r="F196" s="323" t="str">
        <f t="shared" si="10"/>
        <v>否</v>
      </c>
      <c r="G196" s="307" t="str">
        <f t="shared" si="11"/>
        <v>项</v>
      </c>
    </row>
    <row r="197" s="300" customFormat="1" ht="70" customHeight="1" spans="1:7">
      <c r="A197" s="325" t="s">
        <v>1716</v>
      </c>
      <c r="B197" s="326" t="s">
        <v>1717</v>
      </c>
      <c r="C197" s="327">
        <v>139</v>
      </c>
      <c r="D197" s="327">
        <v>1163</v>
      </c>
      <c r="E197" s="328">
        <f t="shared" si="9"/>
        <v>7.367</v>
      </c>
      <c r="F197" s="323" t="str">
        <f t="shared" si="10"/>
        <v>是</v>
      </c>
      <c r="G197" s="307" t="str">
        <f t="shared" si="11"/>
        <v>项</v>
      </c>
    </row>
    <row r="198" ht="46" customHeight="1" spans="1:7">
      <c r="A198" s="325" t="s">
        <v>1718</v>
      </c>
      <c r="B198" s="326" t="s">
        <v>1719</v>
      </c>
      <c r="C198" s="327">
        <v>5</v>
      </c>
      <c r="D198" s="327">
        <v>276</v>
      </c>
      <c r="E198" s="328">
        <f t="shared" si="9"/>
        <v>54.2</v>
      </c>
      <c r="F198" s="323" t="str">
        <f t="shared" si="10"/>
        <v>是</v>
      </c>
      <c r="G198" s="307" t="str">
        <f t="shared" si="11"/>
        <v>项</v>
      </c>
    </row>
    <row r="199" ht="76" customHeight="1" spans="1:7">
      <c r="A199" s="325" t="s">
        <v>1720</v>
      </c>
      <c r="B199" s="326" t="s">
        <v>1721</v>
      </c>
      <c r="C199" s="327"/>
      <c r="D199" s="327">
        <v>34</v>
      </c>
      <c r="E199" s="328" t="str">
        <f t="shared" ref="E199:E262" si="12">IF(C199&gt;0,D199/C199-1,IF(C199&lt;0,-(D199/C199-1),""))</f>
        <v/>
      </c>
      <c r="F199" s="323" t="str">
        <f t="shared" ref="F199:F262" si="13">IF(LEN(A199)=3,"是",IF(B199&lt;&gt;"",IF(SUM(C199:D199)&lt;&gt;0,"是","否"),"是"))</f>
        <v>是</v>
      </c>
      <c r="G199" s="307" t="str">
        <f t="shared" ref="G199:G262" si="14">IF(LEN(A199)=3,"类",IF(LEN(A199)=5,"款","项"))</f>
        <v>项</v>
      </c>
    </row>
    <row r="200" ht="56" customHeight="1" spans="1:7">
      <c r="A200" s="325" t="s">
        <v>1722</v>
      </c>
      <c r="B200" s="326" t="s">
        <v>1723</v>
      </c>
      <c r="C200" s="327"/>
      <c r="D200" s="327"/>
      <c r="E200" s="328" t="str">
        <f t="shared" si="12"/>
        <v/>
      </c>
      <c r="F200" s="323" t="str">
        <f t="shared" si="13"/>
        <v>否</v>
      </c>
      <c r="G200" s="307" t="str">
        <f t="shared" si="14"/>
        <v>项</v>
      </c>
    </row>
    <row r="201" ht="36" customHeight="1" spans="1:7">
      <c r="A201" s="325" t="s">
        <v>1724</v>
      </c>
      <c r="B201" s="326" t="s">
        <v>1725</v>
      </c>
      <c r="C201" s="327"/>
      <c r="D201" s="327">
        <v>148</v>
      </c>
      <c r="E201" s="328" t="str">
        <f t="shared" si="12"/>
        <v/>
      </c>
      <c r="F201" s="323" t="str">
        <f t="shared" si="13"/>
        <v>是</v>
      </c>
      <c r="G201" s="307" t="str">
        <f t="shared" si="14"/>
        <v>项</v>
      </c>
    </row>
    <row r="202" s="300" customFormat="1" ht="46" customHeight="1" spans="1:7">
      <c r="A202" s="325" t="s">
        <v>1726</v>
      </c>
      <c r="B202" s="326" t="s">
        <v>1727</v>
      </c>
      <c r="C202" s="327"/>
      <c r="D202" s="327"/>
      <c r="E202" s="328" t="str">
        <f t="shared" si="12"/>
        <v/>
      </c>
      <c r="F202" s="323" t="str">
        <f t="shared" si="13"/>
        <v>否</v>
      </c>
      <c r="G202" s="307" t="str">
        <f t="shared" si="14"/>
        <v>项</v>
      </c>
    </row>
    <row r="203" s="300" customFormat="1" ht="52" customHeight="1" spans="1:7">
      <c r="A203" s="325" t="s">
        <v>1728</v>
      </c>
      <c r="B203" s="326" t="s">
        <v>1729</v>
      </c>
      <c r="C203" s="327"/>
      <c r="D203" s="327"/>
      <c r="E203" s="328" t="str">
        <f t="shared" si="12"/>
        <v/>
      </c>
      <c r="F203" s="323" t="str">
        <f t="shared" si="13"/>
        <v>否</v>
      </c>
      <c r="G203" s="307" t="str">
        <f t="shared" si="14"/>
        <v>项</v>
      </c>
    </row>
    <row r="204" s="300" customFormat="1" ht="39" customHeight="1" spans="1:7">
      <c r="A204" s="325" t="s">
        <v>1730</v>
      </c>
      <c r="B204" s="326" t="s">
        <v>1731</v>
      </c>
      <c r="C204" s="327"/>
      <c r="D204" s="327"/>
      <c r="E204" s="328" t="str">
        <f t="shared" si="12"/>
        <v/>
      </c>
      <c r="F204" s="323" t="str">
        <f t="shared" si="13"/>
        <v>否</v>
      </c>
      <c r="G204" s="307" t="str">
        <f t="shared" si="14"/>
        <v>项</v>
      </c>
    </row>
    <row r="205" ht="37" customHeight="1" spans="1:7">
      <c r="A205" s="325" t="s">
        <v>1732</v>
      </c>
      <c r="B205" s="326" t="s">
        <v>1733</v>
      </c>
      <c r="C205" s="327">
        <v>81</v>
      </c>
      <c r="D205" s="327"/>
      <c r="E205" s="328">
        <f t="shared" si="12"/>
        <v>-1</v>
      </c>
      <c r="F205" s="323" t="str">
        <f t="shared" si="13"/>
        <v>是</v>
      </c>
      <c r="G205" s="307" t="str">
        <f t="shared" si="14"/>
        <v>项</v>
      </c>
    </row>
    <row r="206" s="300" customFormat="1" customHeight="1" spans="1:7">
      <c r="A206" s="325" t="s">
        <v>1734</v>
      </c>
      <c r="B206" s="326" t="s">
        <v>1735</v>
      </c>
      <c r="C206" s="327">
        <v>20</v>
      </c>
      <c r="D206" s="327">
        <v>1918</v>
      </c>
      <c r="E206" s="328">
        <f t="shared" si="12"/>
        <v>94.9</v>
      </c>
      <c r="F206" s="323" t="str">
        <f t="shared" si="13"/>
        <v>是</v>
      </c>
      <c r="G206" s="307" t="str">
        <f t="shared" si="14"/>
        <v>项</v>
      </c>
    </row>
    <row r="207" s="300" customFormat="1" customHeight="1" spans="1:7">
      <c r="A207" s="319" t="s">
        <v>114</v>
      </c>
      <c r="B207" s="320" t="s">
        <v>1736</v>
      </c>
      <c r="C207" s="361">
        <f>SUM(C208:C223)</f>
        <v>4725</v>
      </c>
      <c r="D207" s="361">
        <f>SUM(D208:D223)</f>
        <v>5402</v>
      </c>
      <c r="E207" s="333"/>
      <c r="F207" s="323" t="str">
        <f t="shared" si="13"/>
        <v>是</v>
      </c>
      <c r="G207" s="307" t="str">
        <f t="shared" si="14"/>
        <v>类</v>
      </c>
    </row>
    <row r="208" s="300" customFormat="1" ht="38" customHeight="1" spans="1:7">
      <c r="A208" s="325" t="s">
        <v>1737</v>
      </c>
      <c r="B208" s="326" t="s">
        <v>1738</v>
      </c>
      <c r="C208" s="327"/>
      <c r="D208" s="327"/>
      <c r="E208" s="328" t="str">
        <f t="shared" si="12"/>
        <v/>
      </c>
      <c r="F208" s="323" t="str">
        <f t="shared" si="13"/>
        <v>否</v>
      </c>
      <c r="G208" s="307" t="str">
        <f t="shared" si="14"/>
        <v>项</v>
      </c>
    </row>
    <row r="209" s="300" customFormat="1" ht="38" customHeight="1" spans="1:7">
      <c r="A209" s="325" t="s">
        <v>1739</v>
      </c>
      <c r="B209" s="326" t="s">
        <v>1740</v>
      </c>
      <c r="C209" s="327"/>
      <c r="D209" s="327"/>
      <c r="E209" s="328" t="str">
        <f t="shared" si="12"/>
        <v/>
      </c>
      <c r="F209" s="323" t="str">
        <f t="shared" si="13"/>
        <v>否</v>
      </c>
      <c r="G209" s="307" t="str">
        <f t="shared" si="14"/>
        <v>项</v>
      </c>
    </row>
    <row r="210" s="300" customFormat="1" ht="38" customHeight="1" spans="1:7">
      <c r="A210" s="325" t="s">
        <v>1741</v>
      </c>
      <c r="B210" s="326" t="s">
        <v>1742</v>
      </c>
      <c r="C210" s="327"/>
      <c r="D210" s="327"/>
      <c r="E210" s="328" t="str">
        <f t="shared" si="12"/>
        <v/>
      </c>
      <c r="F210" s="323" t="str">
        <f t="shared" si="13"/>
        <v>否</v>
      </c>
      <c r="G210" s="307" t="str">
        <f t="shared" si="14"/>
        <v>项</v>
      </c>
    </row>
    <row r="211" s="300" customFormat="1" ht="38" customHeight="1" spans="1:7">
      <c r="A211" s="325" t="s">
        <v>1743</v>
      </c>
      <c r="B211" s="326" t="s">
        <v>1744</v>
      </c>
      <c r="C211" s="327">
        <v>789</v>
      </c>
      <c r="D211" s="327">
        <v>789</v>
      </c>
      <c r="E211" s="328">
        <f t="shared" si="12"/>
        <v>0</v>
      </c>
      <c r="F211" s="323" t="str">
        <f t="shared" si="13"/>
        <v>是</v>
      </c>
      <c r="G211" s="307" t="str">
        <f t="shared" si="14"/>
        <v>项</v>
      </c>
    </row>
    <row r="212" s="300" customFormat="1" ht="38" customHeight="1" spans="1:7">
      <c r="A212" s="325" t="s">
        <v>1745</v>
      </c>
      <c r="B212" s="326" t="s">
        <v>1746</v>
      </c>
      <c r="C212" s="327"/>
      <c r="D212" s="327"/>
      <c r="E212" s="328" t="str">
        <f t="shared" si="12"/>
        <v/>
      </c>
      <c r="F212" s="323" t="str">
        <f t="shared" si="13"/>
        <v>否</v>
      </c>
      <c r="G212" s="307" t="str">
        <f t="shared" si="14"/>
        <v>项</v>
      </c>
    </row>
    <row r="213" ht="38" customHeight="1" spans="1:7">
      <c r="A213" s="325" t="s">
        <v>1747</v>
      </c>
      <c r="B213" s="326" t="s">
        <v>1748</v>
      </c>
      <c r="C213" s="327"/>
      <c r="D213" s="327"/>
      <c r="E213" s="328" t="str">
        <f t="shared" si="12"/>
        <v/>
      </c>
      <c r="F213" s="323" t="str">
        <f t="shared" si="13"/>
        <v>否</v>
      </c>
      <c r="G213" s="307" t="str">
        <f t="shared" si="14"/>
        <v>项</v>
      </c>
    </row>
    <row r="214" ht="38" customHeight="1" spans="1:7">
      <c r="A214" s="325" t="s">
        <v>1749</v>
      </c>
      <c r="B214" s="326" t="s">
        <v>1750</v>
      </c>
      <c r="C214" s="327"/>
      <c r="D214" s="327"/>
      <c r="E214" s="328" t="str">
        <f t="shared" si="12"/>
        <v/>
      </c>
      <c r="F214" s="323" t="str">
        <f t="shared" si="13"/>
        <v>否</v>
      </c>
      <c r="G214" s="307" t="str">
        <f t="shared" si="14"/>
        <v>项</v>
      </c>
    </row>
    <row r="215" ht="38" customHeight="1" spans="1:7">
      <c r="A215" s="325" t="s">
        <v>1751</v>
      </c>
      <c r="B215" s="326" t="s">
        <v>1752</v>
      </c>
      <c r="C215" s="327"/>
      <c r="D215" s="327"/>
      <c r="E215" s="328" t="str">
        <f t="shared" si="12"/>
        <v/>
      </c>
      <c r="F215" s="323" t="str">
        <f t="shared" si="13"/>
        <v>否</v>
      </c>
      <c r="G215" s="307" t="str">
        <f t="shared" si="14"/>
        <v>项</v>
      </c>
    </row>
    <row r="216" ht="38" customHeight="1" spans="1:7">
      <c r="A216" s="325" t="s">
        <v>1753</v>
      </c>
      <c r="B216" s="326" t="s">
        <v>1754</v>
      </c>
      <c r="C216" s="327"/>
      <c r="D216" s="327"/>
      <c r="E216" s="328" t="str">
        <f t="shared" si="12"/>
        <v/>
      </c>
      <c r="F216" s="323" t="str">
        <f t="shared" si="13"/>
        <v>否</v>
      </c>
      <c r="G216" s="307" t="str">
        <f t="shared" si="14"/>
        <v>项</v>
      </c>
    </row>
    <row r="217" ht="38" customHeight="1" spans="1:7">
      <c r="A217" s="325" t="s">
        <v>1755</v>
      </c>
      <c r="B217" s="326" t="s">
        <v>1756</v>
      </c>
      <c r="C217" s="327"/>
      <c r="D217" s="327"/>
      <c r="E217" s="328" t="str">
        <f t="shared" si="12"/>
        <v/>
      </c>
      <c r="F217" s="323" t="str">
        <f t="shared" si="13"/>
        <v>否</v>
      </c>
      <c r="G217" s="307" t="str">
        <f t="shared" si="14"/>
        <v>项</v>
      </c>
    </row>
    <row r="218" ht="38" customHeight="1" spans="1:7">
      <c r="A218" s="325" t="s">
        <v>1757</v>
      </c>
      <c r="B218" s="326" t="s">
        <v>1758</v>
      </c>
      <c r="C218" s="327"/>
      <c r="D218" s="327"/>
      <c r="E218" s="328" t="str">
        <f t="shared" si="12"/>
        <v/>
      </c>
      <c r="F218" s="323" t="str">
        <f t="shared" si="13"/>
        <v>否</v>
      </c>
      <c r="G218" s="307" t="str">
        <f t="shared" si="14"/>
        <v>项</v>
      </c>
    </row>
    <row r="219" ht="38" customHeight="1" spans="1:7">
      <c r="A219" s="325" t="s">
        <v>1759</v>
      </c>
      <c r="B219" s="326" t="s">
        <v>1760</v>
      </c>
      <c r="C219" s="327">
        <v>390</v>
      </c>
      <c r="D219" s="327">
        <v>390</v>
      </c>
      <c r="E219" s="328">
        <f t="shared" si="12"/>
        <v>0</v>
      </c>
      <c r="F219" s="323" t="str">
        <f t="shared" si="13"/>
        <v>是</v>
      </c>
      <c r="G219" s="307" t="str">
        <f t="shared" si="14"/>
        <v>项</v>
      </c>
    </row>
    <row r="220" s="300" customFormat="1" ht="38" customHeight="1" spans="1:7">
      <c r="A220" s="325" t="s">
        <v>1761</v>
      </c>
      <c r="B220" s="326" t="s">
        <v>1762</v>
      </c>
      <c r="C220" s="327"/>
      <c r="D220" s="327"/>
      <c r="E220" s="328" t="str">
        <f t="shared" si="12"/>
        <v/>
      </c>
      <c r="F220" s="323" t="str">
        <f t="shared" si="13"/>
        <v>否</v>
      </c>
      <c r="G220" s="307" t="str">
        <f t="shared" si="14"/>
        <v>项</v>
      </c>
    </row>
    <row r="221" s="300" customFormat="1" ht="38" customHeight="1" spans="1:7">
      <c r="A221" s="325" t="s">
        <v>1763</v>
      </c>
      <c r="B221" s="326" t="s">
        <v>1764</v>
      </c>
      <c r="C221" s="327"/>
      <c r="D221" s="327"/>
      <c r="E221" s="328" t="str">
        <f t="shared" si="12"/>
        <v/>
      </c>
      <c r="F221" s="323" t="str">
        <f t="shared" si="13"/>
        <v>否</v>
      </c>
      <c r="G221" s="307" t="str">
        <f t="shared" si="14"/>
        <v>项</v>
      </c>
    </row>
    <row r="222" s="300" customFormat="1" ht="38" customHeight="1" spans="1:7">
      <c r="A222" s="325" t="s">
        <v>1765</v>
      </c>
      <c r="B222" s="326" t="s">
        <v>1766</v>
      </c>
      <c r="C222" s="327">
        <v>3546</v>
      </c>
      <c r="D222" s="327">
        <v>4223</v>
      </c>
      <c r="E222" s="328">
        <f t="shared" si="12"/>
        <v>0.191</v>
      </c>
      <c r="F222" s="323" t="str">
        <f t="shared" si="13"/>
        <v>是</v>
      </c>
      <c r="G222" s="307" t="str">
        <f t="shared" si="14"/>
        <v>项</v>
      </c>
    </row>
    <row r="223" customHeight="1" spans="1:7">
      <c r="A223" s="325" t="s">
        <v>1767</v>
      </c>
      <c r="B223" s="326" t="s">
        <v>1768</v>
      </c>
      <c r="C223" s="327"/>
      <c r="D223" s="327"/>
      <c r="E223" s="328" t="str">
        <f t="shared" si="12"/>
        <v/>
      </c>
      <c r="F223" s="323" t="str">
        <f t="shared" si="13"/>
        <v>否</v>
      </c>
      <c r="G223" s="307" t="str">
        <f t="shared" si="14"/>
        <v>项</v>
      </c>
    </row>
    <row r="224" s="300" customFormat="1" customHeight="1" spans="1:7">
      <c r="A224" s="319" t="s">
        <v>116</v>
      </c>
      <c r="B224" s="320" t="s">
        <v>1769</v>
      </c>
      <c r="C224" s="361">
        <v>52</v>
      </c>
      <c r="D224" s="361">
        <v>221</v>
      </c>
      <c r="E224" s="333"/>
      <c r="F224" s="323" t="str">
        <f t="shared" si="13"/>
        <v>是</v>
      </c>
      <c r="G224" s="307" t="str">
        <f t="shared" si="14"/>
        <v>类</v>
      </c>
    </row>
    <row r="225" s="300" customFormat="1" ht="35" customHeight="1" spans="1:7">
      <c r="A225" s="335">
        <v>23304</v>
      </c>
      <c r="B225" s="324" t="s">
        <v>1770</v>
      </c>
      <c r="C225" s="365">
        <f>SUM(C226:C241)</f>
        <v>52</v>
      </c>
      <c r="D225" s="365">
        <f>SUM(D226:D241)</f>
        <v>221</v>
      </c>
      <c r="E225" s="328"/>
      <c r="F225" s="323" t="str">
        <f t="shared" si="13"/>
        <v>是</v>
      </c>
      <c r="G225" s="307" t="str">
        <f t="shared" si="14"/>
        <v>款</v>
      </c>
    </row>
    <row r="226" ht="38" customHeight="1" spans="1:7">
      <c r="A226" s="325" t="s">
        <v>1771</v>
      </c>
      <c r="B226" s="326" t="s">
        <v>1772</v>
      </c>
      <c r="C226" s="327"/>
      <c r="D226" s="327"/>
      <c r="E226" s="328" t="str">
        <f t="shared" si="12"/>
        <v/>
      </c>
      <c r="F226" s="323" t="str">
        <f t="shared" si="13"/>
        <v>否</v>
      </c>
      <c r="G226" s="307" t="str">
        <f t="shared" si="14"/>
        <v>项</v>
      </c>
    </row>
    <row r="227" s="300" customFormat="1" ht="38" customHeight="1" spans="1:7">
      <c r="A227" s="325" t="s">
        <v>1773</v>
      </c>
      <c r="B227" s="326" t="s">
        <v>1774</v>
      </c>
      <c r="C227" s="327"/>
      <c r="D227" s="327"/>
      <c r="E227" s="328" t="str">
        <f t="shared" si="12"/>
        <v/>
      </c>
      <c r="F227" s="323" t="str">
        <f t="shared" si="13"/>
        <v>否</v>
      </c>
      <c r="G227" s="307" t="str">
        <f t="shared" si="14"/>
        <v>项</v>
      </c>
    </row>
    <row r="228" ht="38" customHeight="1" spans="1:7">
      <c r="A228" s="325" t="s">
        <v>1775</v>
      </c>
      <c r="B228" s="326" t="s">
        <v>1776</v>
      </c>
      <c r="C228" s="327"/>
      <c r="D228" s="327"/>
      <c r="E228" s="328" t="str">
        <f t="shared" si="12"/>
        <v/>
      </c>
      <c r="F228" s="323" t="str">
        <f t="shared" si="13"/>
        <v>否</v>
      </c>
      <c r="G228" s="307" t="str">
        <f t="shared" si="14"/>
        <v>项</v>
      </c>
    </row>
    <row r="229" s="300" customFormat="1" ht="38" customHeight="1" spans="1:7">
      <c r="A229" s="325" t="s">
        <v>1777</v>
      </c>
      <c r="B229" s="326" t="s">
        <v>1778</v>
      </c>
      <c r="C229" s="327">
        <v>1</v>
      </c>
      <c r="D229" s="327">
        <v>1</v>
      </c>
      <c r="E229" s="328">
        <f t="shared" si="12"/>
        <v>0</v>
      </c>
      <c r="F229" s="323" t="str">
        <f t="shared" si="13"/>
        <v>是</v>
      </c>
      <c r="G229" s="307" t="str">
        <f t="shared" si="14"/>
        <v>项</v>
      </c>
    </row>
    <row r="230" s="300" customFormat="1" ht="38" customHeight="1" spans="1:7">
      <c r="A230" s="325" t="s">
        <v>1779</v>
      </c>
      <c r="B230" s="326" t="s">
        <v>1780</v>
      </c>
      <c r="C230" s="327"/>
      <c r="D230" s="327"/>
      <c r="E230" s="328" t="str">
        <f t="shared" si="12"/>
        <v/>
      </c>
      <c r="F230" s="323" t="str">
        <f t="shared" si="13"/>
        <v>否</v>
      </c>
      <c r="G230" s="307" t="str">
        <f t="shared" si="14"/>
        <v>项</v>
      </c>
    </row>
    <row r="231" ht="38" customHeight="1" spans="1:7">
      <c r="A231" s="325" t="s">
        <v>1781</v>
      </c>
      <c r="B231" s="326" t="s">
        <v>1782</v>
      </c>
      <c r="C231" s="327"/>
      <c r="D231" s="327"/>
      <c r="E231" s="328" t="str">
        <f t="shared" si="12"/>
        <v/>
      </c>
      <c r="F231" s="323" t="str">
        <f t="shared" si="13"/>
        <v>否</v>
      </c>
      <c r="G231" s="307" t="str">
        <f t="shared" si="14"/>
        <v>项</v>
      </c>
    </row>
    <row r="232" ht="38" customHeight="1" spans="1:7">
      <c r="A232" s="325" t="s">
        <v>1783</v>
      </c>
      <c r="B232" s="326" t="s">
        <v>1784</v>
      </c>
      <c r="C232" s="327"/>
      <c r="D232" s="327"/>
      <c r="E232" s="328" t="str">
        <f t="shared" si="12"/>
        <v/>
      </c>
      <c r="F232" s="323" t="str">
        <f t="shared" si="13"/>
        <v>否</v>
      </c>
      <c r="G232" s="307" t="str">
        <f t="shared" si="14"/>
        <v>项</v>
      </c>
    </row>
    <row r="233" ht="38" customHeight="1" spans="1:7">
      <c r="A233" s="325" t="s">
        <v>1785</v>
      </c>
      <c r="B233" s="326" t="s">
        <v>1786</v>
      </c>
      <c r="C233" s="327"/>
      <c r="D233" s="327"/>
      <c r="E233" s="328" t="str">
        <f t="shared" si="12"/>
        <v/>
      </c>
      <c r="F233" s="323" t="str">
        <f t="shared" si="13"/>
        <v>否</v>
      </c>
      <c r="G233" s="307" t="str">
        <f t="shared" si="14"/>
        <v>项</v>
      </c>
    </row>
    <row r="234" ht="38" customHeight="1" spans="1:7">
      <c r="A234" s="325" t="s">
        <v>1787</v>
      </c>
      <c r="B234" s="326" t="s">
        <v>1788</v>
      </c>
      <c r="C234" s="327"/>
      <c r="D234" s="327"/>
      <c r="E234" s="328" t="str">
        <f t="shared" si="12"/>
        <v/>
      </c>
      <c r="F234" s="323" t="str">
        <f t="shared" si="13"/>
        <v>否</v>
      </c>
      <c r="G234" s="307" t="str">
        <f t="shared" si="14"/>
        <v>项</v>
      </c>
    </row>
    <row r="235" ht="38" customHeight="1" spans="1:7">
      <c r="A235" s="325" t="s">
        <v>1789</v>
      </c>
      <c r="B235" s="326" t="s">
        <v>1790</v>
      </c>
      <c r="C235" s="327"/>
      <c r="D235" s="327"/>
      <c r="E235" s="328" t="str">
        <f t="shared" si="12"/>
        <v/>
      </c>
      <c r="F235" s="323" t="str">
        <f t="shared" si="13"/>
        <v>否</v>
      </c>
      <c r="G235" s="307" t="str">
        <f t="shared" si="14"/>
        <v>项</v>
      </c>
    </row>
    <row r="236" ht="38" customHeight="1" spans="1:7">
      <c r="A236" s="325" t="s">
        <v>1791</v>
      </c>
      <c r="B236" s="326" t="s">
        <v>1792</v>
      </c>
      <c r="C236" s="327"/>
      <c r="D236" s="327"/>
      <c r="E236" s="328" t="str">
        <f t="shared" si="12"/>
        <v/>
      </c>
      <c r="F236" s="323" t="str">
        <f t="shared" si="13"/>
        <v>否</v>
      </c>
      <c r="G236" s="307" t="str">
        <f t="shared" si="14"/>
        <v>项</v>
      </c>
    </row>
    <row r="237" ht="38" customHeight="1" spans="1:7">
      <c r="A237" s="325" t="s">
        <v>1793</v>
      </c>
      <c r="B237" s="326" t="s">
        <v>1794</v>
      </c>
      <c r="C237" s="327"/>
      <c r="D237" s="327"/>
      <c r="E237" s="328" t="str">
        <f t="shared" si="12"/>
        <v/>
      </c>
      <c r="F237" s="323" t="str">
        <f t="shared" si="13"/>
        <v>否</v>
      </c>
      <c r="G237" s="307" t="str">
        <f t="shared" si="14"/>
        <v>项</v>
      </c>
    </row>
    <row r="238" ht="38" customHeight="1" spans="1:7">
      <c r="A238" s="325" t="s">
        <v>1795</v>
      </c>
      <c r="B238" s="326" t="s">
        <v>1796</v>
      </c>
      <c r="C238" s="327"/>
      <c r="D238" s="327"/>
      <c r="E238" s="328" t="str">
        <f t="shared" si="12"/>
        <v/>
      </c>
      <c r="F238" s="323" t="str">
        <f t="shared" si="13"/>
        <v>否</v>
      </c>
      <c r="G238" s="307" t="str">
        <f t="shared" si="14"/>
        <v>项</v>
      </c>
    </row>
    <row r="239" s="300" customFormat="1" ht="38" customHeight="1" spans="1:7">
      <c r="A239" s="325" t="s">
        <v>1797</v>
      </c>
      <c r="B239" s="326" t="s">
        <v>1798</v>
      </c>
      <c r="C239" s="327"/>
      <c r="D239" s="327"/>
      <c r="E239" s="328" t="str">
        <f t="shared" si="12"/>
        <v/>
      </c>
      <c r="F239" s="323" t="str">
        <f t="shared" si="13"/>
        <v>否</v>
      </c>
      <c r="G239" s="307" t="str">
        <f t="shared" si="14"/>
        <v>项</v>
      </c>
    </row>
    <row r="240" customHeight="1" spans="1:7">
      <c r="A240" s="325" t="s">
        <v>1799</v>
      </c>
      <c r="B240" s="326" t="s">
        <v>1800</v>
      </c>
      <c r="C240" s="327">
        <v>51</v>
      </c>
      <c r="D240" s="327">
        <v>220</v>
      </c>
      <c r="E240" s="328">
        <f t="shared" si="12"/>
        <v>3.314</v>
      </c>
      <c r="F240" s="323" t="str">
        <f t="shared" si="13"/>
        <v>是</v>
      </c>
      <c r="G240" s="307" t="str">
        <f t="shared" si="14"/>
        <v>项</v>
      </c>
    </row>
    <row r="241" customHeight="1" spans="1:7">
      <c r="A241" s="325" t="s">
        <v>1801</v>
      </c>
      <c r="B241" s="326" t="s">
        <v>1802</v>
      </c>
      <c r="C241" s="327"/>
      <c r="D241" s="327"/>
      <c r="E241" s="328" t="str">
        <f t="shared" si="12"/>
        <v/>
      </c>
      <c r="F241" s="323" t="str">
        <f t="shared" si="13"/>
        <v>否</v>
      </c>
      <c r="G241" s="307" t="str">
        <f t="shared" si="14"/>
        <v>项</v>
      </c>
    </row>
    <row r="242" customHeight="1" spans="1:7">
      <c r="A242" s="334" t="s">
        <v>1803</v>
      </c>
      <c r="B242" s="320" t="s">
        <v>1804</v>
      </c>
      <c r="C242" s="361"/>
      <c r="D242" s="361"/>
      <c r="E242" s="333"/>
      <c r="F242" s="323" t="str">
        <f t="shared" si="13"/>
        <v>是</v>
      </c>
      <c r="G242" s="307" t="str">
        <f t="shared" si="14"/>
        <v>类</v>
      </c>
    </row>
    <row r="243" ht="35" customHeight="1" spans="1:7">
      <c r="A243" s="335" t="s">
        <v>1805</v>
      </c>
      <c r="B243" s="324" t="s">
        <v>1806</v>
      </c>
      <c r="C243" s="365"/>
      <c r="D243" s="365"/>
      <c r="E243" s="328"/>
      <c r="F243" s="323" t="str">
        <f t="shared" si="13"/>
        <v>否</v>
      </c>
      <c r="G243" s="307" t="str">
        <f t="shared" si="14"/>
        <v>款</v>
      </c>
    </row>
    <row r="244" ht="38" customHeight="1" spans="1:7">
      <c r="A244" s="335" t="s">
        <v>1807</v>
      </c>
      <c r="B244" s="326" t="s">
        <v>1808</v>
      </c>
      <c r="C244" s="327"/>
      <c r="D244" s="327"/>
      <c r="E244" s="328" t="str">
        <f t="shared" si="12"/>
        <v/>
      </c>
      <c r="F244" s="323" t="str">
        <f t="shared" si="13"/>
        <v>否</v>
      </c>
      <c r="G244" s="307" t="str">
        <f t="shared" si="14"/>
        <v>项</v>
      </c>
    </row>
    <row r="245" ht="38" customHeight="1" spans="1:7">
      <c r="A245" s="335" t="s">
        <v>1809</v>
      </c>
      <c r="B245" s="326" t="s">
        <v>1810</v>
      </c>
      <c r="C245" s="327"/>
      <c r="D245" s="327"/>
      <c r="E245" s="328" t="str">
        <f t="shared" si="12"/>
        <v/>
      </c>
      <c r="F245" s="323" t="str">
        <f t="shared" si="13"/>
        <v>否</v>
      </c>
      <c r="G245" s="307" t="str">
        <f t="shared" si="14"/>
        <v>项</v>
      </c>
    </row>
    <row r="246" ht="38" customHeight="1" spans="1:7">
      <c r="A246" s="335" t="s">
        <v>1811</v>
      </c>
      <c r="B246" s="326" t="s">
        <v>1812</v>
      </c>
      <c r="C246" s="327"/>
      <c r="D246" s="327"/>
      <c r="E246" s="328" t="str">
        <f t="shared" si="12"/>
        <v/>
      </c>
      <c r="F246" s="323" t="str">
        <f t="shared" si="13"/>
        <v>否</v>
      </c>
      <c r="G246" s="307" t="str">
        <f t="shared" si="14"/>
        <v>项</v>
      </c>
    </row>
    <row r="247" ht="38" customHeight="1" spans="1:7">
      <c r="A247" s="335" t="s">
        <v>1813</v>
      </c>
      <c r="B247" s="326" t="s">
        <v>1814</v>
      </c>
      <c r="C247" s="327"/>
      <c r="D247" s="327"/>
      <c r="E247" s="328" t="str">
        <f t="shared" si="12"/>
        <v/>
      </c>
      <c r="F247" s="323" t="str">
        <f t="shared" si="13"/>
        <v>否</v>
      </c>
      <c r="G247" s="307" t="str">
        <f t="shared" si="14"/>
        <v>项</v>
      </c>
    </row>
    <row r="248" ht="38" customHeight="1" spans="1:7">
      <c r="A248" s="335" t="s">
        <v>1815</v>
      </c>
      <c r="B248" s="326" t="s">
        <v>1816</v>
      </c>
      <c r="C248" s="327"/>
      <c r="D248" s="327"/>
      <c r="E248" s="328" t="str">
        <f t="shared" si="12"/>
        <v/>
      </c>
      <c r="F248" s="323" t="str">
        <f t="shared" si="13"/>
        <v>否</v>
      </c>
      <c r="G248" s="307" t="str">
        <f t="shared" si="14"/>
        <v>项</v>
      </c>
    </row>
    <row r="249" ht="38" customHeight="1" spans="1:7">
      <c r="A249" s="335" t="s">
        <v>1817</v>
      </c>
      <c r="B249" s="326" t="s">
        <v>1818</v>
      </c>
      <c r="C249" s="327"/>
      <c r="D249" s="327"/>
      <c r="E249" s="328" t="str">
        <f t="shared" si="12"/>
        <v/>
      </c>
      <c r="F249" s="323" t="str">
        <f t="shared" si="13"/>
        <v>否</v>
      </c>
      <c r="G249" s="307" t="str">
        <f t="shared" si="14"/>
        <v>项</v>
      </c>
    </row>
    <row r="250" ht="38" customHeight="1" spans="1:7">
      <c r="A250" s="335" t="s">
        <v>1819</v>
      </c>
      <c r="B250" s="326" t="s">
        <v>1820</v>
      </c>
      <c r="C250" s="327"/>
      <c r="D250" s="327"/>
      <c r="E250" s="328" t="str">
        <f t="shared" si="12"/>
        <v/>
      </c>
      <c r="F250" s="323" t="str">
        <f t="shared" si="13"/>
        <v>否</v>
      </c>
      <c r="G250" s="307" t="str">
        <f t="shared" si="14"/>
        <v>项</v>
      </c>
    </row>
    <row r="251" ht="38" customHeight="1" spans="1:7">
      <c r="A251" s="335" t="s">
        <v>1821</v>
      </c>
      <c r="B251" s="326" t="s">
        <v>1822</v>
      </c>
      <c r="C251" s="327"/>
      <c r="D251" s="327"/>
      <c r="E251" s="328" t="str">
        <f t="shared" si="12"/>
        <v/>
      </c>
      <c r="F251" s="323" t="str">
        <f t="shared" si="13"/>
        <v>否</v>
      </c>
      <c r="G251" s="307" t="str">
        <f t="shared" si="14"/>
        <v>项</v>
      </c>
    </row>
    <row r="252" ht="38" customHeight="1" spans="1:7">
      <c r="A252" s="335" t="s">
        <v>1823</v>
      </c>
      <c r="B252" s="326" t="s">
        <v>1824</v>
      </c>
      <c r="C252" s="327"/>
      <c r="D252" s="327"/>
      <c r="E252" s="328" t="str">
        <f t="shared" si="12"/>
        <v/>
      </c>
      <c r="F252" s="323" t="str">
        <f t="shared" si="13"/>
        <v>否</v>
      </c>
      <c r="G252" s="307" t="str">
        <f t="shared" si="14"/>
        <v>项</v>
      </c>
    </row>
    <row r="253" ht="38" customHeight="1" spans="1:7">
      <c r="A253" s="335" t="s">
        <v>1825</v>
      </c>
      <c r="B253" s="326" t="s">
        <v>1826</v>
      </c>
      <c r="C253" s="327"/>
      <c r="D253" s="327"/>
      <c r="E253" s="328" t="str">
        <f t="shared" si="12"/>
        <v/>
      </c>
      <c r="F253" s="323" t="str">
        <f t="shared" si="13"/>
        <v>否</v>
      </c>
      <c r="G253" s="307" t="str">
        <f t="shared" si="14"/>
        <v>项</v>
      </c>
    </row>
    <row r="254" ht="38" customHeight="1" spans="1:7">
      <c r="A254" s="335" t="s">
        <v>1827</v>
      </c>
      <c r="B254" s="326" t="s">
        <v>1828</v>
      </c>
      <c r="C254" s="327"/>
      <c r="D254" s="327"/>
      <c r="E254" s="328" t="str">
        <f t="shared" si="12"/>
        <v/>
      </c>
      <c r="F254" s="323" t="str">
        <f t="shared" si="13"/>
        <v>否</v>
      </c>
      <c r="G254" s="307" t="str">
        <f t="shared" si="14"/>
        <v>项</v>
      </c>
    </row>
    <row r="255" ht="38" customHeight="1" spans="1:7">
      <c r="A255" s="335" t="s">
        <v>1829</v>
      </c>
      <c r="B255" s="326" t="s">
        <v>1830</v>
      </c>
      <c r="C255" s="327"/>
      <c r="D255" s="327"/>
      <c r="E255" s="328" t="str">
        <f t="shared" si="12"/>
        <v/>
      </c>
      <c r="F255" s="323" t="str">
        <f t="shared" si="13"/>
        <v>否</v>
      </c>
      <c r="G255" s="307" t="str">
        <f t="shared" si="14"/>
        <v>项</v>
      </c>
    </row>
    <row r="256" ht="35" customHeight="1" spans="1:7">
      <c r="A256" s="335" t="s">
        <v>1831</v>
      </c>
      <c r="B256" s="324" t="s">
        <v>1832</v>
      </c>
      <c r="C256" s="365"/>
      <c r="D256" s="365"/>
      <c r="E256" s="328"/>
      <c r="F256" s="323" t="str">
        <f t="shared" si="13"/>
        <v>否</v>
      </c>
      <c r="G256" s="307" t="str">
        <f t="shared" si="14"/>
        <v>款</v>
      </c>
    </row>
    <row r="257" ht="38" customHeight="1" spans="1:7">
      <c r="A257" s="335" t="s">
        <v>1833</v>
      </c>
      <c r="B257" s="326" t="s">
        <v>1834</v>
      </c>
      <c r="C257" s="327"/>
      <c r="D257" s="327"/>
      <c r="E257" s="328" t="str">
        <f t="shared" si="12"/>
        <v/>
      </c>
      <c r="F257" s="323" t="str">
        <f t="shared" si="13"/>
        <v>否</v>
      </c>
      <c r="G257" s="307" t="str">
        <f t="shared" si="14"/>
        <v>项</v>
      </c>
    </row>
    <row r="258" ht="38" customHeight="1" spans="1:7">
      <c r="A258" s="335" t="s">
        <v>1835</v>
      </c>
      <c r="B258" s="326" t="s">
        <v>1836</v>
      </c>
      <c r="C258" s="327"/>
      <c r="D258" s="327"/>
      <c r="E258" s="328" t="str">
        <f t="shared" si="12"/>
        <v/>
      </c>
      <c r="F258" s="323" t="str">
        <f t="shared" si="13"/>
        <v>否</v>
      </c>
      <c r="G258" s="307" t="str">
        <f t="shared" si="14"/>
        <v>项</v>
      </c>
    </row>
    <row r="259" ht="38" customHeight="1" spans="1:7">
      <c r="A259" s="335" t="s">
        <v>1837</v>
      </c>
      <c r="B259" s="326" t="s">
        <v>1838</v>
      </c>
      <c r="C259" s="327"/>
      <c r="D259" s="327"/>
      <c r="E259" s="328" t="str">
        <f t="shared" si="12"/>
        <v/>
      </c>
      <c r="F259" s="323" t="str">
        <f t="shared" si="13"/>
        <v>否</v>
      </c>
      <c r="G259" s="307" t="str">
        <f t="shared" si="14"/>
        <v>项</v>
      </c>
    </row>
    <row r="260" ht="38" customHeight="1" spans="1:7">
      <c r="A260" s="335" t="s">
        <v>1839</v>
      </c>
      <c r="B260" s="326" t="s">
        <v>1840</v>
      </c>
      <c r="C260" s="327"/>
      <c r="D260" s="327"/>
      <c r="E260" s="328" t="str">
        <f t="shared" si="12"/>
        <v/>
      </c>
      <c r="F260" s="323" t="str">
        <f t="shared" si="13"/>
        <v>否</v>
      </c>
      <c r="G260" s="307" t="str">
        <f t="shared" si="14"/>
        <v>项</v>
      </c>
    </row>
    <row r="261" ht="38" customHeight="1" spans="1:7">
      <c r="A261" s="335" t="s">
        <v>1841</v>
      </c>
      <c r="B261" s="326" t="s">
        <v>1842</v>
      </c>
      <c r="C261" s="327"/>
      <c r="D261" s="327"/>
      <c r="E261" s="328" t="str">
        <f t="shared" si="12"/>
        <v/>
      </c>
      <c r="F261" s="323" t="str">
        <f t="shared" si="13"/>
        <v>否</v>
      </c>
      <c r="G261" s="307" t="str">
        <f t="shared" si="14"/>
        <v>项</v>
      </c>
    </row>
    <row r="262" ht="38" customHeight="1" spans="1:7">
      <c r="A262" s="335" t="s">
        <v>1843</v>
      </c>
      <c r="B262" s="326" t="s">
        <v>1844</v>
      </c>
      <c r="C262" s="327"/>
      <c r="D262" s="327"/>
      <c r="E262" s="328" t="str">
        <f t="shared" si="12"/>
        <v/>
      </c>
      <c r="F262" s="323" t="str">
        <f t="shared" si="13"/>
        <v>否</v>
      </c>
      <c r="G262" s="307" t="str">
        <f t="shared" si="14"/>
        <v>项</v>
      </c>
    </row>
    <row r="263" customHeight="1" spans="1:6">
      <c r="A263" s="319"/>
      <c r="B263" s="320"/>
      <c r="C263" s="321"/>
      <c r="D263" s="321"/>
      <c r="E263" s="363"/>
      <c r="F263" s="323" t="str">
        <f>IF(LEN(A263)=3,"是",IF(B263&lt;&gt;"",IF(SUM(C263:D263)&lt;&gt;0,"是","否"),"是"))</f>
        <v>是</v>
      </c>
    </row>
    <row r="264" ht="35" customHeight="1" spans="1:6">
      <c r="A264" s="336"/>
      <c r="B264" s="337" t="s">
        <v>1845</v>
      </c>
      <c r="C264" s="361">
        <f>C4+C20+C32+C43+C101+C125+C177+C181+C207+C224+C242</f>
        <v>58579</v>
      </c>
      <c r="D264" s="361">
        <f>D4+D20+D32+D43+D101+D125+D177+D181+D207+D224+D242</f>
        <v>34327</v>
      </c>
      <c r="E264" s="333"/>
      <c r="F264" s="323" t="str">
        <f t="shared" ref="F264:F272" si="15">IF(LEN(A264)=3,"是",IF(B264&lt;&gt;"",IF(SUM(C264:D264)&lt;&gt;0,"是","否"),"是"))</f>
        <v>是</v>
      </c>
    </row>
    <row r="265" ht="20" customHeight="1" spans="1:6">
      <c r="A265" s="381" t="s">
        <v>1846</v>
      </c>
      <c r="B265" s="339" t="s">
        <v>121</v>
      </c>
      <c r="C265" s="382">
        <v>21970</v>
      </c>
      <c r="D265" s="382">
        <f>D266+D269+D270</f>
        <v>37660</v>
      </c>
      <c r="E265" s="363"/>
      <c r="F265" s="323" t="str">
        <f t="shared" si="15"/>
        <v>是</v>
      </c>
    </row>
    <row r="266" ht="25" customHeight="1" spans="1:6">
      <c r="A266" s="381" t="s">
        <v>1847</v>
      </c>
      <c r="B266" s="383" t="s">
        <v>1848</v>
      </c>
      <c r="C266" s="382">
        <f>SUM(C267:C268)</f>
        <v>1801</v>
      </c>
      <c r="D266" s="382">
        <f>SUM(D267:D268)</f>
        <v>5200</v>
      </c>
      <c r="E266" s="363"/>
      <c r="F266" s="323" t="str">
        <f t="shared" si="15"/>
        <v>是</v>
      </c>
    </row>
    <row r="267" customHeight="1" spans="1:7">
      <c r="A267" s="384" t="s">
        <v>1849</v>
      </c>
      <c r="B267" s="343" t="s">
        <v>1850</v>
      </c>
      <c r="C267" s="385">
        <v>1801</v>
      </c>
      <c r="D267" s="386">
        <v>5200</v>
      </c>
      <c r="E267" s="387"/>
      <c r="F267" s="323" t="str">
        <f t="shared" si="15"/>
        <v>是</v>
      </c>
      <c r="G267" s="300"/>
    </row>
    <row r="268" ht="23" customHeight="1" spans="1:7">
      <c r="A268" s="384" t="s">
        <v>1851</v>
      </c>
      <c r="B268" s="343" t="s">
        <v>1852</v>
      </c>
      <c r="C268" s="385"/>
      <c r="D268" s="386"/>
      <c r="E268" s="387"/>
      <c r="F268" s="323" t="str">
        <f t="shared" si="15"/>
        <v>否</v>
      </c>
      <c r="G268" s="300"/>
    </row>
    <row r="269" ht="34" customHeight="1" spans="1:6">
      <c r="A269" s="388" t="s">
        <v>1853</v>
      </c>
      <c r="B269" s="340" t="s">
        <v>1854</v>
      </c>
      <c r="C269" s="389">
        <v>6225</v>
      </c>
      <c r="D269" s="390">
        <v>32460</v>
      </c>
      <c r="E269" s="364"/>
      <c r="F269" s="323" t="str">
        <f t="shared" si="15"/>
        <v>是</v>
      </c>
    </row>
    <row r="270" ht="33" customHeight="1" spans="1:6">
      <c r="A270" s="388" t="s">
        <v>1855</v>
      </c>
      <c r="B270" s="340" t="s">
        <v>1856</v>
      </c>
      <c r="C270" s="389">
        <v>13944</v>
      </c>
      <c r="D270" s="390"/>
      <c r="E270" s="364"/>
      <c r="F270" s="323" t="str">
        <f t="shared" si="15"/>
        <v>是</v>
      </c>
    </row>
    <row r="271" ht="37" customHeight="1" spans="1:6">
      <c r="A271" s="388" t="s">
        <v>1857</v>
      </c>
      <c r="B271" s="345" t="s">
        <v>1858</v>
      </c>
      <c r="C271" s="382">
        <v>7972</v>
      </c>
      <c r="D271" s="391">
        <v>10000</v>
      </c>
      <c r="E271" s="364"/>
      <c r="F271" s="323" t="str">
        <f t="shared" si="15"/>
        <v>是</v>
      </c>
    </row>
    <row r="272" ht="25" customHeight="1" spans="1:6">
      <c r="A272" s="392"/>
      <c r="B272" s="347" t="s">
        <v>128</v>
      </c>
      <c r="C272" s="382">
        <f>C264+C265+C271</f>
        <v>88521</v>
      </c>
      <c r="D272" s="382">
        <f>D264+D265+D271</f>
        <v>81987</v>
      </c>
      <c r="E272" s="363"/>
      <c r="F272" s="323" t="str">
        <f t="shared" si="15"/>
        <v>是</v>
      </c>
    </row>
    <row r="273" customHeight="1" spans="3:3">
      <c r="C273" s="393"/>
    </row>
    <row r="275" customHeight="1" spans="3:3">
      <c r="C275" s="393"/>
    </row>
    <row r="277" customHeight="1" spans="3:3">
      <c r="C277" s="393"/>
    </row>
    <row r="278" customHeight="1" spans="3:3">
      <c r="C278" s="393"/>
    </row>
    <row r="280" customHeight="1" spans="3:3">
      <c r="C280" s="393"/>
    </row>
    <row r="281" customHeight="1" spans="3:3">
      <c r="C281" s="393"/>
    </row>
    <row r="282" customHeight="1" spans="3:3">
      <c r="C282" s="393"/>
    </row>
    <row r="283" customHeight="1" spans="3:3">
      <c r="C283" s="393"/>
    </row>
    <row r="285" customHeight="1" spans="3:3">
      <c r="C285" s="393"/>
    </row>
  </sheetData>
  <autoFilter ref="A3:G272">
    <extLst/>
  </autoFilter>
  <mergeCells count="1">
    <mergeCell ref="B1:E1"/>
  </mergeCells>
  <conditionalFormatting sqref="B271">
    <cfRule type="expression" dxfId="1" priority="3" stopIfTrue="1">
      <formula>"len($A:$A)=3"</formula>
    </cfRule>
  </conditionalFormatting>
  <conditionalFormatting sqref="C271">
    <cfRule type="expression" dxfId="1" priority="2" stopIfTrue="1">
      <formula>"len($A:$A)=3"</formula>
    </cfRule>
  </conditionalFormatting>
  <conditionalFormatting sqref="D271">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37"/>
  <sheetViews>
    <sheetView showGridLines="0" showZeros="0" view="pageBreakPreview" zoomScaleNormal="115" workbookViewId="0">
      <pane ySplit="3" topLeftCell="A28" activePane="bottomLeft" state="frozen"/>
      <selection/>
      <selection pane="bottomLeft" activeCell="E32" sqref="E32:E34"/>
    </sheetView>
  </sheetViews>
  <sheetFormatPr defaultColWidth="9" defaultRowHeight="14.25" outlineLevelCol="5"/>
  <cols>
    <col min="1" max="1" width="15" style="171" customWidth="1"/>
    <col min="2" max="2" width="50.75" style="171" customWidth="1"/>
    <col min="3" max="4" width="20.6333333333333" style="171" customWidth="1"/>
    <col min="5" max="5" width="20.6333333333333" style="351" customWidth="1"/>
    <col min="6" max="6" width="3.75" style="171" customWidth="1"/>
    <col min="7" max="16384" width="9" style="171"/>
  </cols>
  <sheetData>
    <row r="1" ht="45" customHeight="1" spans="1:6">
      <c r="A1" s="352"/>
      <c r="B1" s="353" t="s">
        <v>1859</v>
      </c>
      <c r="C1" s="353"/>
      <c r="D1" s="353"/>
      <c r="E1" s="353"/>
      <c r="F1" s="352"/>
    </row>
    <row r="2" s="349" customFormat="1" ht="20.1" customHeight="1" spans="1:6">
      <c r="A2" s="354"/>
      <c r="B2" s="355"/>
      <c r="C2" s="356"/>
      <c r="D2" s="355"/>
      <c r="E2" s="357" t="s">
        <v>2</v>
      </c>
      <c r="F2" s="354"/>
    </row>
    <row r="3" s="350" customFormat="1" ht="45" customHeight="1" spans="1:6">
      <c r="A3" s="358" t="s">
        <v>3</v>
      </c>
      <c r="B3" s="359" t="s">
        <v>4</v>
      </c>
      <c r="C3" s="192" t="s">
        <v>130</v>
      </c>
      <c r="D3" s="192" t="s">
        <v>6</v>
      </c>
      <c r="E3" s="192" t="s">
        <v>131</v>
      </c>
      <c r="F3" s="360" t="s">
        <v>8</v>
      </c>
    </row>
    <row r="4" s="350" customFormat="1" ht="36" customHeight="1" spans="1:6">
      <c r="A4" s="325" t="s">
        <v>1337</v>
      </c>
      <c r="B4" s="320" t="s">
        <v>1338</v>
      </c>
      <c r="C4" s="361"/>
      <c r="D4" s="361"/>
      <c r="E4" s="333"/>
      <c r="F4" s="362" t="str">
        <f t="shared" ref="F4:F29" si="0">IF(LEN(A4)=7,"是",IF(B4&lt;&gt;"",IF(SUM(C4:D4)&lt;&gt;0,"是","否"),"是"))</f>
        <v>是</v>
      </c>
    </row>
    <row r="5" ht="36" customHeight="1" spans="1:6">
      <c r="A5" s="325" t="s">
        <v>1339</v>
      </c>
      <c r="B5" s="320" t="s">
        <v>1340</v>
      </c>
      <c r="C5" s="361"/>
      <c r="D5" s="361"/>
      <c r="E5" s="363"/>
      <c r="F5" s="362" t="str">
        <f t="shared" si="0"/>
        <v>是</v>
      </c>
    </row>
    <row r="6" ht="36" customHeight="1" spans="1:6">
      <c r="A6" s="325" t="s">
        <v>1341</v>
      </c>
      <c r="B6" s="320" t="s">
        <v>1342</v>
      </c>
      <c r="C6" s="361"/>
      <c r="D6" s="361"/>
      <c r="E6" s="363"/>
      <c r="F6" s="362" t="str">
        <f t="shared" si="0"/>
        <v>是</v>
      </c>
    </row>
    <row r="7" ht="36" customHeight="1" spans="1:6">
      <c r="A7" s="325" t="s">
        <v>1343</v>
      </c>
      <c r="B7" s="320" t="s">
        <v>1344</v>
      </c>
      <c r="C7" s="361"/>
      <c r="D7" s="361"/>
      <c r="E7" s="363"/>
      <c r="F7" s="362" t="str">
        <f t="shared" si="0"/>
        <v>是</v>
      </c>
    </row>
    <row r="8" ht="36" customHeight="1" spans="1:6">
      <c r="A8" s="325" t="s">
        <v>1345</v>
      </c>
      <c r="B8" s="320" t="s">
        <v>1346</v>
      </c>
      <c r="C8" s="361"/>
      <c r="D8" s="361"/>
      <c r="E8" s="363"/>
      <c r="F8" s="362" t="str">
        <f t="shared" si="0"/>
        <v>是</v>
      </c>
    </row>
    <row r="9" ht="36" customHeight="1" spans="1:6">
      <c r="A9" s="325" t="s">
        <v>1347</v>
      </c>
      <c r="B9" s="320" t="s">
        <v>1348</v>
      </c>
      <c r="C9" s="361"/>
      <c r="D9" s="361"/>
      <c r="E9" s="363"/>
      <c r="F9" s="362" t="str">
        <f t="shared" si="0"/>
        <v>是</v>
      </c>
    </row>
    <row r="10" ht="36" customHeight="1" spans="1:6">
      <c r="A10" s="325" t="s">
        <v>1349</v>
      </c>
      <c r="B10" s="320" t="s">
        <v>1350</v>
      </c>
      <c r="C10" s="361">
        <v>78330</v>
      </c>
      <c r="D10" s="361">
        <v>52000</v>
      </c>
      <c r="E10" s="363">
        <f>(D10-C10)/C10</f>
        <v>-0.336</v>
      </c>
      <c r="F10" s="362" t="str">
        <f t="shared" si="0"/>
        <v>是</v>
      </c>
    </row>
    <row r="11" ht="36" hidden="1" customHeight="1" spans="1:6">
      <c r="A11" s="325" t="s">
        <v>1351</v>
      </c>
      <c r="B11" s="326" t="s">
        <v>1352</v>
      </c>
      <c r="C11" s="327">
        <v>0</v>
      </c>
      <c r="D11" s="327"/>
      <c r="E11" s="364" t="str">
        <f>IF(C11&gt;0,D11/C11-1,IF(C11&lt;0,-(D11/C11-1),""))</f>
        <v/>
      </c>
      <c r="F11" s="163" t="str">
        <f t="shared" si="0"/>
        <v>否</v>
      </c>
    </row>
    <row r="12" ht="36" hidden="1" customHeight="1" spans="1:6">
      <c r="A12" s="325" t="s">
        <v>1353</v>
      </c>
      <c r="B12" s="326" t="s">
        <v>1354</v>
      </c>
      <c r="C12" s="327">
        <v>0</v>
      </c>
      <c r="D12" s="327"/>
      <c r="E12" s="364" t="str">
        <f>IF(C12&gt;0,D12/C12-1,IF(C12&lt;0,-(D12/C12-1),""))</f>
        <v/>
      </c>
      <c r="F12" s="362" t="str">
        <f t="shared" si="0"/>
        <v>否</v>
      </c>
    </row>
    <row r="13" ht="36" hidden="1" customHeight="1" spans="1:6">
      <c r="A13" s="325" t="s">
        <v>1355</v>
      </c>
      <c r="B13" s="326" t="s">
        <v>1356</v>
      </c>
      <c r="C13" s="327">
        <v>0</v>
      </c>
      <c r="D13" s="327"/>
      <c r="E13" s="364" t="str">
        <f>IF(C13&gt;0,D13/C13-1,IF(C13&lt;0,-(D13/C13-1),""))</f>
        <v/>
      </c>
      <c r="F13" s="362" t="str">
        <f t="shared" si="0"/>
        <v>否</v>
      </c>
    </row>
    <row r="14" ht="36" hidden="1" customHeight="1" spans="1:6">
      <c r="A14" s="325" t="s">
        <v>1357</v>
      </c>
      <c r="B14" s="326" t="s">
        <v>1358</v>
      </c>
      <c r="C14" s="327">
        <v>0</v>
      </c>
      <c r="D14" s="327"/>
      <c r="E14" s="364" t="str">
        <f>IF(C14&gt;0,D14/C14-1,IF(C14&lt;0,-(D14/C14-1),""))</f>
        <v/>
      </c>
      <c r="F14" s="362" t="str">
        <f t="shared" si="0"/>
        <v>否</v>
      </c>
    </row>
    <row r="15" ht="36" customHeight="1" spans="1:6">
      <c r="A15" s="325" t="s">
        <v>1359</v>
      </c>
      <c r="B15" s="324" t="s">
        <v>1360</v>
      </c>
      <c r="C15" s="365">
        <v>78330</v>
      </c>
      <c r="D15" s="365">
        <v>52000</v>
      </c>
      <c r="E15" s="364">
        <f>(D15-C15)/C15</f>
        <v>-0.336</v>
      </c>
      <c r="F15" s="362" t="str">
        <f t="shared" si="0"/>
        <v>是</v>
      </c>
    </row>
    <row r="16" ht="36" customHeight="1" spans="1:6">
      <c r="A16" s="366" t="s">
        <v>1361</v>
      </c>
      <c r="B16" s="182" t="s">
        <v>1362</v>
      </c>
      <c r="C16" s="361"/>
      <c r="D16" s="361"/>
      <c r="E16" s="363"/>
      <c r="F16" s="362" t="str">
        <f t="shared" si="0"/>
        <v>是</v>
      </c>
    </row>
    <row r="17" ht="36" customHeight="1" spans="1:6">
      <c r="A17" s="366" t="s">
        <v>1363</v>
      </c>
      <c r="B17" s="182" t="s">
        <v>1364</v>
      </c>
      <c r="C17" s="361"/>
      <c r="D17" s="361"/>
      <c r="E17" s="363"/>
      <c r="F17" s="362" t="str">
        <f t="shared" si="0"/>
        <v>是</v>
      </c>
    </row>
    <row r="18" ht="36" customHeight="1" spans="1:6">
      <c r="A18" s="366" t="s">
        <v>1365</v>
      </c>
      <c r="B18" s="202" t="s">
        <v>1366</v>
      </c>
      <c r="C18" s="365"/>
      <c r="D18" s="365"/>
      <c r="E18" s="364"/>
      <c r="F18" s="362" t="str">
        <f t="shared" si="0"/>
        <v>否</v>
      </c>
    </row>
    <row r="19" ht="36" customHeight="1" spans="1:6">
      <c r="A19" s="366" t="s">
        <v>1367</v>
      </c>
      <c r="B19" s="202" t="s">
        <v>1368</v>
      </c>
      <c r="C19" s="365"/>
      <c r="D19" s="365"/>
      <c r="E19" s="364"/>
      <c r="F19" s="362" t="str">
        <f t="shared" si="0"/>
        <v>否</v>
      </c>
    </row>
    <row r="20" ht="36" customHeight="1" spans="1:6">
      <c r="A20" s="366" t="s">
        <v>1369</v>
      </c>
      <c r="B20" s="182" t="s">
        <v>1370</v>
      </c>
      <c r="C20" s="361"/>
      <c r="D20" s="361"/>
      <c r="E20" s="363"/>
      <c r="F20" s="362" t="str">
        <f t="shared" si="0"/>
        <v>是</v>
      </c>
    </row>
    <row r="21" ht="36" customHeight="1" spans="1:6">
      <c r="A21" s="366" t="s">
        <v>1371</v>
      </c>
      <c r="B21" s="182" t="s">
        <v>1372</v>
      </c>
      <c r="C21" s="361"/>
      <c r="D21" s="361"/>
      <c r="E21" s="363"/>
      <c r="F21" s="362" t="str">
        <f t="shared" si="0"/>
        <v>是</v>
      </c>
    </row>
    <row r="22" ht="36" customHeight="1" spans="1:6">
      <c r="A22" s="366" t="s">
        <v>1373</v>
      </c>
      <c r="B22" s="182" t="s">
        <v>1374</v>
      </c>
      <c r="C22" s="361"/>
      <c r="D22" s="361"/>
      <c r="E22" s="363"/>
      <c r="F22" s="362" t="str">
        <f t="shared" si="0"/>
        <v>是</v>
      </c>
    </row>
    <row r="23" ht="36" customHeight="1" spans="1:6">
      <c r="A23" s="325" t="s">
        <v>1375</v>
      </c>
      <c r="B23" s="320" t="s">
        <v>1376</v>
      </c>
      <c r="C23" s="361"/>
      <c r="D23" s="361"/>
      <c r="E23" s="363"/>
      <c r="F23" s="362" t="str">
        <f t="shared" si="0"/>
        <v>是</v>
      </c>
    </row>
    <row r="24" ht="36" customHeight="1" spans="1:6">
      <c r="A24" s="325" t="s">
        <v>1377</v>
      </c>
      <c r="B24" s="320" t="s">
        <v>1378</v>
      </c>
      <c r="C24" s="361"/>
      <c r="D24" s="361">
        <v>420</v>
      </c>
      <c r="E24" s="363"/>
      <c r="F24" s="362" t="str">
        <f t="shared" si="0"/>
        <v>是</v>
      </c>
    </row>
    <row r="25" ht="36" customHeight="1" spans="1:6">
      <c r="A25" s="325" t="s">
        <v>1379</v>
      </c>
      <c r="B25" s="320" t="s">
        <v>1380</v>
      </c>
      <c r="C25" s="361"/>
      <c r="D25" s="361"/>
      <c r="E25" s="363"/>
      <c r="F25" s="362" t="str">
        <f t="shared" si="0"/>
        <v>是</v>
      </c>
    </row>
    <row r="26" ht="36" customHeight="1" spans="1:6">
      <c r="A26" s="325" t="s">
        <v>1381</v>
      </c>
      <c r="B26" s="320" t="s">
        <v>1382</v>
      </c>
      <c r="C26" s="361"/>
      <c r="D26" s="361"/>
      <c r="E26" s="363"/>
      <c r="F26" s="362" t="str">
        <f t="shared" si="0"/>
        <v>是</v>
      </c>
    </row>
    <row r="27" ht="36" customHeight="1" spans="1:6">
      <c r="A27" s="325" t="s">
        <v>1383</v>
      </c>
      <c r="B27" s="320" t="s">
        <v>1384</v>
      </c>
      <c r="C27" s="361"/>
      <c r="D27" s="361">
        <v>5623</v>
      </c>
      <c r="E27" s="363"/>
      <c r="F27" s="362" t="str">
        <f t="shared" si="0"/>
        <v>是</v>
      </c>
    </row>
    <row r="28" ht="36" customHeight="1" spans="1:6">
      <c r="A28" s="325"/>
      <c r="B28" s="324"/>
      <c r="C28" s="365"/>
      <c r="D28" s="365"/>
      <c r="E28" s="364"/>
      <c r="F28" s="163" t="str">
        <f t="shared" si="0"/>
        <v>是</v>
      </c>
    </row>
    <row r="29" ht="36" customHeight="1" spans="1:6">
      <c r="A29" s="336"/>
      <c r="B29" s="337" t="s">
        <v>1860</v>
      </c>
      <c r="C29" s="361">
        <v>78330</v>
      </c>
      <c r="D29" s="361">
        <v>58043</v>
      </c>
      <c r="E29" s="363">
        <f>(D29-C29)/C29</f>
        <v>-0.259</v>
      </c>
      <c r="F29" s="163" t="str">
        <f t="shared" si="0"/>
        <v>是</v>
      </c>
    </row>
    <row r="30" ht="36" customHeight="1" spans="1:6">
      <c r="A30" s="367">
        <v>105</v>
      </c>
      <c r="B30" s="368" t="s">
        <v>1386</v>
      </c>
      <c r="C30" s="369">
        <v>7972</v>
      </c>
      <c r="D30" s="369">
        <v>9000</v>
      </c>
      <c r="E30" s="363">
        <f t="shared" ref="E30:E35" si="1">(D30-C30)/C30</f>
        <v>0.129</v>
      </c>
      <c r="F30" s="163" t="str">
        <f t="shared" ref="F30:F37" si="2">IF(LEN(A30)=7,"是",IF(B30&lt;&gt;"",IF(SUM(C30:D30)&lt;&gt;0,"是","否"),"是"))</f>
        <v>是</v>
      </c>
    </row>
    <row r="31" ht="36" customHeight="1" spans="1:6">
      <c r="A31" s="367">
        <v>110</v>
      </c>
      <c r="B31" s="368" t="s">
        <v>61</v>
      </c>
      <c r="C31" s="369">
        <f>C32+C35</f>
        <v>19258</v>
      </c>
      <c r="D31" s="369">
        <f>D32+D35</f>
        <v>14944</v>
      </c>
      <c r="E31" s="363">
        <f t="shared" si="1"/>
        <v>-0.224</v>
      </c>
      <c r="F31" s="163" t="str">
        <f t="shared" si="2"/>
        <v>是</v>
      </c>
    </row>
    <row r="32" ht="36" customHeight="1" spans="1:6">
      <c r="A32" s="370">
        <v>11004</v>
      </c>
      <c r="B32" s="371" t="s">
        <v>1861</v>
      </c>
      <c r="C32" s="372"/>
      <c r="D32" s="372">
        <f>SUBTOTAL(9,D33:D34)</f>
        <v>1000</v>
      </c>
      <c r="E32" s="363"/>
      <c r="F32" s="163" t="str">
        <f t="shared" si="2"/>
        <v>是</v>
      </c>
    </row>
    <row r="33" ht="36" customHeight="1" spans="1:6">
      <c r="A33" s="370">
        <v>1100401</v>
      </c>
      <c r="B33" s="371" t="s">
        <v>1388</v>
      </c>
      <c r="C33" s="372"/>
      <c r="D33" s="372">
        <v>1000</v>
      </c>
      <c r="E33" s="363"/>
      <c r="F33" s="163" t="str">
        <f t="shared" si="2"/>
        <v>是</v>
      </c>
    </row>
    <row r="34" ht="36" customHeight="1" spans="1:6">
      <c r="A34" s="370">
        <v>1100402</v>
      </c>
      <c r="B34" s="371" t="s">
        <v>1862</v>
      </c>
      <c r="C34" s="135"/>
      <c r="D34" s="372"/>
      <c r="E34" s="363"/>
      <c r="F34" s="163" t="str">
        <f t="shared" si="2"/>
        <v>是</v>
      </c>
    </row>
    <row r="35" ht="36" customHeight="1" spans="1:6">
      <c r="A35" s="370">
        <v>11008</v>
      </c>
      <c r="B35" s="371" t="s">
        <v>64</v>
      </c>
      <c r="C35" s="372">
        <v>19258</v>
      </c>
      <c r="D35" s="373">
        <v>13944</v>
      </c>
      <c r="E35" s="363">
        <f t="shared" si="1"/>
        <v>-0.276</v>
      </c>
      <c r="F35" s="163" t="str">
        <f t="shared" si="2"/>
        <v>是</v>
      </c>
    </row>
    <row r="36" ht="36" hidden="1" customHeight="1" spans="1:6">
      <c r="A36" s="374">
        <v>11009</v>
      </c>
      <c r="B36" s="375" t="s">
        <v>65</v>
      </c>
      <c r="C36" s="376"/>
      <c r="D36" s="376"/>
      <c r="E36" s="377"/>
      <c r="F36" s="163" t="str">
        <f t="shared" si="2"/>
        <v>否</v>
      </c>
    </row>
    <row r="37" ht="36" customHeight="1" spans="1:6">
      <c r="A37" s="378"/>
      <c r="B37" s="379" t="s">
        <v>68</v>
      </c>
      <c r="C37" s="369">
        <f>C29+C30+C31</f>
        <v>105560</v>
      </c>
      <c r="D37" s="369">
        <f>D29+D30+D31</f>
        <v>81987</v>
      </c>
      <c r="E37" s="363">
        <f>(D37-C37)/C37</f>
        <v>-0.223</v>
      </c>
      <c r="F37" s="163" t="str">
        <f t="shared" si="2"/>
        <v>是</v>
      </c>
    </row>
  </sheetData>
  <autoFilter ref="A3:F37">
    <filterColumn colId="5">
      <customFilters>
        <customFilter operator="equal" val="是"/>
      </customFilters>
    </filterColumn>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C34 D31:D3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277"/>
  <sheetViews>
    <sheetView showGridLines="0" showZeros="0" view="pageBreakPreview" zoomScaleNormal="115" workbookViewId="0">
      <pane ySplit="3" topLeftCell="A268" activePane="bottomLeft" state="frozen"/>
      <selection/>
      <selection pane="bottomLeft" activeCell="C222" sqref="C222"/>
    </sheetView>
  </sheetViews>
  <sheetFormatPr defaultColWidth="9" defaultRowHeight="14.25" outlineLevelCol="6"/>
  <cols>
    <col min="1" max="1" width="13.5" style="300" customWidth="1"/>
    <col min="2" max="2" width="50.75" style="300" customWidth="1"/>
    <col min="3" max="4" width="20.6333333333333" style="304" customWidth="1"/>
    <col min="5" max="5" width="20.6333333333333" style="305" customWidth="1"/>
    <col min="6" max="6" width="5.225" style="306" customWidth="1"/>
    <col min="7" max="7" width="12.5583333333333" style="300" customWidth="1"/>
    <col min="8" max="16384" width="9" style="300"/>
  </cols>
  <sheetData>
    <row r="1" s="300" customFormat="1" ht="45" customHeight="1" spans="1:7">
      <c r="A1" s="307"/>
      <c r="B1" s="308" t="s">
        <v>1863</v>
      </c>
      <c r="C1" s="308"/>
      <c r="D1" s="308"/>
      <c r="E1" s="308"/>
      <c r="F1" s="309"/>
      <c r="G1" s="307"/>
    </row>
    <row r="2" s="301" customFormat="1" ht="20.1" customHeight="1" spans="1:7">
      <c r="A2" s="310"/>
      <c r="B2" s="311"/>
      <c r="C2" s="311"/>
      <c r="D2" s="311"/>
      <c r="E2" s="312" t="s">
        <v>2</v>
      </c>
      <c r="F2" s="313"/>
      <c r="G2" s="310"/>
    </row>
    <row r="3" s="302" customFormat="1" ht="45" customHeight="1" spans="1:7">
      <c r="A3" s="314" t="s">
        <v>3</v>
      </c>
      <c r="B3" s="315" t="s">
        <v>4</v>
      </c>
      <c r="C3" s="316" t="s">
        <v>130</v>
      </c>
      <c r="D3" s="316" t="s">
        <v>6</v>
      </c>
      <c r="E3" s="316" t="s">
        <v>131</v>
      </c>
      <c r="F3" s="317" t="s">
        <v>8</v>
      </c>
      <c r="G3" s="318" t="s">
        <v>1864</v>
      </c>
    </row>
    <row r="4" s="300" customFormat="1" ht="36" customHeight="1" spans="1:7">
      <c r="A4" s="319" t="s">
        <v>82</v>
      </c>
      <c r="B4" s="320" t="s">
        <v>1391</v>
      </c>
      <c r="C4" s="321">
        <f>C5+C11+C17</f>
        <v>61</v>
      </c>
      <c r="D4" s="321">
        <f>D5+D11+D17</f>
        <v>65</v>
      </c>
      <c r="E4" s="322"/>
      <c r="F4" s="323" t="str">
        <f t="shared" ref="F4:F67" si="0">IF(LEN(A4)=3,"是",IF(B4&lt;&gt;"",IF(SUM(C4:D4)&lt;&gt;0,"是","否"),"是"))</f>
        <v>是</v>
      </c>
      <c r="G4" s="307" t="str">
        <f t="shared" ref="G4:G67" si="1">IF(LEN(A4)=3,"类",IF(LEN(A4)=5,"款","项"))</f>
        <v>类</v>
      </c>
    </row>
    <row r="5" s="300" customFormat="1" ht="36" customHeight="1" spans="1:7">
      <c r="A5" s="319" t="s">
        <v>1392</v>
      </c>
      <c r="B5" s="324" t="s">
        <v>1393</v>
      </c>
      <c r="C5" s="321">
        <f>SUM(C6:C10)</f>
        <v>0</v>
      </c>
      <c r="D5" s="321">
        <f>SUM(D6:D10)</f>
        <v>34</v>
      </c>
      <c r="E5" s="322"/>
      <c r="F5" s="323" t="str">
        <f t="shared" si="0"/>
        <v>是</v>
      </c>
      <c r="G5" s="307" t="str">
        <f t="shared" si="1"/>
        <v>款</v>
      </c>
    </row>
    <row r="6" s="300" customFormat="1" ht="36" customHeight="1" spans="1:7">
      <c r="A6" s="325" t="s">
        <v>1394</v>
      </c>
      <c r="B6" s="326" t="s">
        <v>1395</v>
      </c>
      <c r="C6" s="327"/>
      <c r="D6" s="327">
        <v>1</v>
      </c>
      <c r="E6" s="328" t="str">
        <f t="shared" ref="E4:E67" si="2">IF(C6&gt;0,D6/C6-1,IF(C6&lt;0,-(D6/C6-1),""))</f>
        <v/>
      </c>
      <c r="F6" s="323" t="str">
        <f t="shared" si="0"/>
        <v>是</v>
      </c>
      <c r="G6" s="307" t="str">
        <f t="shared" si="1"/>
        <v>项</v>
      </c>
    </row>
    <row r="7" s="300" customFormat="1" ht="36" customHeight="1" spans="1:7">
      <c r="A7" s="325" t="s">
        <v>1396</v>
      </c>
      <c r="B7" s="326" t="s">
        <v>1397</v>
      </c>
      <c r="C7" s="327"/>
      <c r="D7" s="327">
        <v>30</v>
      </c>
      <c r="E7" s="328" t="str">
        <f t="shared" si="2"/>
        <v/>
      </c>
      <c r="F7" s="323" t="str">
        <f t="shared" si="0"/>
        <v>是</v>
      </c>
      <c r="G7" s="307" t="str">
        <f t="shared" si="1"/>
        <v>项</v>
      </c>
    </row>
    <row r="8" s="300" customFormat="1" ht="36" customHeight="1" spans="1:7">
      <c r="A8" s="325" t="s">
        <v>1398</v>
      </c>
      <c r="B8" s="324" t="s">
        <v>1399</v>
      </c>
      <c r="C8" s="329"/>
      <c r="D8" s="329"/>
      <c r="E8" s="330"/>
      <c r="F8" s="323" t="str">
        <f t="shared" si="0"/>
        <v>否</v>
      </c>
      <c r="G8" s="307" t="str">
        <f t="shared" si="1"/>
        <v>项</v>
      </c>
    </row>
    <row r="9" s="300" customFormat="1" ht="36" customHeight="1" spans="1:7">
      <c r="A9" s="325" t="s">
        <v>1400</v>
      </c>
      <c r="B9" s="326" t="s">
        <v>1401</v>
      </c>
      <c r="C9" s="327"/>
      <c r="D9" s="327"/>
      <c r="E9" s="328" t="str">
        <f t="shared" si="2"/>
        <v/>
      </c>
      <c r="F9" s="323" t="str">
        <f t="shared" si="0"/>
        <v>否</v>
      </c>
      <c r="G9" s="307" t="str">
        <f t="shared" si="1"/>
        <v>项</v>
      </c>
    </row>
    <row r="10" s="300" customFormat="1" ht="36" customHeight="1" spans="1:7">
      <c r="A10" s="325" t="s">
        <v>1402</v>
      </c>
      <c r="B10" s="324" t="s">
        <v>1403</v>
      </c>
      <c r="C10" s="329"/>
      <c r="D10" s="329">
        <v>3</v>
      </c>
      <c r="E10" s="330"/>
      <c r="F10" s="323" t="str">
        <f t="shared" si="0"/>
        <v>是</v>
      </c>
      <c r="G10" s="307" t="str">
        <f t="shared" si="1"/>
        <v>项</v>
      </c>
    </row>
    <row r="11" s="300" customFormat="1" ht="36" customHeight="1" spans="1:7">
      <c r="A11" s="319" t="s">
        <v>1404</v>
      </c>
      <c r="B11" s="331" t="s">
        <v>1405</v>
      </c>
      <c r="C11" s="332">
        <f>SUM(C12:C16)</f>
        <v>61</v>
      </c>
      <c r="D11" s="332">
        <f>SUM(D12:D16)</f>
        <v>31</v>
      </c>
      <c r="E11" s="333">
        <f t="shared" si="2"/>
        <v>-0.492</v>
      </c>
      <c r="F11" s="323" t="str">
        <f t="shared" si="0"/>
        <v>是</v>
      </c>
      <c r="G11" s="307" t="str">
        <f t="shared" si="1"/>
        <v>款</v>
      </c>
    </row>
    <row r="12" s="300" customFormat="1" ht="36" customHeight="1" spans="1:7">
      <c r="A12" s="325" t="s">
        <v>1406</v>
      </c>
      <c r="B12" s="326" t="s">
        <v>1407</v>
      </c>
      <c r="C12" s="327"/>
      <c r="D12" s="327"/>
      <c r="E12" s="328" t="str">
        <f t="shared" si="2"/>
        <v/>
      </c>
      <c r="F12" s="323" t="str">
        <f t="shared" si="0"/>
        <v>否</v>
      </c>
      <c r="G12" s="307" t="str">
        <f t="shared" si="1"/>
        <v>项</v>
      </c>
    </row>
    <row r="13" s="300" customFormat="1" ht="36" customHeight="1" spans="1:7">
      <c r="A13" s="325" t="s">
        <v>1408</v>
      </c>
      <c r="B13" s="326" t="s">
        <v>1409</v>
      </c>
      <c r="C13" s="327"/>
      <c r="D13" s="327"/>
      <c r="E13" s="328" t="str">
        <f t="shared" si="2"/>
        <v/>
      </c>
      <c r="F13" s="323" t="str">
        <f t="shared" si="0"/>
        <v>否</v>
      </c>
      <c r="G13" s="307" t="str">
        <f t="shared" si="1"/>
        <v>项</v>
      </c>
    </row>
    <row r="14" s="300" customFormat="1" ht="36" customHeight="1" spans="1:7">
      <c r="A14" s="325" t="s">
        <v>1410</v>
      </c>
      <c r="B14" s="326" t="s">
        <v>1411</v>
      </c>
      <c r="C14" s="327"/>
      <c r="D14" s="327"/>
      <c r="E14" s="328" t="str">
        <f t="shared" si="2"/>
        <v/>
      </c>
      <c r="F14" s="323" t="str">
        <f t="shared" si="0"/>
        <v>否</v>
      </c>
      <c r="G14" s="307" t="str">
        <f t="shared" si="1"/>
        <v>项</v>
      </c>
    </row>
    <row r="15" s="300" customFormat="1" ht="36" customHeight="1" spans="1:7">
      <c r="A15" s="325" t="s">
        <v>1412</v>
      </c>
      <c r="B15" s="326" t="s">
        <v>1413</v>
      </c>
      <c r="C15" s="327">
        <v>61</v>
      </c>
      <c r="D15" s="327">
        <v>31</v>
      </c>
      <c r="E15" s="328">
        <f t="shared" si="2"/>
        <v>-0.492</v>
      </c>
      <c r="F15" s="323" t="str">
        <f t="shared" si="0"/>
        <v>是</v>
      </c>
      <c r="G15" s="307" t="str">
        <f t="shared" si="1"/>
        <v>项</v>
      </c>
    </row>
    <row r="16" s="300" customFormat="1" ht="36" customHeight="1" spans="1:7">
      <c r="A16" s="325" t="s">
        <v>1414</v>
      </c>
      <c r="B16" s="326" t="s">
        <v>1415</v>
      </c>
      <c r="C16" s="327"/>
      <c r="D16" s="327"/>
      <c r="E16" s="328" t="str">
        <f t="shared" si="2"/>
        <v/>
      </c>
      <c r="F16" s="323" t="str">
        <f t="shared" si="0"/>
        <v>否</v>
      </c>
      <c r="G16" s="307" t="str">
        <f t="shared" si="1"/>
        <v>项</v>
      </c>
    </row>
    <row r="17" s="300" customFormat="1" ht="36" customHeight="1" spans="1:7">
      <c r="A17" s="319" t="s">
        <v>1416</v>
      </c>
      <c r="B17" s="331" t="s">
        <v>1417</v>
      </c>
      <c r="C17" s="332">
        <f>SUM(C18:C19)</f>
        <v>0</v>
      </c>
      <c r="D17" s="332">
        <f>SUM(D18:D19)</f>
        <v>0</v>
      </c>
      <c r="E17" s="333" t="str">
        <f t="shared" si="2"/>
        <v/>
      </c>
      <c r="F17" s="323" t="str">
        <f t="shared" si="0"/>
        <v>否</v>
      </c>
      <c r="G17" s="307" t="str">
        <f t="shared" si="1"/>
        <v>款</v>
      </c>
    </row>
    <row r="18" s="300" customFormat="1" ht="36" customHeight="1" spans="1:7">
      <c r="A18" s="325" t="s">
        <v>1418</v>
      </c>
      <c r="B18" s="326" t="s">
        <v>1419</v>
      </c>
      <c r="C18" s="327"/>
      <c r="D18" s="327"/>
      <c r="E18" s="328" t="str">
        <f t="shared" si="2"/>
        <v/>
      </c>
      <c r="F18" s="323" t="str">
        <f t="shared" si="0"/>
        <v>否</v>
      </c>
      <c r="G18" s="307" t="str">
        <f t="shared" si="1"/>
        <v>项</v>
      </c>
    </row>
    <row r="19" s="300" customFormat="1" ht="36" customHeight="1" spans="1:7">
      <c r="A19" s="325" t="s">
        <v>1420</v>
      </c>
      <c r="B19" s="326" t="s">
        <v>1421</v>
      </c>
      <c r="C19" s="327"/>
      <c r="D19" s="327"/>
      <c r="E19" s="328" t="str">
        <f t="shared" si="2"/>
        <v/>
      </c>
      <c r="F19" s="323" t="str">
        <f t="shared" si="0"/>
        <v>否</v>
      </c>
      <c r="G19" s="307" t="str">
        <f t="shared" si="1"/>
        <v>项</v>
      </c>
    </row>
    <row r="20" s="300" customFormat="1" ht="36" customHeight="1" spans="1:7">
      <c r="A20" s="319" t="s">
        <v>84</v>
      </c>
      <c r="B20" s="320" t="s">
        <v>1422</v>
      </c>
      <c r="C20" s="321">
        <f>C21+C25+C29</f>
        <v>824</v>
      </c>
      <c r="D20" s="321">
        <f>D21+D25+D29</f>
        <v>823</v>
      </c>
      <c r="E20" s="322">
        <f t="shared" si="2"/>
        <v>-0.001</v>
      </c>
      <c r="F20" s="323" t="str">
        <f t="shared" si="0"/>
        <v>是</v>
      </c>
      <c r="G20" s="307" t="str">
        <f t="shared" si="1"/>
        <v>类</v>
      </c>
    </row>
    <row r="21" s="300" customFormat="1" ht="36" customHeight="1" spans="1:7">
      <c r="A21" s="319" t="s">
        <v>1423</v>
      </c>
      <c r="B21" s="331" t="s">
        <v>1424</v>
      </c>
      <c r="C21" s="332">
        <f>SUM(C22:C24)</f>
        <v>681</v>
      </c>
      <c r="D21" s="332">
        <f>SUM(D22:D24)</f>
        <v>716</v>
      </c>
      <c r="E21" s="333">
        <f t="shared" si="2"/>
        <v>0.051</v>
      </c>
      <c r="F21" s="323" t="str">
        <f t="shared" si="0"/>
        <v>是</v>
      </c>
      <c r="G21" s="307" t="str">
        <f t="shared" si="1"/>
        <v>款</v>
      </c>
    </row>
    <row r="22" s="300" customFormat="1" ht="36" customHeight="1" spans="1:7">
      <c r="A22" s="325" t="s">
        <v>1425</v>
      </c>
      <c r="B22" s="326" t="s">
        <v>1426</v>
      </c>
      <c r="C22" s="327">
        <v>83</v>
      </c>
      <c r="D22" s="327">
        <v>118</v>
      </c>
      <c r="E22" s="328">
        <f t="shared" si="2"/>
        <v>0.422</v>
      </c>
      <c r="F22" s="323" t="str">
        <f t="shared" si="0"/>
        <v>是</v>
      </c>
      <c r="G22" s="307" t="str">
        <f t="shared" si="1"/>
        <v>项</v>
      </c>
    </row>
    <row r="23" s="300" customFormat="1" ht="36" customHeight="1" spans="1:7">
      <c r="A23" s="325" t="s">
        <v>1427</v>
      </c>
      <c r="B23" s="326" t="s">
        <v>1428</v>
      </c>
      <c r="C23" s="327">
        <v>597</v>
      </c>
      <c r="D23" s="327">
        <v>597</v>
      </c>
      <c r="E23" s="328">
        <f t="shared" si="2"/>
        <v>0</v>
      </c>
      <c r="F23" s="323" t="str">
        <f t="shared" si="0"/>
        <v>是</v>
      </c>
      <c r="G23" s="307" t="str">
        <f t="shared" si="1"/>
        <v>项</v>
      </c>
    </row>
    <row r="24" s="300" customFormat="1" ht="36" customHeight="1" spans="1:7">
      <c r="A24" s="325" t="s">
        <v>1429</v>
      </c>
      <c r="B24" s="326" t="s">
        <v>1430</v>
      </c>
      <c r="C24" s="327">
        <v>1</v>
      </c>
      <c r="D24" s="327">
        <v>1</v>
      </c>
      <c r="E24" s="328">
        <f t="shared" si="2"/>
        <v>0</v>
      </c>
      <c r="F24" s="323" t="str">
        <f t="shared" si="0"/>
        <v>是</v>
      </c>
      <c r="G24" s="307" t="str">
        <f t="shared" si="1"/>
        <v>项</v>
      </c>
    </row>
    <row r="25" s="300" customFormat="1" ht="36" customHeight="1" spans="1:7">
      <c r="A25" s="319" t="s">
        <v>1431</v>
      </c>
      <c r="B25" s="331" t="s">
        <v>1432</v>
      </c>
      <c r="C25" s="332">
        <f>SUM(C26:C28)</f>
        <v>143</v>
      </c>
      <c r="D25" s="332">
        <f>SUM(D26:D28)</f>
        <v>107</v>
      </c>
      <c r="E25" s="333">
        <f t="shared" si="2"/>
        <v>-0.252</v>
      </c>
      <c r="F25" s="323" t="str">
        <f t="shared" si="0"/>
        <v>是</v>
      </c>
      <c r="G25" s="307" t="str">
        <f t="shared" si="1"/>
        <v>款</v>
      </c>
    </row>
    <row r="26" s="300" customFormat="1" ht="36" customHeight="1" spans="1:7">
      <c r="A26" s="325" t="s">
        <v>1433</v>
      </c>
      <c r="B26" s="326" t="s">
        <v>1426</v>
      </c>
      <c r="C26" s="327"/>
      <c r="D26" s="327"/>
      <c r="E26" s="328" t="str">
        <f t="shared" si="2"/>
        <v/>
      </c>
      <c r="F26" s="323" t="str">
        <f t="shared" si="0"/>
        <v>否</v>
      </c>
      <c r="G26" s="307" t="str">
        <f t="shared" si="1"/>
        <v>项</v>
      </c>
    </row>
    <row r="27" s="300" customFormat="1" ht="36" customHeight="1" spans="1:7">
      <c r="A27" s="325" t="s">
        <v>1434</v>
      </c>
      <c r="B27" s="326" t="s">
        <v>1428</v>
      </c>
      <c r="C27" s="327">
        <v>143</v>
      </c>
      <c r="D27" s="327">
        <v>107</v>
      </c>
      <c r="E27" s="328">
        <f t="shared" si="2"/>
        <v>-0.252</v>
      </c>
      <c r="F27" s="323" t="str">
        <f t="shared" si="0"/>
        <v>是</v>
      </c>
      <c r="G27" s="307" t="str">
        <f t="shared" si="1"/>
        <v>项</v>
      </c>
    </row>
    <row r="28" s="300" customFormat="1" ht="36" customHeight="1" spans="1:7">
      <c r="A28" s="325" t="s">
        <v>1435</v>
      </c>
      <c r="B28" s="326" t="s">
        <v>1436</v>
      </c>
      <c r="C28" s="327"/>
      <c r="D28" s="327"/>
      <c r="E28" s="328" t="str">
        <f t="shared" si="2"/>
        <v/>
      </c>
      <c r="F28" s="323" t="str">
        <f t="shared" si="0"/>
        <v>否</v>
      </c>
      <c r="G28" s="307" t="str">
        <f t="shared" si="1"/>
        <v>项</v>
      </c>
    </row>
    <row r="29" s="303" customFormat="1" ht="36" customHeight="1" spans="1:7">
      <c r="A29" s="319" t="s">
        <v>1437</v>
      </c>
      <c r="B29" s="331" t="s">
        <v>1438</v>
      </c>
      <c r="C29" s="332">
        <f>SUM(C30:C31)</f>
        <v>0</v>
      </c>
      <c r="D29" s="332">
        <f>SUM(D30:D31)</f>
        <v>0</v>
      </c>
      <c r="E29" s="333" t="str">
        <f t="shared" si="2"/>
        <v/>
      </c>
      <c r="F29" s="323" t="str">
        <f t="shared" si="0"/>
        <v>否</v>
      </c>
      <c r="G29" s="307" t="str">
        <f t="shared" si="1"/>
        <v>款</v>
      </c>
    </row>
    <row r="30" s="300" customFormat="1" ht="36" customHeight="1" spans="1:7">
      <c r="A30" s="325" t="s">
        <v>1439</v>
      </c>
      <c r="B30" s="326" t="s">
        <v>1428</v>
      </c>
      <c r="C30" s="327"/>
      <c r="D30" s="327"/>
      <c r="E30" s="328" t="str">
        <f t="shared" si="2"/>
        <v/>
      </c>
      <c r="F30" s="323" t="str">
        <f t="shared" si="0"/>
        <v>否</v>
      </c>
      <c r="G30" s="307" t="str">
        <f t="shared" si="1"/>
        <v>项</v>
      </c>
    </row>
    <row r="31" s="300" customFormat="1" ht="36" customHeight="1" spans="1:7">
      <c r="A31" s="325" t="s">
        <v>1440</v>
      </c>
      <c r="B31" s="326" t="s">
        <v>1441</v>
      </c>
      <c r="C31" s="327"/>
      <c r="D31" s="327"/>
      <c r="E31" s="328" t="str">
        <f t="shared" si="2"/>
        <v/>
      </c>
      <c r="F31" s="323" t="str">
        <f t="shared" si="0"/>
        <v>否</v>
      </c>
      <c r="G31" s="307" t="str">
        <f t="shared" si="1"/>
        <v>项</v>
      </c>
    </row>
    <row r="32" s="300" customFormat="1" ht="36" customHeight="1" spans="1:7">
      <c r="A32" s="319" t="s">
        <v>88</v>
      </c>
      <c r="B32" s="320" t="s">
        <v>1442</v>
      </c>
      <c r="C32" s="321"/>
      <c r="D32" s="321"/>
      <c r="E32" s="322"/>
      <c r="F32" s="323" t="str">
        <f t="shared" si="0"/>
        <v>是</v>
      </c>
      <c r="G32" s="307" t="str">
        <f t="shared" si="1"/>
        <v>类</v>
      </c>
    </row>
    <row r="33" s="300" customFormat="1" ht="36" customHeight="1" spans="1:7">
      <c r="A33" s="319" t="s">
        <v>1443</v>
      </c>
      <c r="B33" s="331" t="s">
        <v>1444</v>
      </c>
      <c r="C33" s="332">
        <f>SUM(C34:C37)</f>
        <v>0</v>
      </c>
      <c r="D33" s="332">
        <f>SUM(D34:D37)</f>
        <v>0</v>
      </c>
      <c r="E33" s="333" t="str">
        <f t="shared" si="2"/>
        <v/>
      </c>
      <c r="F33" s="323" t="str">
        <f t="shared" si="0"/>
        <v>否</v>
      </c>
      <c r="G33" s="307" t="str">
        <f t="shared" si="1"/>
        <v>款</v>
      </c>
    </row>
    <row r="34" s="300" customFormat="1" ht="36" customHeight="1" spans="1:7">
      <c r="A34" s="325">
        <v>2116001</v>
      </c>
      <c r="B34" s="326" t="s">
        <v>1445</v>
      </c>
      <c r="C34" s="327">
        <f>SUM(C35:C42)</f>
        <v>0</v>
      </c>
      <c r="D34" s="327">
        <f>SUM(D35:D42)</f>
        <v>0</v>
      </c>
      <c r="E34" s="328" t="str">
        <f t="shared" si="2"/>
        <v/>
      </c>
      <c r="F34" s="323" t="str">
        <f t="shared" si="0"/>
        <v>否</v>
      </c>
      <c r="G34" s="307" t="str">
        <f t="shared" si="1"/>
        <v>项</v>
      </c>
    </row>
    <row r="35" s="300" customFormat="1" ht="36" customHeight="1" spans="1:7">
      <c r="A35" s="325">
        <v>2116002</v>
      </c>
      <c r="B35" s="326" t="s">
        <v>1446</v>
      </c>
      <c r="C35" s="327"/>
      <c r="D35" s="327"/>
      <c r="E35" s="328" t="str">
        <f t="shared" si="2"/>
        <v/>
      </c>
      <c r="F35" s="323" t="str">
        <f t="shared" si="0"/>
        <v>否</v>
      </c>
      <c r="G35" s="307" t="str">
        <f t="shared" si="1"/>
        <v>项</v>
      </c>
    </row>
    <row r="36" s="300" customFormat="1" ht="36" customHeight="1" spans="1:7">
      <c r="A36" s="325">
        <v>2116003</v>
      </c>
      <c r="B36" s="326" t="s">
        <v>1447</v>
      </c>
      <c r="C36" s="327"/>
      <c r="D36" s="327"/>
      <c r="E36" s="328" t="str">
        <f t="shared" si="2"/>
        <v/>
      </c>
      <c r="F36" s="323" t="str">
        <f t="shared" si="0"/>
        <v>否</v>
      </c>
      <c r="G36" s="307" t="str">
        <f t="shared" si="1"/>
        <v>项</v>
      </c>
    </row>
    <row r="37" s="303" customFormat="1" ht="36" customHeight="1" spans="1:7">
      <c r="A37" s="325">
        <v>2116099</v>
      </c>
      <c r="B37" s="326" t="s">
        <v>1448</v>
      </c>
      <c r="C37" s="327"/>
      <c r="D37" s="327"/>
      <c r="E37" s="328" t="str">
        <f t="shared" si="2"/>
        <v/>
      </c>
      <c r="F37" s="323" t="str">
        <f t="shared" si="0"/>
        <v>否</v>
      </c>
      <c r="G37" s="307" t="str">
        <f t="shared" si="1"/>
        <v>项</v>
      </c>
    </row>
    <row r="38" s="300" customFormat="1" ht="36" customHeight="1" spans="1:7">
      <c r="A38" s="319">
        <v>21161</v>
      </c>
      <c r="B38" s="331" t="s">
        <v>1449</v>
      </c>
      <c r="C38" s="332">
        <f>SUM(C39:C42)</f>
        <v>0</v>
      </c>
      <c r="D38" s="332">
        <f>SUM(D39:D42)</f>
        <v>0</v>
      </c>
      <c r="E38" s="333" t="str">
        <f t="shared" si="2"/>
        <v/>
      </c>
      <c r="F38" s="323" t="str">
        <f t="shared" si="0"/>
        <v>否</v>
      </c>
      <c r="G38" s="307" t="str">
        <f t="shared" si="1"/>
        <v>款</v>
      </c>
    </row>
    <row r="39" s="300" customFormat="1" ht="36" customHeight="1" spans="1:7">
      <c r="A39" s="325">
        <v>2116101</v>
      </c>
      <c r="B39" s="326" t="s">
        <v>1450</v>
      </c>
      <c r="C39" s="327"/>
      <c r="D39" s="327"/>
      <c r="E39" s="328" t="str">
        <f t="shared" si="2"/>
        <v/>
      </c>
      <c r="F39" s="323" t="str">
        <f t="shared" si="0"/>
        <v>否</v>
      </c>
      <c r="G39" s="307" t="str">
        <f t="shared" si="1"/>
        <v>项</v>
      </c>
    </row>
    <row r="40" s="300" customFormat="1" ht="36" customHeight="1" spans="1:7">
      <c r="A40" s="325">
        <v>2116102</v>
      </c>
      <c r="B40" s="326" t="s">
        <v>1451</v>
      </c>
      <c r="C40" s="327"/>
      <c r="D40" s="327"/>
      <c r="E40" s="328" t="str">
        <f t="shared" si="2"/>
        <v/>
      </c>
      <c r="F40" s="323" t="str">
        <f t="shared" si="0"/>
        <v>否</v>
      </c>
      <c r="G40" s="307" t="str">
        <f t="shared" si="1"/>
        <v>项</v>
      </c>
    </row>
    <row r="41" s="300" customFormat="1" ht="36" customHeight="1" spans="1:7">
      <c r="A41" s="325">
        <v>2116103</v>
      </c>
      <c r="B41" s="326" t="s">
        <v>1452</v>
      </c>
      <c r="C41" s="327"/>
      <c r="D41" s="327"/>
      <c r="E41" s="328" t="str">
        <f t="shared" si="2"/>
        <v/>
      </c>
      <c r="F41" s="323" t="str">
        <f t="shared" si="0"/>
        <v>否</v>
      </c>
      <c r="G41" s="307" t="str">
        <f t="shared" si="1"/>
        <v>项</v>
      </c>
    </row>
    <row r="42" s="300" customFormat="1" ht="36" customHeight="1" spans="1:7">
      <c r="A42" s="325">
        <v>2116104</v>
      </c>
      <c r="B42" s="326" t="s">
        <v>1453</v>
      </c>
      <c r="C42" s="327"/>
      <c r="D42" s="327"/>
      <c r="E42" s="328" t="str">
        <f t="shared" si="2"/>
        <v/>
      </c>
      <c r="F42" s="323" t="str">
        <f t="shared" si="0"/>
        <v>否</v>
      </c>
      <c r="G42" s="307" t="str">
        <f t="shared" si="1"/>
        <v>项</v>
      </c>
    </row>
    <row r="43" s="300" customFormat="1" ht="36" customHeight="1" spans="1:7">
      <c r="A43" s="319" t="s">
        <v>90</v>
      </c>
      <c r="B43" s="320" t="s">
        <v>1454</v>
      </c>
      <c r="C43" s="321">
        <f>C44+C60+C64+C65+C71+C75+C79+C83+C89+C92</f>
        <v>18361</v>
      </c>
      <c r="D43" s="321">
        <f>D44+D60+D64+D65+D71+D75+D79+D83+D89+D92</f>
        <v>23935</v>
      </c>
      <c r="E43" s="322">
        <f t="shared" si="2"/>
        <v>0.304</v>
      </c>
      <c r="F43" s="323" t="str">
        <f t="shared" si="0"/>
        <v>是</v>
      </c>
      <c r="G43" s="307" t="str">
        <f t="shared" si="1"/>
        <v>类</v>
      </c>
    </row>
    <row r="44" s="300" customFormat="1" ht="36" customHeight="1" spans="1:7">
      <c r="A44" s="319" t="s">
        <v>1455</v>
      </c>
      <c r="B44" s="320" t="s">
        <v>1456</v>
      </c>
      <c r="C44" s="321">
        <f>SUM(C45:C59)</f>
        <v>18327</v>
      </c>
      <c r="D44" s="321">
        <f>SUM(D45:D59)</f>
        <v>23935</v>
      </c>
      <c r="E44" s="322">
        <f t="shared" si="2"/>
        <v>0.306</v>
      </c>
      <c r="F44" s="323" t="str">
        <f t="shared" si="0"/>
        <v>是</v>
      </c>
      <c r="G44" s="307" t="str">
        <f t="shared" si="1"/>
        <v>款</v>
      </c>
    </row>
    <row r="45" s="300" customFormat="1" ht="36" customHeight="1" spans="1:7">
      <c r="A45" s="325" t="s">
        <v>1457</v>
      </c>
      <c r="B45" s="326" t="s">
        <v>1458</v>
      </c>
      <c r="C45" s="327">
        <v>8760</v>
      </c>
      <c r="D45" s="327">
        <v>12331</v>
      </c>
      <c r="E45" s="328">
        <f t="shared" si="2"/>
        <v>0.408</v>
      </c>
      <c r="F45" s="323" t="str">
        <f t="shared" si="0"/>
        <v>是</v>
      </c>
      <c r="G45" s="307" t="str">
        <f t="shared" si="1"/>
        <v>项</v>
      </c>
    </row>
    <row r="46" s="300" customFormat="1" ht="36" customHeight="1" spans="1:7">
      <c r="A46" s="325" t="s">
        <v>1459</v>
      </c>
      <c r="B46" s="326" t="s">
        <v>1460</v>
      </c>
      <c r="C46" s="327"/>
      <c r="D46" s="327"/>
      <c r="E46" s="328" t="str">
        <f t="shared" si="2"/>
        <v/>
      </c>
      <c r="F46" s="323" t="str">
        <f t="shared" si="0"/>
        <v>否</v>
      </c>
      <c r="G46" s="307" t="str">
        <f t="shared" si="1"/>
        <v>项</v>
      </c>
    </row>
    <row r="47" s="300" customFormat="1" ht="36" customHeight="1" spans="1:7">
      <c r="A47" s="325" t="s">
        <v>1461</v>
      </c>
      <c r="B47" s="326" t="s">
        <v>1462</v>
      </c>
      <c r="C47" s="327"/>
      <c r="D47" s="327"/>
      <c r="E47" s="328" t="str">
        <f t="shared" si="2"/>
        <v/>
      </c>
      <c r="F47" s="323" t="str">
        <f t="shared" si="0"/>
        <v>否</v>
      </c>
      <c r="G47" s="307" t="str">
        <f t="shared" si="1"/>
        <v>项</v>
      </c>
    </row>
    <row r="48" s="300" customFormat="1" ht="36" customHeight="1" spans="1:7">
      <c r="A48" s="325" t="s">
        <v>1463</v>
      </c>
      <c r="B48" s="326" t="s">
        <v>1464</v>
      </c>
      <c r="C48" s="327"/>
      <c r="D48" s="327">
        <v>2160</v>
      </c>
      <c r="E48" s="328" t="str">
        <f t="shared" si="2"/>
        <v/>
      </c>
      <c r="F48" s="323" t="str">
        <f t="shared" si="0"/>
        <v>是</v>
      </c>
      <c r="G48" s="307" t="str">
        <f t="shared" si="1"/>
        <v>项</v>
      </c>
    </row>
    <row r="49" s="300" customFormat="1" ht="36" customHeight="1" spans="1:7">
      <c r="A49" s="325" t="s">
        <v>1465</v>
      </c>
      <c r="B49" s="326" t="s">
        <v>1466</v>
      </c>
      <c r="C49" s="327">
        <v>34</v>
      </c>
      <c r="D49" s="327"/>
      <c r="E49" s="328">
        <f t="shared" si="2"/>
        <v>-1</v>
      </c>
      <c r="F49" s="323" t="str">
        <f t="shared" si="0"/>
        <v>是</v>
      </c>
      <c r="G49" s="307" t="str">
        <f t="shared" si="1"/>
        <v>项</v>
      </c>
    </row>
    <row r="50" s="300" customFormat="1" ht="36" customHeight="1" spans="1:7">
      <c r="A50" s="325" t="s">
        <v>1467</v>
      </c>
      <c r="B50" s="326" t="s">
        <v>1468</v>
      </c>
      <c r="C50" s="327"/>
      <c r="D50" s="327"/>
      <c r="E50" s="328" t="str">
        <f t="shared" si="2"/>
        <v/>
      </c>
      <c r="F50" s="323" t="str">
        <f t="shared" si="0"/>
        <v>否</v>
      </c>
      <c r="G50" s="307" t="str">
        <f t="shared" si="1"/>
        <v>项</v>
      </c>
    </row>
    <row r="51" s="300" customFormat="1" ht="36" customHeight="1" spans="1:7">
      <c r="A51" s="325" t="s">
        <v>1469</v>
      </c>
      <c r="B51" s="326" t="s">
        <v>1470</v>
      </c>
      <c r="C51" s="327">
        <v>257</v>
      </c>
      <c r="D51" s="327"/>
      <c r="E51" s="328">
        <f t="shared" si="2"/>
        <v>-1</v>
      </c>
      <c r="F51" s="323" t="str">
        <f t="shared" si="0"/>
        <v>是</v>
      </c>
      <c r="G51" s="307" t="str">
        <f t="shared" si="1"/>
        <v>项</v>
      </c>
    </row>
    <row r="52" s="300" customFormat="1" ht="36" customHeight="1" spans="1:7">
      <c r="A52" s="325" t="s">
        <v>1471</v>
      </c>
      <c r="B52" s="326" t="s">
        <v>1472</v>
      </c>
      <c r="C52" s="327"/>
      <c r="D52" s="327"/>
      <c r="E52" s="328" t="str">
        <f t="shared" si="2"/>
        <v/>
      </c>
      <c r="F52" s="323" t="str">
        <f t="shared" si="0"/>
        <v>否</v>
      </c>
      <c r="G52" s="307" t="str">
        <f t="shared" si="1"/>
        <v>项</v>
      </c>
    </row>
    <row r="53" s="300" customFormat="1" ht="36" customHeight="1" spans="1:7">
      <c r="A53" s="325" t="s">
        <v>1473</v>
      </c>
      <c r="B53" s="326" t="s">
        <v>1474</v>
      </c>
      <c r="C53" s="327"/>
      <c r="D53" s="327"/>
      <c r="E53" s="328" t="str">
        <f t="shared" si="2"/>
        <v/>
      </c>
      <c r="F53" s="323" t="str">
        <f t="shared" si="0"/>
        <v>否</v>
      </c>
      <c r="G53" s="307" t="str">
        <f t="shared" si="1"/>
        <v>项</v>
      </c>
    </row>
    <row r="54" s="300" customFormat="1" ht="36" customHeight="1" spans="1:7">
      <c r="A54" s="325" t="s">
        <v>1475</v>
      </c>
      <c r="B54" s="326" t="s">
        <v>1476</v>
      </c>
      <c r="C54" s="327">
        <v>1352</v>
      </c>
      <c r="D54" s="327"/>
      <c r="E54" s="328">
        <f t="shared" si="2"/>
        <v>-1</v>
      </c>
      <c r="F54" s="323" t="str">
        <f t="shared" si="0"/>
        <v>是</v>
      </c>
      <c r="G54" s="307" t="str">
        <f t="shared" si="1"/>
        <v>项</v>
      </c>
    </row>
    <row r="55" s="300" customFormat="1" ht="36" customHeight="1" spans="1:7">
      <c r="A55" s="325" t="s">
        <v>1477</v>
      </c>
      <c r="B55" s="326" t="s">
        <v>1478</v>
      </c>
      <c r="C55" s="327"/>
      <c r="D55" s="327"/>
      <c r="E55" s="328" t="str">
        <f t="shared" si="2"/>
        <v/>
      </c>
      <c r="F55" s="323" t="str">
        <f t="shared" si="0"/>
        <v>否</v>
      </c>
      <c r="G55" s="307" t="str">
        <f t="shared" si="1"/>
        <v>项</v>
      </c>
    </row>
    <row r="56" s="300" customFormat="1" ht="36" customHeight="1" spans="1:7">
      <c r="A56" s="325">
        <v>2120814</v>
      </c>
      <c r="B56" s="326" t="s">
        <v>1479</v>
      </c>
      <c r="C56" s="327"/>
      <c r="D56" s="327"/>
      <c r="E56" s="328"/>
      <c r="F56" s="323"/>
      <c r="G56" s="307"/>
    </row>
    <row r="57" s="300" customFormat="1" ht="36" customHeight="1" spans="1:7">
      <c r="A57" s="325">
        <v>2120815</v>
      </c>
      <c r="B57" s="326" t="s">
        <v>1480</v>
      </c>
      <c r="C57" s="327"/>
      <c r="D57" s="327">
        <v>2000</v>
      </c>
      <c r="E57" s="328" t="str">
        <f>IF(C57&gt;0,D57/C57-1,IF(C57&lt;0,-(D57/C57-1),""))</f>
        <v/>
      </c>
      <c r="F57" s="323"/>
      <c r="G57" s="307"/>
    </row>
    <row r="58" s="300" customFormat="1" ht="36" customHeight="1" spans="1:7">
      <c r="A58" s="325">
        <v>2120816</v>
      </c>
      <c r="B58" s="326" t="s">
        <v>1865</v>
      </c>
      <c r="C58" s="327"/>
      <c r="D58" s="327"/>
      <c r="E58" s="328"/>
      <c r="F58" s="323"/>
      <c r="G58" s="307"/>
    </row>
    <row r="59" s="300" customFormat="1" ht="36" customHeight="1" spans="1:7">
      <c r="A59" s="325" t="s">
        <v>1482</v>
      </c>
      <c r="B59" s="324" t="s">
        <v>1483</v>
      </c>
      <c r="C59" s="329">
        <v>7924</v>
      </c>
      <c r="D59" s="329">
        <v>7444</v>
      </c>
      <c r="E59" s="330">
        <f>IF(C59&gt;0,D59/C59-1,IF(C59&lt;0,-(D59/C59-1),""))</f>
        <v>-0.061</v>
      </c>
      <c r="F59" s="323" t="str">
        <f t="shared" ref="F59:F70" si="3">IF(LEN(A59)=3,"是",IF(B59&lt;&gt;"",IF(SUM(C59:D59)&lt;&gt;0,"是","否"),"是"))</f>
        <v>是</v>
      </c>
      <c r="G59" s="307" t="str">
        <f t="shared" ref="G59:G70" si="4">IF(LEN(A59)=3,"类",IF(LEN(A59)=5,"款","项"))</f>
        <v>项</v>
      </c>
    </row>
    <row r="60" s="300" customFormat="1" ht="36" customHeight="1" spans="1:7">
      <c r="A60" s="319" t="s">
        <v>1484</v>
      </c>
      <c r="B60" s="331" t="s">
        <v>1485</v>
      </c>
      <c r="C60" s="332">
        <f>SUM(C61:C63)</f>
        <v>34</v>
      </c>
      <c r="D60" s="332">
        <f>SUM(D61:D63)</f>
        <v>0</v>
      </c>
      <c r="E60" s="333">
        <f t="shared" ref="E60:E70" si="5">IF(C60&gt;0,D60/C60-1,IF(C60&lt;0,-(D60/C60-1),""))</f>
        <v>-1</v>
      </c>
      <c r="F60" s="323" t="str">
        <f t="shared" si="3"/>
        <v>是</v>
      </c>
      <c r="G60" s="307" t="str">
        <f t="shared" si="4"/>
        <v>款</v>
      </c>
    </row>
    <row r="61" s="300" customFormat="1" ht="36" customHeight="1" spans="1:7">
      <c r="A61" s="325" t="s">
        <v>1486</v>
      </c>
      <c r="B61" s="326" t="s">
        <v>1458</v>
      </c>
      <c r="C61" s="327"/>
      <c r="D61" s="327"/>
      <c r="E61" s="328" t="str">
        <f t="shared" si="5"/>
        <v/>
      </c>
      <c r="F61" s="323" t="str">
        <f t="shared" si="3"/>
        <v>否</v>
      </c>
      <c r="G61" s="307" t="str">
        <f t="shared" si="4"/>
        <v>项</v>
      </c>
    </row>
    <row r="62" s="300" customFormat="1" ht="36" customHeight="1" spans="1:7">
      <c r="A62" s="325" t="s">
        <v>1487</v>
      </c>
      <c r="B62" s="326" t="s">
        <v>1460</v>
      </c>
      <c r="C62" s="327">
        <v>34</v>
      </c>
      <c r="D62" s="327"/>
      <c r="E62" s="328">
        <f t="shared" si="5"/>
        <v>-1</v>
      </c>
      <c r="F62" s="323" t="str">
        <f t="shared" si="3"/>
        <v>是</v>
      </c>
      <c r="G62" s="307" t="str">
        <f t="shared" si="4"/>
        <v>项</v>
      </c>
    </row>
    <row r="63" s="300" customFormat="1" ht="36" customHeight="1" spans="1:7">
      <c r="A63" s="325" t="s">
        <v>1488</v>
      </c>
      <c r="B63" s="326" t="s">
        <v>1489</v>
      </c>
      <c r="C63" s="327"/>
      <c r="D63" s="327"/>
      <c r="E63" s="328" t="str">
        <f t="shared" si="5"/>
        <v/>
      </c>
      <c r="F63" s="323" t="str">
        <f t="shared" si="3"/>
        <v>否</v>
      </c>
      <c r="G63" s="307" t="str">
        <f t="shared" si="4"/>
        <v>项</v>
      </c>
    </row>
    <row r="64" s="300" customFormat="1" ht="36" customHeight="1" spans="1:7">
      <c r="A64" s="319" t="s">
        <v>1490</v>
      </c>
      <c r="B64" s="331" t="s">
        <v>1491</v>
      </c>
      <c r="C64" s="332"/>
      <c r="D64" s="332"/>
      <c r="E64" s="333" t="str">
        <f t="shared" si="5"/>
        <v/>
      </c>
      <c r="F64" s="323" t="str">
        <f t="shared" si="3"/>
        <v>否</v>
      </c>
      <c r="G64" s="307" t="str">
        <f t="shared" si="4"/>
        <v>款</v>
      </c>
    </row>
    <row r="65" s="300" customFormat="1" ht="36" customHeight="1" spans="1:7">
      <c r="A65" s="319" t="s">
        <v>1492</v>
      </c>
      <c r="B65" s="331" t="s">
        <v>1493</v>
      </c>
      <c r="C65" s="332">
        <f>SUM(C66:C70)</f>
        <v>0</v>
      </c>
      <c r="D65" s="332">
        <f>SUM(D66:D70)</f>
        <v>0</v>
      </c>
      <c r="E65" s="333" t="str">
        <f t="shared" si="5"/>
        <v/>
      </c>
      <c r="F65" s="323" t="str">
        <f t="shared" si="3"/>
        <v>否</v>
      </c>
      <c r="G65" s="307" t="str">
        <f t="shared" si="4"/>
        <v>款</v>
      </c>
    </row>
    <row r="66" s="300" customFormat="1" ht="36" customHeight="1" spans="1:7">
      <c r="A66" s="325" t="s">
        <v>1494</v>
      </c>
      <c r="B66" s="326" t="s">
        <v>1495</v>
      </c>
      <c r="C66" s="327"/>
      <c r="D66" s="327"/>
      <c r="E66" s="328" t="str">
        <f t="shared" si="5"/>
        <v/>
      </c>
      <c r="F66" s="323" t="str">
        <f t="shared" si="3"/>
        <v>否</v>
      </c>
      <c r="G66" s="307" t="str">
        <f t="shared" si="4"/>
        <v>项</v>
      </c>
    </row>
    <row r="67" s="300" customFormat="1" ht="36" customHeight="1" spans="1:7">
      <c r="A67" s="325" t="s">
        <v>1496</v>
      </c>
      <c r="B67" s="326" t="s">
        <v>1497</v>
      </c>
      <c r="C67" s="327"/>
      <c r="D67" s="327"/>
      <c r="E67" s="328" t="str">
        <f t="shared" si="5"/>
        <v/>
      </c>
      <c r="F67" s="323" t="str">
        <f t="shared" si="3"/>
        <v>否</v>
      </c>
      <c r="G67" s="307" t="str">
        <f t="shared" si="4"/>
        <v>项</v>
      </c>
    </row>
    <row r="68" s="300" customFormat="1" ht="36" customHeight="1" spans="1:7">
      <c r="A68" s="325" t="s">
        <v>1498</v>
      </c>
      <c r="B68" s="326" t="s">
        <v>1499</v>
      </c>
      <c r="C68" s="327"/>
      <c r="D68" s="327"/>
      <c r="E68" s="328" t="str">
        <f t="shared" si="5"/>
        <v/>
      </c>
      <c r="F68" s="323" t="str">
        <f t="shared" si="3"/>
        <v>否</v>
      </c>
      <c r="G68" s="307" t="str">
        <f t="shared" si="4"/>
        <v>项</v>
      </c>
    </row>
    <row r="69" s="300" customFormat="1" ht="36" customHeight="1" spans="1:7">
      <c r="A69" s="325" t="s">
        <v>1500</v>
      </c>
      <c r="B69" s="326" t="s">
        <v>1501</v>
      </c>
      <c r="C69" s="327"/>
      <c r="D69" s="327"/>
      <c r="E69" s="328" t="str">
        <f t="shared" si="5"/>
        <v/>
      </c>
      <c r="F69" s="323" t="str">
        <f t="shared" si="3"/>
        <v>否</v>
      </c>
      <c r="G69" s="307" t="str">
        <f t="shared" si="4"/>
        <v>项</v>
      </c>
    </row>
    <row r="70" s="300" customFormat="1" ht="36" customHeight="1" spans="1:7">
      <c r="A70" s="325" t="s">
        <v>1502</v>
      </c>
      <c r="B70" s="326" t="s">
        <v>1503</v>
      </c>
      <c r="C70" s="327"/>
      <c r="D70" s="327"/>
      <c r="E70" s="328" t="str">
        <f t="shared" si="5"/>
        <v/>
      </c>
      <c r="F70" s="323" t="str">
        <f t="shared" si="3"/>
        <v>否</v>
      </c>
      <c r="G70" s="307" t="str">
        <f t="shared" si="4"/>
        <v>项</v>
      </c>
    </row>
    <row r="71" s="300" customFormat="1" ht="36" customHeight="1" spans="1:7">
      <c r="A71" s="319" t="s">
        <v>1504</v>
      </c>
      <c r="B71" s="331" t="s">
        <v>1505</v>
      </c>
      <c r="C71" s="332">
        <f>SUM(C72:C74)</f>
        <v>0</v>
      </c>
      <c r="D71" s="332">
        <f>SUM(D72:D74)</f>
        <v>0</v>
      </c>
      <c r="E71" s="333" t="str">
        <f t="shared" ref="E71:E134" si="6">IF(C71&gt;0,D71/C71-1,IF(C71&lt;0,-(D71/C71-1),""))</f>
        <v/>
      </c>
      <c r="F71" s="323" t="str">
        <f t="shared" ref="F71:F134" si="7">IF(LEN(A71)=3,"是",IF(B71&lt;&gt;"",IF(SUM(C71:D71)&lt;&gt;0,"是","否"),"是"))</f>
        <v>否</v>
      </c>
      <c r="G71" s="307" t="str">
        <f t="shared" ref="G71:G134" si="8">IF(LEN(A71)=3,"类",IF(LEN(A71)=5,"款","项"))</f>
        <v>款</v>
      </c>
    </row>
    <row r="72" s="300" customFormat="1" ht="36" customHeight="1" spans="1:7">
      <c r="A72" s="325" t="s">
        <v>1506</v>
      </c>
      <c r="B72" s="326" t="s">
        <v>1507</v>
      </c>
      <c r="C72" s="327"/>
      <c r="D72" s="327"/>
      <c r="E72" s="328" t="str">
        <f t="shared" si="6"/>
        <v/>
      </c>
      <c r="F72" s="323" t="str">
        <f t="shared" si="7"/>
        <v>否</v>
      </c>
      <c r="G72" s="307" t="str">
        <f t="shared" si="8"/>
        <v>项</v>
      </c>
    </row>
    <row r="73" s="300" customFormat="1" ht="36" customHeight="1" spans="1:7">
      <c r="A73" s="325" t="s">
        <v>1508</v>
      </c>
      <c r="B73" s="326" t="s">
        <v>1509</v>
      </c>
      <c r="C73" s="327"/>
      <c r="D73" s="327"/>
      <c r="E73" s="328" t="str">
        <f t="shared" si="6"/>
        <v/>
      </c>
      <c r="F73" s="323" t="str">
        <f t="shared" si="7"/>
        <v>否</v>
      </c>
      <c r="G73" s="307" t="str">
        <f t="shared" si="8"/>
        <v>项</v>
      </c>
    </row>
    <row r="74" s="300" customFormat="1" ht="36" customHeight="1" spans="1:7">
      <c r="A74" s="325" t="s">
        <v>1510</v>
      </c>
      <c r="B74" s="326" t="s">
        <v>1511</v>
      </c>
      <c r="C74" s="327"/>
      <c r="D74" s="327"/>
      <c r="E74" s="328" t="str">
        <f t="shared" si="6"/>
        <v/>
      </c>
      <c r="F74" s="323" t="str">
        <f t="shared" si="7"/>
        <v>否</v>
      </c>
      <c r="G74" s="307" t="str">
        <f t="shared" si="8"/>
        <v>项</v>
      </c>
    </row>
    <row r="75" s="300" customFormat="1" ht="36" customHeight="1" spans="1:7">
      <c r="A75" s="319" t="s">
        <v>1512</v>
      </c>
      <c r="B75" s="331" t="s">
        <v>1513</v>
      </c>
      <c r="C75" s="332">
        <f>SUM(C76:C78)</f>
        <v>0</v>
      </c>
      <c r="D75" s="332">
        <f>SUM(D76:D78)</f>
        <v>0</v>
      </c>
      <c r="E75" s="333" t="str">
        <f t="shared" si="6"/>
        <v/>
      </c>
      <c r="F75" s="323" t="str">
        <f t="shared" si="7"/>
        <v>否</v>
      </c>
      <c r="G75" s="307" t="str">
        <f t="shared" si="8"/>
        <v>款</v>
      </c>
    </row>
    <row r="76" s="300" customFormat="1" ht="36" customHeight="1" spans="1:7">
      <c r="A76" s="325" t="s">
        <v>1514</v>
      </c>
      <c r="B76" s="326" t="s">
        <v>1458</v>
      </c>
      <c r="C76" s="327"/>
      <c r="D76" s="327"/>
      <c r="E76" s="328" t="str">
        <f t="shared" si="6"/>
        <v/>
      </c>
      <c r="F76" s="323" t="str">
        <f t="shared" si="7"/>
        <v>否</v>
      </c>
      <c r="G76" s="307" t="str">
        <f t="shared" si="8"/>
        <v>项</v>
      </c>
    </row>
    <row r="77" s="300" customFormat="1" ht="36" customHeight="1" spans="1:7">
      <c r="A77" s="325" t="s">
        <v>1515</v>
      </c>
      <c r="B77" s="326" t="s">
        <v>1460</v>
      </c>
      <c r="C77" s="327"/>
      <c r="D77" s="327"/>
      <c r="E77" s="328" t="str">
        <f t="shared" si="6"/>
        <v/>
      </c>
      <c r="F77" s="323" t="str">
        <f t="shared" si="7"/>
        <v>否</v>
      </c>
      <c r="G77" s="307" t="str">
        <f t="shared" si="8"/>
        <v>项</v>
      </c>
    </row>
    <row r="78" s="300" customFormat="1" ht="36" customHeight="1" spans="1:7">
      <c r="A78" s="325" t="s">
        <v>1516</v>
      </c>
      <c r="B78" s="326" t="s">
        <v>1517</v>
      </c>
      <c r="C78" s="327"/>
      <c r="D78" s="327"/>
      <c r="E78" s="328" t="str">
        <f t="shared" si="6"/>
        <v/>
      </c>
      <c r="F78" s="323" t="str">
        <f t="shared" si="7"/>
        <v>否</v>
      </c>
      <c r="G78" s="307" t="str">
        <f t="shared" si="8"/>
        <v>项</v>
      </c>
    </row>
    <row r="79" s="300" customFormat="1" ht="36" customHeight="1" spans="1:7">
      <c r="A79" s="319" t="s">
        <v>1518</v>
      </c>
      <c r="B79" s="331" t="s">
        <v>1519</v>
      </c>
      <c r="C79" s="332">
        <f>SUM(C80:C82)</f>
        <v>0</v>
      </c>
      <c r="D79" s="332">
        <f>SUM(D80:D82)</f>
        <v>0</v>
      </c>
      <c r="E79" s="333" t="str">
        <f t="shared" si="6"/>
        <v/>
      </c>
      <c r="F79" s="323" t="str">
        <f t="shared" si="7"/>
        <v>否</v>
      </c>
      <c r="G79" s="307" t="str">
        <f t="shared" si="8"/>
        <v>款</v>
      </c>
    </row>
    <row r="80" s="300" customFormat="1" ht="36" customHeight="1" spans="1:7">
      <c r="A80" s="325" t="s">
        <v>1520</v>
      </c>
      <c r="B80" s="326" t="s">
        <v>1458</v>
      </c>
      <c r="C80" s="327"/>
      <c r="D80" s="327"/>
      <c r="E80" s="328" t="str">
        <f t="shared" si="6"/>
        <v/>
      </c>
      <c r="F80" s="323" t="str">
        <f t="shared" si="7"/>
        <v>否</v>
      </c>
      <c r="G80" s="307" t="str">
        <f t="shared" si="8"/>
        <v>项</v>
      </c>
    </row>
    <row r="81" s="300" customFormat="1" ht="36" customHeight="1" spans="1:7">
      <c r="A81" s="325" t="s">
        <v>1521</v>
      </c>
      <c r="B81" s="326" t="s">
        <v>1460</v>
      </c>
      <c r="C81" s="327"/>
      <c r="D81" s="327"/>
      <c r="E81" s="328" t="str">
        <f t="shared" si="6"/>
        <v/>
      </c>
      <c r="F81" s="323" t="str">
        <f t="shared" si="7"/>
        <v>否</v>
      </c>
      <c r="G81" s="307" t="str">
        <f t="shared" si="8"/>
        <v>项</v>
      </c>
    </row>
    <row r="82" s="300" customFormat="1" ht="36" customHeight="1" spans="1:7">
      <c r="A82" s="325" t="s">
        <v>1522</v>
      </c>
      <c r="B82" s="326" t="s">
        <v>1523</v>
      </c>
      <c r="C82" s="327"/>
      <c r="D82" s="327"/>
      <c r="E82" s="328" t="str">
        <f t="shared" si="6"/>
        <v/>
      </c>
      <c r="F82" s="323" t="str">
        <f t="shared" si="7"/>
        <v>否</v>
      </c>
      <c r="G82" s="307" t="str">
        <f t="shared" si="8"/>
        <v>项</v>
      </c>
    </row>
    <row r="83" s="300" customFormat="1" ht="36" customHeight="1" spans="1:7">
      <c r="A83" s="319" t="s">
        <v>1524</v>
      </c>
      <c r="B83" s="331" t="s">
        <v>1525</v>
      </c>
      <c r="C83" s="332">
        <f>SUM(C84:C88)</f>
        <v>0</v>
      </c>
      <c r="D83" s="332">
        <f>SUM(D84:D88)</f>
        <v>0</v>
      </c>
      <c r="E83" s="333" t="str">
        <f t="shared" si="6"/>
        <v/>
      </c>
      <c r="F83" s="323" t="str">
        <f t="shared" si="7"/>
        <v>否</v>
      </c>
      <c r="G83" s="307" t="str">
        <f t="shared" si="8"/>
        <v>款</v>
      </c>
    </row>
    <row r="84" s="300" customFormat="1" ht="36" customHeight="1" spans="1:7">
      <c r="A84" s="325" t="s">
        <v>1526</v>
      </c>
      <c r="B84" s="326" t="s">
        <v>1495</v>
      </c>
      <c r="C84" s="327"/>
      <c r="D84" s="327"/>
      <c r="E84" s="328" t="str">
        <f t="shared" si="6"/>
        <v/>
      </c>
      <c r="F84" s="323" t="str">
        <f t="shared" si="7"/>
        <v>否</v>
      </c>
      <c r="G84" s="307" t="str">
        <f t="shared" si="8"/>
        <v>项</v>
      </c>
    </row>
    <row r="85" s="300" customFormat="1" ht="36" customHeight="1" spans="1:7">
      <c r="A85" s="325" t="s">
        <v>1527</v>
      </c>
      <c r="B85" s="326" t="s">
        <v>1497</v>
      </c>
      <c r="C85" s="327"/>
      <c r="D85" s="327"/>
      <c r="E85" s="328" t="str">
        <f t="shared" si="6"/>
        <v/>
      </c>
      <c r="F85" s="323" t="str">
        <f t="shared" si="7"/>
        <v>否</v>
      </c>
      <c r="G85" s="307" t="str">
        <f t="shared" si="8"/>
        <v>项</v>
      </c>
    </row>
    <row r="86" s="300" customFormat="1" ht="36" customHeight="1" spans="1:7">
      <c r="A86" s="325" t="s">
        <v>1528</v>
      </c>
      <c r="B86" s="326" t="s">
        <v>1499</v>
      </c>
      <c r="C86" s="327"/>
      <c r="D86" s="327"/>
      <c r="E86" s="328" t="str">
        <f t="shared" si="6"/>
        <v/>
      </c>
      <c r="F86" s="323" t="str">
        <f t="shared" si="7"/>
        <v>否</v>
      </c>
      <c r="G86" s="307" t="str">
        <f t="shared" si="8"/>
        <v>项</v>
      </c>
    </row>
    <row r="87" s="300" customFormat="1" ht="36" customHeight="1" spans="1:7">
      <c r="A87" s="325" t="s">
        <v>1529</v>
      </c>
      <c r="B87" s="326" t="s">
        <v>1501</v>
      </c>
      <c r="C87" s="327"/>
      <c r="D87" s="327"/>
      <c r="E87" s="328" t="str">
        <f t="shared" si="6"/>
        <v/>
      </c>
      <c r="F87" s="323" t="str">
        <f t="shared" si="7"/>
        <v>否</v>
      </c>
      <c r="G87" s="307" t="str">
        <f t="shared" si="8"/>
        <v>项</v>
      </c>
    </row>
    <row r="88" s="300" customFormat="1" ht="36" customHeight="1" spans="1:7">
      <c r="A88" s="325" t="s">
        <v>1530</v>
      </c>
      <c r="B88" s="326" t="s">
        <v>1531</v>
      </c>
      <c r="C88" s="327"/>
      <c r="D88" s="327"/>
      <c r="E88" s="328" t="str">
        <f t="shared" si="6"/>
        <v/>
      </c>
      <c r="F88" s="323" t="str">
        <f t="shared" si="7"/>
        <v>否</v>
      </c>
      <c r="G88" s="307" t="str">
        <f t="shared" si="8"/>
        <v>项</v>
      </c>
    </row>
    <row r="89" s="300" customFormat="1" ht="36" customHeight="1" spans="1:7">
      <c r="A89" s="319" t="s">
        <v>1532</v>
      </c>
      <c r="B89" s="331" t="s">
        <v>1533</v>
      </c>
      <c r="C89" s="332">
        <f>SUM(C90:C91)</f>
        <v>0</v>
      </c>
      <c r="D89" s="332">
        <f>SUM(D90:D91)</f>
        <v>0</v>
      </c>
      <c r="E89" s="333" t="str">
        <f t="shared" si="6"/>
        <v/>
      </c>
      <c r="F89" s="323" t="str">
        <f t="shared" si="7"/>
        <v>否</v>
      </c>
      <c r="G89" s="307" t="str">
        <f t="shared" si="8"/>
        <v>款</v>
      </c>
    </row>
    <row r="90" s="300" customFormat="1" ht="36" customHeight="1" spans="1:7">
      <c r="A90" s="325" t="s">
        <v>1534</v>
      </c>
      <c r="B90" s="326" t="s">
        <v>1507</v>
      </c>
      <c r="C90" s="327"/>
      <c r="D90" s="327"/>
      <c r="E90" s="328" t="str">
        <f t="shared" si="6"/>
        <v/>
      </c>
      <c r="F90" s="323" t="str">
        <f t="shared" si="7"/>
        <v>否</v>
      </c>
      <c r="G90" s="307" t="str">
        <f t="shared" si="8"/>
        <v>项</v>
      </c>
    </row>
    <row r="91" s="300" customFormat="1" ht="36" customHeight="1" spans="1:7">
      <c r="A91" s="325" t="s">
        <v>1535</v>
      </c>
      <c r="B91" s="326" t="s">
        <v>1536</v>
      </c>
      <c r="C91" s="327"/>
      <c r="D91" s="327"/>
      <c r="E91" s="328" t="str">
        <f t="shared" si="6"/>
        <v/>
      </c>
      <c r="F91" s="323" t="str">
        <f t="shared" si="7"/>
        <v>否</v>
      </c>
      <c r="G91" s="307" t="str">
        <f t="shared" si="8"/>
        <v>项</v>
      </c>
    </row>
    <row r="92" s="300" customFormat="1" ht="36" customHeight="1" spans="1:7">
      <c r="A92" s="319" t="s">
        <v>1537</v>
      </c>
      <c r="B92" s="331" t="s">
        <v>1538</v>
      </c>
      <c r="C92" s="332">
        <f>SUM(C93:C100)</f>
        <v>0</v>
      </c>
      <c r="D92" s="332">
        <f>SUM(D93:D100)</f>
        <v>0</v>
      </c>
      <c r="E92" s="333" t="str">
        <f t="shared" si="6"/>
        <v/>
      </c>
      <c r="F92" s="323" t="str">
        <f t="shared" si="7"/>
        <v>否</v>
      </c>
      <c r="G92" s="307" t="str">
        <f t="shared" si="8"/>
        <v>款</v>
      </c>
    </row>
    <row r="93" s="300" customFormat="1" ht="36" customHeight="1" spans="1:7">
      <c r="A93" s="325" t="s">
        <v>1539</v>
      </c>
      <c r="B93" s="326" t="s">
        <v>1458</v>
      </c>
      <c r="C93" s="327"/>
      <c r="D93" s="327"/>
      <c r="E93" s="328" t="str">
        <f t="shared" si="6"/>
        <v/>
      </c>
      <c r="F93" s="323" t="str">
        <f t="shared" si="7"/>
        <v>否</v>
      </c>
      <c r="G93" s="307" t="str">
        <f t="shared" si="8"/>
        <v>项</v>
      </c>
    </row>
    <row r="94" s="300" customFormat="1" ht="36" customHeight="1" spans="1:7">
      <c r="A94" s="325" t="s">
        <v>1540</v>
      </c>
      <c r="B94" s="326" t="s">
        <v>1460</v>
      </c>
      <c r="C94" s="327"/>
      <c r="D94" s="327"/>
      <c r="E94" s="328" t="str">
        <f t="shared" si="6"/>
        <v/>
      </c>
      <c r="F94" s="323" t="str">
        <f t="shared" si="7"/>
        <v>否</v>
      </c>
      <c r="G94" s="307" t="str">
        <f t="shared" si="8"/>
        <v>项</v>
      </c>
    </row>
    <row r="95" s="300" customFormat="1" ht="36" customHeight="1" spans="1:7">
      <c r="A95" s="325" t="s">
        <v>1541</v>
      </c>
      <c r="B95" s="326" t="s">
        <v>1462</v>
      </c>
      <c r="C95" s="327"/>
      <c r="D95" s="327"/>
      <c r="E95" s="328" t="str">
        <f t="shared" si="6"/>
        <v/>
      </c>
      <c r="F95" s="323" t="str">
        <f t="shared" si="7"/>
        <v>否</v>
      </c>
      <c r="G95" s="307" t="str">
        <f t="shared" si="8"/>
        <v>项</v>
      </c>
    </row>
    <row r="96" s="300" customFormat="1" ht="36" customHeight="1" spans="1:7">
      <c r="A96" s="325" t="s">
        <v>1542</v>
      </c>
      <c r="B96" s="326" t="s">
        <v>1464</v>
      </c>
      <c r="C96" s="327"/>
      <c r="D96" s="327"/>
      <c r="E96" s="328" t="str">
        <f t="shared" si="6"/>
        <v/>
      </c>
      <c r="F96" s="323" t="str">
        <f t="shared" si="7"/>
        <v>否</v>
      </c>
      <c r="G96" s="307" t="str">
        <f t="shared" si="8"/>
        <v>项</v>
      </c>
    </row>
    <row r="97" s="300" customFormat="1" ht="36" customHeight="1" spans="1:7">
      <c r="A97" s="325" t="s">
        <v>1543</v>
      </c>
      <c r="B97" s="326" t="s">
        <v>1470</v>
      </c>
      <c r="C97" s="327"/>
      <c r="D97" s="327"/>
      <c r="E97" s="328" t="str">
        <f t="shared" si="6"/>
        <v/>
      </c>
      <c r="F97" s="323" t="str">
        <f t="shared" si="7"/>
        <v>否</v>
      </c>
      <c r="G97" s="307" t="str">
        <f t="shared" si="8"/>
        <v>项</v>
      </c>
    </row>
    <row r="98" s="300" customFormat="1" ht="36" customHeight="1" spans="1:7">
      <c r="A98" s="325" t="s">
        <v>1544</v>
      </c>
      <c r="B98" s="326" t="s">
        <v>1474</v>
      </c>
      <c r="C98" s="327"/>
      <c r="D98" s="327"/>
      <c r="E98" s="328" t="str">
        <f t="shared" si="6"/>
        <v/>
      </c>
      <c r="F98" s="323" t="str">
        <f t="shared" si="7"/>
        <v>否</v>
      </c>
      <c r="G98" s="307" t="str">
        <f t="shared" si="8"/>
        <v>项</v>
      </c>
    </row>
    <row r="99" s="300" customFormat="1" ht="36" customHeight="1" spans="1:7">
      <c r="A99" s="325" t="s">
        <v>1545</v>
      </c>
      <c r="B99" s="326" t="s">
        <v>1476</v>
      </c>
      <c r="C99" s="327"/>
      <c r="D99" s="327"/>
      <c r="E99" s="328" t="str">
        <f t="shared" si="6"/>
        <v/>
      </c>
      <c r="F99" s="323" t="str">
        <f t="shared" si="7"/>
        <v>否</v>
      </c>
      <c r="G99" s="307" t="str">
        <f t="shared" si="8"/>
        <v>项</v>
      </c>
    </row>
    <row r="100" s="300" customFormat="1" ht="36" customHeight="1" spans="1:7">
      <c r="A100" s="325" t="s">
        <v>1546</v>
      </c>
      <c r="B100" s="326" t="s">
        <v>1547</v>
      </c>
      <c r="C100" s="327"/>
      <c r="D100" s="327"/>
      <c r="E100" s="328" t="str">
        <f t="shared" si="6"/>
        <v/>
      </c>
      <c r="F100" s="323" t="str">
        <f t="shared" si="7"/>
        <v>否</v>
      </c>
      <c r="G100" s="307" t="str">
        <f t="shared" si="8"/>
        <v>项</v>
      </c>
    </row>
    <row r="101" s="300" customFormat="1" ht="36" customHeight="1" spans="1:7">
      <c r="A101" s="319" t="s">
        <v>92</v>
      </c>
      <c r="B101" s="320" t="s">
        <v>1548</v>
      </c>
      <c r="C101" s="321">
        <f>C102+C107+C112+C117+C120</f>
        <v>1129</v>
      </c>
      <c r="D101" s="321">
        <f>D102+D107+D112+D117+D120</f>
        <v>322</v>
      </c>
      <c r="E101" s="322">
        <f t="shared" si="6"/>
        <v>-0.715</v>
      </c>
      <c r="F101" s="323" t="str">
        <f t="shared" si="7"/>
        <v>是</v>
      </c>
      <c r="G101" s="307" t="str">
        <f t="shared" si="8"/>
        <v>类</v>
      </c>
    </row>
    <row r="102" s="300" customFormat="1" ht="36" customHeight="1" spans="1:7">
      <c r="A102" s="319" t="s">
        <v>1549</v>
      </c>
      <c r="B102" s="320" t="s">
        <v>1550</v>
      </c>
      <c r="C102" s="321">
        <f>SUM(C103:C106)</f>
        <v>1129</v>
      </c>
      <c r="D102" s="321">
        <f>SUM(D103:D106)</f>
        <v>322</v>
      </c>
      <c r="E102" s="322">
        <f t="shared" si="6"/>
        <v>-0.715</v>
      </c>
      <c r="F102" s="323" t="str">
        <f t="shared" si="7"/>
        <v>是</v>
      </c>
      <c r="G102" s="307" t="str">
        <f t="shared" si="8"/>
        <v>款</v>
      </c>
    </row>
    <row r="103" s="300" customFormat="1" ht="36" customHeight="1" spans="1:7">
      <c r="A103" s="325" t="s">
        <v>1551</v>
      </c>
      <c r="B103" s="326" t="s">
        <v>1428</v>
      </c>
      <c r="C103" s="327">
        <v>441</v>
      </c>
      <c r="D103" s="327">
        <v>43</v>
      </c>
      <c r="E103" s="328">
        <f t="shared" si="6"/>
        <v>-0.902</v>
      </c>
      <c r="F103" s="323" t="str">
        <f t="shared" si="7"/>
        <v>是</v>
      </c>
      <c r="G103" s="307" t="str">
        <f t="shared" si="8"/>
        <v>项</v>
      </c>
    </row>
    <row r="104" s="300" customFormat="1" ht="36" customHeight="1" spans="1:7">
      <c r="A104" s="325" t="s">
        <v>1552</v>
      </c>
      <c r="B104" s="326" t="s">
        <v>1553</v>
      </c>
      <c r="C104" s="327"/>
      <c r="D104" s="327"/>
      <c r="E104" s="328" t="str">
        <f t="shared" si="6"/>
        <v/>
      </c>
      <c r="F104" s="323" t="str">
        <f t="shared" si="7"/>
        <v>否</v>
      </c>
      <c r="G104" s="307" t="str">
        <f t="shared" si="8"/>
        <v>项</v>
      </c>
    </row>
    <row r="105" s="300" customFormat="1" ht="36" customHeight="1" spans="1:7">
      <c r="A105" s="325" t="s">
        <v>1554</v>
      </c>
      <c r="B105" s="326" t="s">
        <v>1555</v>
      </c>
      <c r="C105" s="327"/>
      <c r="D105" s="327"/>
      <c r="E105" s="328" t="str">
        <f t="shared" si="6"/>
        <v/>
      </c>
      <c r="F105" s="323" t="str">
        <f t="shared" si="7"/>
        <v>否</v>
      </c>
      <c r="G105" s="307" t="str">
        <f t="shared" si="8"/>
        <v>项</v>
      </c>
    </row>
    <row r="106" s="300" customFormat="1" ht="36" customHeight="1" spans="1:7">
      <c r="A106" s="325" t="s">
        <v>1556</v>
      </c>
      <c r="B106" s="324" t="s">
        <v>1557</v>
      </c>
      <c r="C106" s="329">
        <v>688</v>
      </c>
      <c r="D106" s="329">
        <v>279</v>
      </c>
      <c r="E106" s="330">
        <f t="shared" si="6"/>
        <v>-0.594</v>
      </c>
      <c r="F106" s="323" t="str">
        <f t="shared" si="7"/>
        <v>是</v>
      </c>
      <c r="G106" s="307" t="str">
        <f t="shared" si="8"/>
        <v>项</v>
      </c>
    </row>
    <row r="107" s="300" customFormat="1" ht="36" customHeight="1" spans="1:7">
      <c r="A107" s="319" t="s">
        <v>1558</v>
      </c>
      <c r="B107" s="331" t="s">
        <v>1559</v>
      </c>
      <c r="C107" s="332">
        <f>SUM(C108:C111)</f>
        <v>0</v>
      </c>
      <c r="D107" s="332">
        <f>SUM(D108:D111)</f>
        <v>0</v>
      </c>
      <c r="E107" s="333" t="str">
        <f t="shared" si="6"/>
        <v/>
      </c>
      <c r="F107" s="323" t="str">
        <f t="shared" si="7"/>
        <v>否</v>
      </c>
      <c r="G107" s="307" t="str">
        <f t="shared" si="8"/>
        <v>款</v>
      </c>
    </row>
    <row r="108" s="300" customFormat="1" ht="36" customHeight="1" spans="1:7">
      <c r="A108" s="325" t="s">
        <v>1560</v>
      </c>
      <c r="B108" s="326" t="s">
        <v>1428</v>
      </c>
      <c r="C108" s="327"/>
      <c r="D108" s="327"/>
      <c r="E108" s="328" t="str">
        <f t="shared" si="6"/>
        <v/>
      </c>
      <c r="F108" s="323" t="str">
        <f t="shared" si="7"/>
        <v>否</v>
      </c>
      <c r="G108" s="307" t="str">
        <f t="shared" si="8"/>
        <v>项</v>
      </c>
    </row>
    <row r="109" s="300" customFormat="1" ht="36" customHeight="1" spans="1:7">
      <c r="A109" s="325" t="s">
        <v>1561</v>
      </c>
      <c r="B109" s="326" t="s">
        <v>1553</v>
      </c>
      <c r="C109" s="327"/>
      <c r="D109" s="327"/>
      <c r="E109" s="328" t="str">
        <f t="shared" si="6"/>
        <v/>
      </c>
      <c r="F109" s="323" t="str">
        <f t="shared" si="7"/>
        <v>否</v>
      </c>
      <c r="G109" s="307" t="str">
        <f t="shared" si="8"/>
        <v>项</v>
      </c>
    </row>
    <row r="110" s="300" customFormat="1" ht="36" customHeight="1" spans="1:7">
      <c r="A110" s="325" t="s">
        <v>1562</v>
      </c>
      <c r="B110" s="326" t="s">
        <v>1563</v>
      </c>
      <c r="C110" s="327"/>
      <c r="D110" s="327"/>
      <c r="E110" s="328" t="str">
        <f t="shared" si="6"/>
        <v/>
      </c>
      <c r="F110" s="323" t="str">
        <f t="shared" si="7"/>
        <v>否</v>
      </c>
      <c r="G110" s="307" t="str">
        <f t="shared" si="8"/>
        <v>项</v>
      </c>
    </row>
    <row r="111" s="300" customFormat="1" ht="36" customHeight="1" spans="1:7">
      <c r="A111" s="325" t="s">
        <v>1564</v>
      </c>
      <c r="B111" s="326" t="s">
        <v>1565</v>
      </c>
      <c r="C111" s="327"/>
      <c r="D111" s="327"/>
      <c r="E111" s="328" t="str">
        <f t="shared" si="6"/>
        <v/>
      </c>
      <c r="F111" s="323" t="str">
        <f t="shared" si="7"/>
        <v>否</v>
      </c>
      <c r="G111" s="307" t="str">
        <f t="shared" si="8"/>
        <v>项</v>
      </c>
    </row>
    <row r="112" s="300" customFormat="1" ht="36" customHeight="1" spans="1:7">
      <c r="A112" s="319" t="s">
        <v>1566</v>
      </c>
      <c r="B112" s="320" t="s">
        <v>1567</v>
      </c>
      <c r="C112" s="321"/>
      <c r="D112" s="321"/>
      <c r="E112" s="322"/>
      <c r="F112" s="323" t="str">
        <f t="shared" si="7"/>
        <v>否</v>
      </c>
      <c r="G112" s="307" t="str">
        <f t="shared" si="8"/>
        <v>款</v>
      </c>
    </row>
    <row r="113" s="300" customFormat="1" ht="36" customHeight="1" spans="1:7">
      <c r="A113" s="325" t="s">
        <v>1568</v>
      </c>
      <c r="B113" s="326" t="s">
        <v>1569</v>
      </c>
      <c r="C113" s="327"/>
      <c r="D113" s="327"/>
      <c r="E113" s="328" t="str">
        <f t="shared" si="6"/>
        <v/>
      </c>
      <c r="F113" s="323" t="str">
        <f t="shared" si="7"/>
        <v>否</v>
      </c>
      <c r="G113" s="307" t="str">
        <f t="shared" si="8"/>
        <v>项</v>
      </c>
    </row>
    <row r="114" s="300" customFormat="1" ht="36" customHeight="1" spans="1:7">
      <c r="A114" s="325" t="s">
        <v>1570</v>
      </c>
      <c r="B114" s="326" t="s">
        <v>1571</v>
      </c>
      <c r="C114" s="327"/>
      <c r="D114" s="327"/>
      <c r="E114" s="328" t="str">
        <f t="shared" si="6"/>
        <v/>
      </c>
      <c r="F114" s="323" t="str">
        <f t="shared" si="7"/>
        <v>否</v>
      </c>
      <c r="G114" s="307" t="str">
        <f t="shared" si="8"/>
        <v>项</v>
      </c>
    </row>
    <row r="115" s="300" customFormat="1" ht="36" customHeight="1" spans="1:7">
      <c r="A115" s="325" t="s">
        <v>1572</v>
      </c>
      <c r="B115" s="326" t="s">
        <v>1573</v>
      </c>
      <c r="C115" s="327"/>
      <c r="D115" s="327"/>
      <c r="E115" s="328" t="str">
        <f t="shared" si="6"/>
        <v/>
      </c>
      <c r="F115" s="323" t="str">
        <f t="shared" si="7"/>
        <v>否</v>
      </c>
      <c r="G115" s="307" t="str">
        <f t="shared" si="8"/>
        <v>项</v>
      </c>
    </row>
    <row r="116" s="300" customFormat="1" ht="36" customHeight="1" spans="1:7">
      <c r="A116" s="325" t="s">
        <v>1574</v>
      </c>
      <c r="B116" s="324" t="s">
        <v>1575</v>
      </c>
      <c r="C116" s="329"/>
      <c r="D116" s="329"/>
      <c r="E116" s="330"/>
      <c r="F116" s="323" t="str">
        <f t="shared" si="7"/>
        <v>否</v>
      </c>
      <c r="G116" s="307" t="str">
        <f t="shared" si="8"/>
        <v>项</v>
      </c>
    </row>
    <row r="117" s="300" customFormat="1" ht="36" customHeight="1" spans="1:7">
      <c r="A117" s="334">
        <v>21370</v>
      </c>
      <c r="B117" s="331" t="s">
        <v>1576</v>
      </c>
      <c r="C117" s="332">
        <f>SUM(C118:C119)</f>
        <v>0</v>
      </c>
      <c r="D117" s="332">
        <f>SUM(D118:D119)</f>
        <v>0</v>
      </c>
      <c r="E117" s="333" t="str">
        <f t="shared" si="6"/>
        <v/>
      </c>
      <c r="F117" s="323" t="str">
        <f t="shared" si="7"/>
        <v>否</v>
      </c>
      <c r="G117" s="307" t="str">
        <f t="shared" si="8"/>
        <v>款</v>
      </c>
    </row>
    <row r="118" s="300" customFormat="1" ht="36" customHeight="1" spans="1:7">
      <c r="A118" s="335">
        <v>2137001</v>
      </c>
      <c r="B118" s="326" t="s">
        <v>1428</v>
      </c>
      <c r="C118" s="327"/>
      <c r="D118" s="327"/>
      <c r="E118" s="328" t="str">
        <f t="shared" si="6"/>
        <v/>
      </c>
      <c r="F118" s="323" t="str">
        <f t="shared" si="7"/>
        <v>否</v>
      </c>
      <c r="G118" s="307" t="str">
        <f t="shared" si="8"/>
        <v>项</v>
      </c>
    </row>
    <row r="119" s="300" customFormat="1" ht="36" customHeight="1" spans="1:7">
      <c r="A119" s="335">
        <v>2137099</v>
      </c>
      <c r="B119" s="326" t="s">
        <v>1577</v>
      </c>
      <c r="C119" s="327"/>
      <c r="D119" s="327"/>
      <c r="E119" s="328" t="str">
        <f t="shared" si="6"/>
        <v/>
      </c>
      <c r="F119" s="323" t="str">
        <f t="shared" si="7"/>
        <v>否</v>
      </c>
      <c r="G119" s="307" t="str">
        <f t="shared" si="8"/>
        <v>项</v>
      </c>
    </row>
    <row r="120" s="300" customFormat="1" ht="36" customHeight="1" spans="1:7">
      <c r="A120" s="334">
        <v>21371</v>
      </c>
      <c r="B120" s="331" t="s">
        <v>1578</v>
      </c>
      <c r="C120" s="332">
        <f>SUM(C121:C124)</f>
        <v>0</v>
      </c>
      <c r="D120" s="332">
        <f>SUM(D121:D124)</f>
        <v>0</v>
      </c>
      <c r="E120" s="333" t="str">
        <f t="shared" si="6"/>
        <v/>
      </c>
      <c r="F120" s="323" t="str">
        <f t="shared" si="7"/>
        <v>否</v>
      </c>
      <c r="G120" s="307" t="str">
        <f t="shared" si="8"/>
        <v>款</v>
      </c>
    </row>
    <row r="121" s="300" customFormat="1" ht="36" customHeight="1" spans="1:7">
      <c r="A121" s="335">
        <v>2137101</v>
      </c>
      <c r="B121" s="326" t="s">
        <v>1569</v>
      </c>
      <c r="C121" s="327"/>
      <c r="D121" s="327"/>
      <c r="E121" s="328" t="str">
        <f t="shared" si="6"/>
        <v/>
      </c>
      <c r="F121" s="323" t="str">
        <f t="shared" si="7"/>
        <v>否</v>
      </c>
      <c r="G121" s="307" t="str">
        <f t="shared" si="8"/>
        <v>项</v>
      </c>
    </row>
    <row r="122" s="300" customFormat="1" ht="36" customHeight="1" spans="1:7">
      <c r="A122" s="335">
        <v>2137102</v>
      </c>
      <c r="B122" s="326" t="s">
        <v>1579</v>
      </c>
      <c r="C122" s="327"/>
      <c r="D122" s="327"/>
      <c r="E122" s="328" t="str">
        <f t="shared" si="6"/>
        <v/>
      </c>
      <c r="F122" s="323" t="str">
        <f t="shared" si="7"/>
        <v>否</v>
      </c>
      <c r="G122" s="307" t="str">
        <f t="shared" si="8"/>
        <v>项</v>
      </c>
    </row>
    <row r="123" s="300" customFormat="1" ht="36" customHeight="1" spans="1:7">
      <c r="A123" s="335">
        <v>2137103</v>
      </c>
      <c r="B123" s="326" t="s">
        <v>1573</v>
      </c>
      <c r="C123" s="327"/>
      <c r="D123" s="327"/>
      <c r="E123" s="328" t="str">
        <f t="shared" si="6"/>
        <v/>
      </c>
      <c r="F123" s="323" t="str">
        <f t="shared" si="7"/>
        <v>否</v>
      </c>
      <c r="G123" s="307" t="str">
        <f t="shared" si="8"/>
        <v>项</v>
      </c>
    </row>
    <row r="124" s="300" customFormat="1" ht="36" customHeight="1" spans="1:7">
      <c r="A124" s="335">
        <v>2137199</v>
      </c>
      <c r="B124" s="326" t="s">
        <v>1580</v>
      </c>
      <c r="C124" s="327"/>
      <c r="D124" s="327"/>
      <c r="E124" s="328" t="str">
        <f t="shared" si="6"/>
        <v/>
      </c>
      <c r="F124" s="323" t="str">
        <f t="shared" si="7"/>
        <v>否</v>
      </c>
      <c r="G124" s="307" t="str">
        <f t="shared" si="8"/>
        <v>项</v>
      </c>
    </row>
    <row r="125" s="300" customFormat="1" ht="36" customHeight="1" spans="1:7">
      <c r="A125" s="319" t="s">
        <v>94</v>
      </c>
      <c r="B125" s="320" t="s">
        <v>1581</v>
      </c>
      <c r="C125" s="321"/>
      <c r="D125" s="321"/>
      <c r="E125" s="322"/>
      <c r="F125" s="323" t="str">
        <f t="shared" si="7"/>
        <v>是</v>
      </c>
      <c r="G125" s="307" t="str">
        <f t="shared" si="8"/>
        <v>类</v>
      </c>
    </row>
    <row r="126" s="300" customFormat="1" ht="36" customHeight="1" spans="1:7">
      <c r="A126" s="319" t="s">
        <v>1582</v>
      </c>
      <c r="B126" s="331" t="s">
        <v>1583</v>
      </c>
      <c r="C126" s="332">
        <f>SUM(C127:C130)</f>
        <v>0</v>
      </c>
      <c r="D126" s="332">
        <f>SUM(D127:D130)</f>
        <v>0</v>
      </c>
      <c r="E126" s="333" t="str">
        <f t="shared" si="6"/>
        <v/>
      </c>
      <c r="F126" s="323" t="str">
        <f t="shared" si="7"/>
        <v>否</v>
      </c>
      <c r="G126" s="307" t="str">
        <f t="shared" si="8"/>
        <v>款</v>
      </c>
    </row>
    <row r="127" s="300" customFormat="1" ht="36" customHeight="1" spans="1:7">
      <c r="A127" s="325" t="s">
        <v>1584</v>
      </c>
      <c r="B127" s="326" t="s">
        <v>1585</v>
      </c>
      <c r="C127" s="327"/>
      <c r="D127" s="327"/>
      <c r="E127" s="328" t="str">
        <f t="shared" si="6"/>
        <v/>
      </c>
      <c r="F127" s="323" t="str">
        <f t="shared" si="7"/>
        <v>否</v>
      </c>
      <c r="G127" s="307" t="str">
        <f t="shared" si="8"/>
        <v>项</v>
      </c>
    </row>
    <row r="128" s="300" customFormat="1" ht="36" customHeight="1" spans="1:7">
      <c r="A128" s="325" t="s">
        <v>1586</v>
      </c>
      <c r="B128" s="326" t="s">
        <v>1587</v>
      </c>
      <c r="C128" s="327"/>
      <c r="D128" s="327"/>
      <c r="E128" s="328" t="str">
        <f t="shared" si="6"/>
        <v/>
      </c>
      <c r="F128" s="323" t="str">
        <f t="shared" si="7"/>
        <v>否</v>
      </c>
      <c r="G128" s="307" t="str">
        <f t="shared" si="8"/>
        <v>项</v>
      </c>
    </row>
    <row r="129" s="300" customFormat="1" ht="36" customHeight="1" spans="1:7">
      <c r="A129" s="325" t="s">
        <v>1588</v>
      </c>
      <c r="B129" s="326" t="s">
        <v>1589</v>
      </c>
      <c r="C129" s="327"/>
      <c r="D129" s="327"/>
      <c r="E129" s="328" t="str">
        <f t="shared" si="6"/>
        <v/>
      </c>
      <c r="F129" s="323" t="str">
        <f t="shared" si="7"/>
        <v>否</v>
      </c>
      <c r="G129" s="307" t="str">
        <f t="shared" si="8"/>
        <v>项</v>
      </c>
    </row>
    <row r="130" s="300" customFormat="1" ht="36" customHeight="1" spans="1:7">
      <c r="A130" s="325" t="s">
        <v>1590</v>
      </c>
      <c r="B130" s="326" t="s">
        <v>1591</v>
      </c>
      <c r="C130" s="327"/>
      <c r="D130" s="327"/>
      <c r="E130" s="328" t="str">
        <f t="shared" si="6"/>
        <v/>
      </c>
      <c r="F130" s="323" t="str">
        <f t="shared" si="7"/>
        <v>否</v>
      </c>
      <c r="G130" s="307" t="str">
        <f t="shared" si="8"/>
        <v>项</v>
      </c>
    </row>
    <row r="131" s="300" customFormat="1" ht="36" customHeight="1" spans="1:7">
      <c r="A131" s="319" t="s">
        <v>1592</v>
      </c>
      <c r="B131" s="320" t="s">
        <v>1593</v>
      </c>
      <c r="C131" s="321"/>
      <c r="D131" s="321"/>
      <c r="E131" s="322"/>
      <c r="F131" s="323" t="str">
        <f t="shared" si="7"/>
        <v>否</v>
      </c>
      <c r="G131" s="307" t="str">
        <f t="shared" si="8"/>
        <v>款</v>
      </c>
    </row>
    <row r="132" s="300" customFormat="1" ht="36" customHeight="1" spans="1:7">
      <c r="A132" s="325" t="s">
        <v>1594</v>
      </c>
      <c r="B132" s="326" t="s">
        <v>1589</v>
      </c>
      <c r="C132" s="327"/>
      <c r="D132" s="327"/>
      <c r="E132" s="328" t="str">
        <f t="shared" si="6"/>
        <v/>
      </c>
      <c r="F132" s="323" t="str">
        <f t="shared" si="7"/>
        <v>否</v>
      </c>
      <c r="G132" s="307" t="str">
        <f t="shared" si="8"/>
        <v>项</v>
      </c>
    </row>
    <row r="133" s="300" customFormat="1" ht="36" customHeight="1" spans="1:7">
      <c r="A133" s="325" t="s">
        <v>1595</v>
      </c>
      <c r="B133" s="326" t="s">
        <v>1596</v>
      </c>
      <c r="C133" s="327"/>
      <c r="D133" s="327"/>
      <c r="E133" s="328" t="str">
        <f t="shared" si="6"/>
        <v/>
      </c>
      <c r="F133" s="323" t="str">
        <f t="shared" si="7"/>
        <v>否</v>
      </c>
      <c r="G133" s="307" t="str">
        <f t="shared" si="8"/>
        <v>项</v>
      </c>
    </row>
    <row r="134" s="300" customFormat="1" ht="36" customHeight="1" spans="1:7">
      <c r="A134" s="325" t="s">
        <v>1597</v>
      </c>
      <c r="B134" s="326" t="s">
        <v>1598</v>
      </c>
      <c r="C134" s="327"/>
      <c r="D134" s="327"/>
      <c r="E134" s="328" t="str">
        <f t="shared" si="6"/>
        <v/>
      </c>
      <c r="F134" s="323" t="str">
        <f t="shared" si="7"/>
        <v>否</v>
      </c>
      <c r="G134" s="307" t="str">
        <f t="shared" si="8"/>
        <v>项</v>
      </c>
    </row>
    <row r="135" s="300" customFormat="1" ht="36" customHeight="1" spans="1:7">
      <c r="A135" s="325" t="s">
        <v>1599</v>
      </c>
      <c r="B135" s="324" t="s">
        <v>1600</v>
      </c>
      <c r="C135" s="329"/>
      <c r="D135" s="329"/>
      <c r="E135" s="330"/>
      <c r="F135" s="323" t="str">
        <f t="shared" ref="F135:F198" si="9">IF(LEN(A135)=3,"是",IF(B135&lt;&gt;"",IF(SUM(C135:D135)&lt;&gt;0,"是","否"),"是"))</f>
        <v>否</v>
      </c>
      <c r="G135" s="307" t="str">
        <f t="shared" ref="G135:G198" si="10">IF(LEN(A135)=3,"类",IF(LEN(A135)=5,"款","项"))</f>
        <v>项</v>
      </c>
    </row>
    <row r="136" s="300" customFormat="1" ht="36" customHeight="1" spans="1:7">
      <c r="A136" s="319" t="s">
        <v>1601</v>
      </c>
      <c r="B136" s="320" t="s">
        <v>1602</v>
      </c>
      <c r="C136" s="321"/>
      <c r="D136" s="321"/>
      <c r="E136" s="322"/>
      <c r="F136" s="323" t="str">
        <f t="shared" si="9"/>
        <v>否</v>
      </c>
      <c r="G136" s="307" t="str">
        <f t="shared" si="10"/>
        <v>款</v>
      </c>
    </row>
    <row r="137" s="300" customFormat="1" ht="36" customHeight="1" spans="1:7">
      <c r="A137" s="325" t="s">
        <v>1603</v>
      </c>
      <c r="B137" s="326" t="s">
        <v>1604</v>
      </c>
      <c r="C137" s="327"/>
      <c r="D137" s="327"/>
      <c r="E137" s="328" t="str">
        <f t="shared" ref="E135:E198" si="11">IF(C137&gt;0,D137/C137-1,IF(C137&lt;0,-(D137/C137-1),""))</f>
        <v/>
      </c>
      <c r="F137" s="323" t="str">
        <f t="shared" si="9"/>
        <v>否</v>
      </c>
      <c r="G137" s="307" t="str">
        <f t="shared" si="10"/>
        <v>项</v>
      </c>
    </row>
    <row r="138" s="300" customFormat="1" ht="36" customHeight="1" spans="1:7">
      <c r="A138" s="325" t="s">
        <v>1605</v>
      </c>
      <c r="B138" s="324" t="s">
        <v>1606</v>
      </c>
      <c r="C138" s="329"/>
      <c r="D138" s="329"/>
      <c r="E138" s="330"/>
      <c r="F138" s="323" t="str">
        <f t="shared" si="9"/>
        <v>否</v>
      </c>
      <c r="G138" s="307" t="str">
        <f t="shared" si="10"/>
        <v>项</v>
      </c>
    </row>
    <row r="139" s="300" customFormat="1" ht="36" customHeight="1" spans="1:7">
      <c r="A139" s="325" t="s">
        <v>1607</v>
      </c>
      <c r="B139" s="324" t="s">
        <v>1608</v>
      </c>
      <c r="C139" s="329"/>
      <c r="D139" s="329"/>
      <c r="E139" s="330"/>
      <c r="F139" s="323" t="str">
        <f t="shared" si="9"/>
        <v>否</v>
      </c>
      <c r="G139" s="307" t="str">
        <f t="shared" si="10"/>
        <v>项</v>
      </c>
    </row>
    <row r="140" s="300" customFormat="1" ht="36" customHeight="1" spans="1:7">
      <c r="A140" s="325" t="s">
        <v>1609</v>
      </c>
      <c r="B140" s="326" t="s">
        <v>1610</v>
      </c>
      <c r="C140" s="327"/>
      <c r="D140" s="327"/>
      <c r="E140" s="328" t="str">
        <f t="shared" si="11"/>
        <v/>
      </c>
      <c r="F140" s="323" t="str">
        <f t="shared" si="9"/>
        <v>否</v>
      </c>
      <c r="G140" s="307" t="str">
        <f t="shared" si="10"/>
        <v>项</v>
      </c>
    </row>
    <row r="141" s="300" customFormat="1" ht="36" customHeight="1" spans="1:7">
      <c r="A141" s="319" t="s">
        <v>1611</v>
      </c>
      <c r="B141" s="331" t="s">
        <v>1612</v>
      </c>
      <c r="C141" s="332">
        <f>SUM(C142:C149)</f>
        <v>0</v>
      </c>
      <c r="D141" s="332">
        <f>SUM(D142:D149)</f>
        <v>0</v>
      </c>
      <c r="E141" s="333" t="str">
        <f t="shared" si="11"/>
        <v/>
      </c>
      <c r="F141" s="323" t="str">
        <f t="shared" si="9"/>
        <v>否</v>
      </c>
      <c r="G141" s="307" t="str">
        <f t="shared" si="10"/>
        <v>款</v>
      </c>
    </row>
    <row r="142" s="300" customFormat="1" ht="36" customHeight="1" spans="1:7">
      <c r="A142" s="325" t="s">
        <v>1613</v>
      </c>
      <c r="B142" s="326" t="s">
        <v>1614</v>
      </c>
      <c r="C142" s="327"/>
      <c r="D142" s="327"/>
      <c r="E142" s="328" t="str">
        <f t="shared" si="11"/>
        <v/>
      </c>
      <c r="F142" s="323" t="str">
        <f t="shared" si="9"/>
        <v>否</v>
      </c>
      <c r="G142" s="307" t="str">
        <f t="shared" si="10"/>
        <v>项</v>
      </c>
    </row>
    <row r="143" s="300" customFormat="1" ht="36" customHeight="1" spans="1:7">
      <c r="A143" s="325" t="s">
        <v>1615</v>
      </c>
      <c r="B143" s="326" t="s">
        <v>1616</v>
      </c>
      <c r="C143" s="327"/>
      <c r="D143" s="327"/>
      <c r="E143" s="328" t="str">
        <f t="shared" si="11"/>
        <v/>
      </c>
      <c r="F143" s="323" t="str">
        <f t="shared" si="9"/>
        <v>否</v>
      </c>
      <c r="G143" s="307" t="str">
        <f t="shared" si="10"/>
        <v>项</v>
      </c>
    </row>
    <row r="144" s="300" customFormat="1" ht="36" customHeight="1" spans="1:7">
      <c r="A144" s="325" t="s">
        <v>1617</v>
      </c>
      <c r="B144" s="326" t="s">
        <v>1618</v>
      </c>
      <c r="C144" s="327"/>
      <c r="D144" s="327"/>
      <c r="E144" s="328" t="str">
        <f t="shared" si="11"/>
        <v/>
      </c>
      <c r="F144" s="323" t="str">
        <f t="shared" si="9"/>
        <v>否</v>
      </c>
      <c r="G144" s="307" t="str">
        <f t="shared" si="10"/>
        <v>项</v>
      </c>
    </row>
    <row r="145" s="300" customFormat="1" ht="36" customHeight="1" spans="1:7">
      <c r="A145" s="325" t="s">
        <v>1619</v>
      </c>
      <c r="B145" s="326" t="s">
        <v>1620</v>
      </c>
      <c r="C145" s="327"/>
      <c r="D145" s="327"/>
      <c r="E145" s="328" t="str">
        <f t="shared" si="11"/>
        <v/>
      </c>
      <c r="F145" s="323" t="str">
        <f t="shared" si="9"/>
        <v>否</v>
      </c>
      <c r="G145" s="307" t="str">
        <f t="shared" si="10"/>
        <v>项</v>
      </c>
    </row>
    <row r="146" s="300" customFormat="1" ht="36" customHeight="1" spans="1:7">
      <c r="A146" s="325" t="s">
        <v>1621</v>
      </c>
      <c r="B146" s="326" t="s">
        <v>1622</v>
      </c>
      <c r="C146" s="327"/>
      <c r="D146" s="327"/>
      <c r="E146" s="328" t="str">
        <f t="shared" si="11"/>
        <v/>
      </c>
      <c r="F146" s="323" t="str">
        <f t="shared" si="9"/>
        <v>否</v>
      </c>
      <c r="G146" s="307" t="str">
        <f t="shared" si="10"/>
        <v>项</v>
      </c>
    </row>
    <row r="147" s="300" customFormat="1" ht="36" customHeight="1" spans="1:7">
      <c r="A147" s="325" t="s">
        <v>1623</v>
      </c>
      <c r="B147" s="326" t="s">
        <v>1624</v>
      </c>
      <c r="C147" s="327"/>
      <c r="D147" s="327"/>
      <c r="E147" s="328" t="str">
        <f t="shared" si="11"/>
        <v/>
      </c>
      <c r="F147" s="323" t="str">
        <f t="shared" si="9"/>
        <v>否</v>
      </c>
      <c r="G147" s="307" t="str">
        <f t="shared" si="10"/>
        <v>项</v>
      </c>
    </row>
    <row r="148" s="300" customFormat="1" ht="36" customHeight="1" spans="1:7">
      <c r="A148" s="325" t="s">
        <v>1625</v>
      </c>
      <c r="B148" s="326" t="s">
        <v>1626</v>
      </c>
      <c r="C148" s="327"/>
      <c r="D148" s="327"/>
      <c r="E148" s="328" t="str">
        <f t="shared" si="11"/>
        <v/>
      </c>
      <c r="F148" s="323" t="str">
        <f t="shared" si="9"/>
        <v>否</v>
      </c>
      <c r="G148" s="307" t="str">
        <f t="shared" si="10"/>
        <v>项</v>
      </c>
    </row>
    <row r="149" s="300" customFormat="1" ht="36" customHeight="1" spans="1:7">
      <c r="A149" s="325" t="s">
        <v>1627</v>
      </c>
      <c r="B149" s="326" t="s">
        <v>1628</v>
      </c>
      <c r="C149" s="327"/>
      <c r="D149" s="327"/>
      <c r="E149" s="328" t="str">
        <f t="shared" si="11"/>
        <v/>
      </c>
      <c r="F149" s="323" t="str">
        <f t="shared" si="9"/>
        <v>否</v>
      </c>
      <c r="G149" s="307" t="str">
        <f t="shared" si="10"/>
        <v>项</v>
      </c>
    </row>
    <row r="150" s="300" customFormat="1" ht="36" customHeight="1" spans="1:7">
      <c r="A150" s="319" t="s">
        <v>1629</v>
      </c>
      <c r="B150" s="331" t="s">
        <v>1630</v>
      </c>
      <c r="C150" s="332">
        <f>SUM(C151:C156)</f>
        <v>0</v>
      </c>
      <c r="D150" s="332">
        <f>SUM(D151:D156)</f>
        <v>0</v>
      </c>
      <c r="E150" s="333" t="str">
        <f t="shared" si="11"/>
        <v/>
      </c>
      <c r="F150" s="323" t="str">
        <f t="shared" si="9"/>
        <v>否</v>
      </c>
      <c r="G150" s="307" t="str">
        <f t="shared" si="10"/>
        <v>款</v>
      </c>
    </row>
    <row r="151" s="300" customFormat="1" ht="36" customHeight="1" spans="1:7">
      <c r="A151" s="325" t="s">
        <v>1631</v>
      </c>
      <c r="B151" s="326" t="s">
        <v>1632</v>
      </c>
      <c r="C151" s="327"/>
      <c r="D151" s="327"/>
      <c r="E151" s="328" t="str">
        <f t="shared" si="11"/>
        <v/>
      </c>
      <c r="F151" s="323" t="str">
        <f t="shared" si="9"/>
        <v>否</v>
      </c>
      <c r="G151" s="307" t="str">
        <f t="shared" si="10"/>
        <v>项</v>
      </c>
    </row>
    <row r="152" s="300" customFormat="1" ht="36" customHeight="1" spans="1:7">
      <c r="A152" s="325" t="s">
        <v>1633</v>
      </c>
      <c r="B152" s="326" t="s">
        <v>1634</v>
      </c>
      <c r="C152" s="327"/>
      <c r="D152" s="327"/>
      <c r="E152" s="328" t="str">
        <f t="shared" si="11"/>
        <v/>
      </c>
      <c r="F152" s="323" t="str">
        <f t="shared" si="9"/>
        <v>否</v>
      </c>
      <c r="G152" s="307" t="str">
        <f t="shared" si="10"/>
        <v>项</v>
      </c>
    </row>
    <row r="153" s="300" customFormat="1" ht="36" customHeight="1" spans="1:7">
      <c r="A153" s="325" t="s">
        <v>1635</v>
      </c>
      <c r="B153" s="326" t="s">
        <v>1636</v>
      </c>
      <c r="C153" s="327"/>
      <c r="D153" s="327"/>
      <c r="E153" s="328" t="str">
        <f t="shared" si="11"/>
        <v/>
      </c>
      <c r="F153" s="323" t="str">
        <f t="shared" si="9"/>
        <v>否</v>
      </c>
      <c r="G153" s="307" t="str">
        <f t="shared" si="10"/>
        <v>项</v>
      </c>
    </row>
    <row r="154" s="300" customFormat="1" ht="36" customHeight="1" spans="1:7">
      <c r="A154" s="325" t="s">
        <v>1637</v>
      </c>
      <c r="B154" s="326" t="s">
        <v>1638</v>
      </c>
      <c r="C154" s="327"/>
      <c r="D154" s="327"/>
      <c r="E154" s="328" t="str">
        <f t="shared" si="11"/>
        <v/>
      </c>
      <c r="F154" s="323" t="str">
        <f t="shared" si="9"/>
        <v>否</v>
      </c>
      <c r="G154" s="307" t="str">
        <f t="shared" si="10"/>
        <v>项</v>
      </c>
    </row>
    <row r="155" s="300" customFormat="1" ht="36" customHeight="1" spans="1:7">
      <c r="A155" s="325" t="s">
        <v>1639</v>
      </c>
      <c r="B155" s="326" t="s">
        <v>1640</v>
      </c>
      <c r="C155" s="327"/>
      <c r="D155" s="327"/>
      <c r="E155" s="328" t="str">
        <f t="shared" si="11"/>
        <v/>
      </c>
      <c r="F155" s="323" t="str">
        <f t="shared" si="9"/>
        <v>否</v>
      </c>
      <c r="G155" s="307" t="str">
        <f t="shared" si="10"/>
        <v>项</v>
      </c>
    </row>
    <row r="156" s="300" customFormat="1" ht="36" customHeight="1" spans="1:7">
      <c r="A156" s="325" t="s">
        <v>1641</v>
      </c>
      <c r="B156" s="326" t="s">
        <v>1642</v>
      </c>
      <c r="C156" s="327"/>
      <c r="D156" s="327"/>
      <c r="E156" s="328" t="str">
        <f t="shared" si="11"/>
        <v/>
      </c>
      <c r="F156" s="323" t="str">
        <f t="shared" si="9"/>
        <v>否</v>
      </c>
      <c r="G156" s="307" t="str">
        <f t="shared" si="10"/>
        <v>项</v>
      </c>
    </row>
    <row r="157" s="300" customFormat="1" ht="36" customHeight="1" spans="1:7">
      <c r="A157" s="319" t="s">
        <v>1643</v>
      </c>
      <c r="B157" s="320" t="s">
        <v>1644</v>
      </c>
      <c r="C157" s="321"/>
      <c r="D157" s="321"/>
      <c r="E157" s="322"/>
      <c r="F157" s="323" t="str">
        <f t="shared" si="9"/>
        <v>否</v>
      </c>
      <c r="G157" s="307" t="str">
        <f t="shared" si="10"/>
        <v>款</v>
      </c>
    </row>
    <row r="158" s="300" customFormat="1" ht="36" customHeight="1" spans="1:7">
      <c r="A158" s="325" t="s">
        <v>1645</v>
      </c>
      <c r="B158" s="324" t="s">
        <v>1646</v>
      </c>
      <c r="C158" s="329"/>
      <c r="D158" s="329"/>
      <c r="E158" s="330"/>
      <c r="F158" s="323" t="str">
        <f t="shared" si="9"/>
        <v>否</v>
      </c>
      <c r="G158" s="307" t="str">
        <f t="shared" si="10"/>
        <v>项</v>
      </c>
    </row>
    <row r="159" s="300" customFormat="1" ht="36" customHeight="1" spans="1:7">
      <c r="A159" s="325" t="s">
        <v>1647</v>
      </c>
      <c r="B159" s="326" t="s">
        <v>1648</v>
      </c>
      <c r="C159" s="327"/>
      <c r="D159" s="327"/>
      <c r="E159" s="328" t="str">
        <f t="shared" si="11"/>
        <v/>
      </c>
      <c r="F159" s="323" t="str">
        <f t="shared" si="9"/>
        <v>否</v>
      </c>
      <c r="G159" s="307" t="str">
        <f t="shared" si="10"/>
        <v>项</v>
      </c>
    </row>
    <row r="160" s="300" customFormat="1" ht="36" customHeight="1" spans="1:7">
      <c r="A160" s="325" t="s">
        <v>1649</v>
      </c>
      <c r="B160" s="324" t="s">
        <v>1650</v>
      </c>
      <c r="C160" s="329"/>
      <c r="D160" s="329"/>
      <c r="E160" s="330"/>
      <c r="F160" s="323" t="str">
        <f t="shared" si="9"/>
        <v>否</v>
      </c>
      <c r="G160" s="307" t="str">
        <f t="shared" si="10"/>
        <v>项</v>
      </c>
    </row>
    <row r="161" s="300" customFormat="1" ht="36" customHeight="1" spans="1:7">
      <c r="A161" s="325" t="s">
        <v>1651</v>
      </c>
      <c r="B161" s="324" t="s">
        <v>1652</v>
      </c>
      <c r="C161" s="329"/>
      <c r="D161" s="329"/>
      <c r="E161" s="330"/>
      <c r="F161" s="323" t="str">
        <f t="shared" si="9"/>
        <v>否</v>
      </c>
      <c r="G161" s="307" t="str">
        <f t="shared" si="10"/>
        <v>项</v>
      </c>
    </row>
    <row r="162" s="300" customFormat="1" ht="36" customHeight="1" spans="1:7">
      <c r="A162" s="325" t="s">
        <v>1653</v>
      </c>
      <c r="B162" s="326" t="s">
        <v>1654</v>
      </c>
      <c r="C162" s="327"/>
      <c r="D162" s="327"/>
      <c r="E162" s="328" t="str">
        <f t="shared" si="11"/>
        <v/>
      </c>
      <c r="F162" s="323" t="str">
        <f t="shared" si="9"/>
        <v>否</v>
      </c>
      <c r="G162" s="307" t="str">
        <f t="shared" si="10"/>
        <v>项</v>
      </c>
    </row>
    <row r="163" s="300" customFormat="1" ht="36" customHeight="1" spans="1:7">
      <c r="A163" s="325" t="s">
        <v>1655</v>
      </c>
      <c r="B163" s="326" t="s">
        <v>1656</v>
      </c>
      <c r="C163" s="327"/>
      <c r="D163" s="327"/>
      <c r="E163" s="328" t="str">
        <f t="shared" si="11"/>
        <v/>
      </c>
      <c r="F163" s="323" t="str">
        <f t="shared" si="9"/>
        <v>否</v>
      </c>
      <c r="G163" s="307" t="str">
        <f t="shared" si="10"/>
        <v>项</v>
      </c>
    </row>
    <row r="164" s="300" customFormat="1" ht="36" customHeight="1" spans="1:7">
      <c r="A164" s="325" t="s">
        <v>1657</v>
      </c>
      <c r="B164" s="326" t="s">
        <v>1658</v>
      </c>
      <c r="C164" s="327"/>
      <c r="D164" s="327"/>
      <c r="E164" s="328" t="str">
        <f t="shared" si="11"/>
        <v/>
      </c>
      <c r="F164" s="323" t="str">
        <f t="shared" si="9"/>
        <v>否</v>
      </c>
      <c r="G164" s="307" t="str">
        <f t="shared" si="10"/>
        <v>项</v>
      </c>
    </row>
    <row r="165" s="300" customFormat="1" ht="36" customHeight="1" spans="1:7">
      <c r="A165" s="325" t="s">
        <v>1659</v>
      </c>
      <c r="B165" s="326" t="s">
        <v>1660</v>
      </c>
      <c r="C165" s="327"/>
      <c r="D165" s="327"/>
      <c r="E165" s="328" t="str">
        <f t="shared" si="11"/>
        <v/>
      </c>
      <c r="F165" s="323" t="str">
        <f t="shared" si="9"/>
        <v>否</v>
      </c>
      <c r="G165" s="307" t="str">
        <f t="shared" si="10"/>
        <v>项</v>
      </c>
    </row>
    <row r="166" s="300" customFormat="1" ht="36" customHeight="1" spans="1:7">
      <c r="A166" s="319" t="s">
        <v>1661</v>
      </c>
      <c r="B166" s="331" t="s">
        <v>1662</v>
      </c>
      <c r="C166" s="332">
        <f>SUM(C167:C168)</f>
        <v>0</v>
      </c>
      <c r="D166" s="332">
        <f>SUM(D167:D168)</f>
        <v>0</v>
      </c>
      <c r="E166" s="333" t="str">
        <f t="shared" si="11"/>
        <v/>
      </c>
      <c r="F166" s="323" t="str">
        <f t="shared" si="9"/>
        <v>否</v>
      </c>
      <c r="G166" s="307" t="str">
        <f t="shared" si="10"/>
        <v>款</v>
      </c>
    </row>
    <row r="167" s="300" customFormat="1" ht="36" customHeight="1" spans="1:7">
      <c r="A167" s="325" t="s">
        <v>1663</v>
      </c>
      <c r="B167" s="326" t="s">
        <v>1585</v>
      </c>
      <c r="C167" s="327"/>
      <c r="D167" s="327"/>
      <c r="E167" s="328" t="str">
        <f t="shared" si="11"/>
        <v/>
      </c>
      <c r="F167" s="323" t="str">
        <f t="shared" si="9"/>
        <v>否</v>
      </c>
      <c r="G167" s="307" t="str">
        <f t="shared" si="10"/>
        <v>项</v>
      </c>
    </row>
    <row r="168" s="300" customFormat="1" ht="36" customHeight="1" spans="1:7">
      <c r="A168" s="325" t="s">
        <v>1664</v>
      </c>
      <c r="B168" s="326" t="s">
        <v>1665</v>
      </c>
      <c r="C168" s="327"/>
      <c r="D168" s="327"/>
      <c r="E168" s="328" t="str">
        <f t="shared" si="11"/>
        <v/>
      </c>
      <c r="F168" s="323" t="str">
        <f t="shared" si="9"/>
        <v>否</v>
      </c>
      <c r="G168" s="307" t="str">
        <f t="shared" si="10"/>
        <v>项</v>
      </c>
    </row>
    <row r="169" s="300" customFormat="1" ht="36" customHeight="1" spans="1:7">
      <c r="A169" s="319" t="s">
        <v>1666</v>
      </c>
      <c r="B169" s="331" t="s">
        <v>1667</v>
      </c>
      <c r="C169" s="332">
        <f>SUM(C170:C171)</f>
        <v>0</v>
      </c>
      <c r="D169" s="332">
        <f>SUM(D170:D171)</f>
        <v>0</v>
      </c>
      <c r="E169" s="333" t="str">
        <f t="shared" si="11"/>
        <v/>
      </c>
      <c r="F169" s="323" t="str">
        <f t="shared" si="9"/>
        <v>否</v>
      </c>
      <c r="G169" s="307" t="str">
        <f t="shared" si="10"/>
        <v>款</v>
      </c>
    </row>
    <row r="170" s="300" customFormat="1" ht="36" customHeight="1" spans="1:7">
      <c r="A170" s="325" t="s">
        <v>1668</v>
      </c>
      <c r="B170" s="326" t="s">
        <v>1585</v>
      </c>
      <c r="C170" s="327"/>
      <c r="D170" s="327"/>
      <c r="E170" s="328" t="str">
        <f t="shared" si="11"/>
        <v/>
      </c>
      <c r="F170" s="323" t="str">
        <f t="shared" si="9"/>
        <v>否</v>
      </c>
      <c r="G170" s="307" t="str">
        <f t="shared" si="10"/>
        <v>项</v>
      </c>
    </row>
    <row r="171" s="300" customFormat="1" ht="36" customHeight="1" spans="1:7">
      <c r="A171" s="325" t="s">
        <v>1669</v>
      </c>
      <c r="B171" s="326" t="s">
        <v>1670</v>
      </c>
      <c r="C171" s="327"/>
      <c r="D171" s="327"/>
      <c r="E171" s="328" t="str">
        <f t="shared" si="11"/>
        <v/>
      </c>
      <c r="F171" s="323" t="str">
        <f t="shared" si="9"/>
        <v>否</v>
      </c>
      <c r="G171" s="307" t="str">
        <f t="shared" si="10"/>
        <v>项</v>
      </c>
    </row>
    <row r="172" s="300" customFormat="1" ht="36" customHeight="1" spans="1:7">
      <c r="A172" s="319" t="s">
        <v>1671</v>
      </c>
      <c r="B172" s="331" t="s">
        <v>1672</v>
      </c>
      <c r="C172" s="332"/>
      <c r="D172" s="332"/>
      <c r="E172" s="333" t="str">
        <f t="shared" si="11"/>
        <v/>
      </c>
      <c r="F172" s="323" t="str">
        <f t="shared" si="9"/>
        <v>否</v>
      </c>
      <c r="G172" s="307" t="str">
        <f t="shared" si="10"/>
        <v>款</v>
      </c>
    </row>
    <row r="173" s="300" customFormat="1" ht="36" customHeight="1" spans="1:7">
      <c r="A173" s="319" t="s">
        <v>1673</v>
      </c>
      <c r="B173" s="331" t="s">
        <v>1674</v>
      </c>
      <c r="C173" s="332">
        <f>SUM(C174:C176)</f>
        <v>0</v>
      </c>
      <c r="D173" s="332">
        <f>SUM(D174:D176)</f>
        <v>0</v>
      </c>
      <c r="E173" s="333" t="str">
        <f t="shared" si="11"/>
        <v/>
      </c>
      <c r="F173" s="323" t="str">
        <f t="shared" si="9"/>
        <v>否</v>
      </c>
      <c r="G173" s="307" t="str">
        <f t="shared" si="10"/>
        <v>款</v>
      </c>
    </row>
    <row r="174" s="300" customFormat="1" ht="36" customHeight="1" spans="1:7">
      <c r="A174" s="325" t="s">
        <v>1675</v>
      </c>
      <c r="B174" s="326" t="s">
        <v>1604</v>
      </c>
      <c r="C174" s="327"/>
      <c r="D174" s="327"/>
      <c r="E174" s="328" t="str">
        <f t="shared" si="11"/>
        <v/>
      </c>
      <c r="F174" s="323" t="str">
        <f t="shared" si="9"/>
        <v>否</v>
      </c>
      <c r="G174" s="307" t="str">
        <f t="shared" si="10"/>
        <v>项</v>
      </c>
    </row>
    <row r="175" s="300" customFormat="1" ht="36" customHeight="1" spans="1:7">
      <c r="A175" s="325" t="s">
        <v>1676</v>
      </c>
      <c r="B175" s="326" t="s">
        <v>1608</v>
      </c>
      <c r="C175" s="327"/>
      <c r="D175" s="327"/>
      <c r="E175" s="328" t="str">
        <f t="shared" si="11"/>
        <v/>
      </c>
      <c r="F175" s="323" t="str">
        <f t="shared" si="9"/>
        <v>否</v>
      </c>
      <c r="G175" s="307" t="str">
        <f t="shared" si="10"/>
        <v>项</v>
      </c>
    </row>
    <row r="176" s="300" customFormat="1" ht="36" customHeight="1" spans="1:7">
      <c r="A176" s="325" t="s">
        <v>1677</v>
      </c>
      <c r="B176" s="326" t="s">
        <v>1678</v>
      </c>
      <c r="C176" s="327"/>
      <c r="D176" s="327"/>
      <c r="E176" s="328" t="str">
        <f t="shared" si="11"/>
        <v/>
      </c>
      <c r="F176" s="323" t="str">
        <f t="shared" si="9"/>
        <v>否</v>
      </c>
      <c r="G176" s="307" t="str">
        <f t="shared" si="10"/>
        <v>项</v>
      </c>
    </row>
    <row r="177" s="300" customFormat="1" ht="36" customHeight="1" spans="1:7">
      <c r="A177" s="319" t="s">
        <v>96</v>
      </c>
      <c r="B177" s="320" t="s">
        <v>1679</v>
      </c>
      <c r="C177" s="321"/>
      <c r="D177" s="321"/>
      <c r="E177" s="322"/>
      <c r="F177" s="323" t="str">
        <f t="shared" si="9"/>
        <v>是</v>
      </c>
      <c r="G177" s="307" t="str">
        <f t="shared" si="10"/>
        <v>类</v>
      </c>
    </row>
    <row r="178" s="300" customFormat="1" ht="36" customHeight="1" spans="1:7">
      <c r="A178" s="319" t="s">
        <v>1680</v>
      </c>
      <c r="B178" s="320" t="s">
        <v>1681</v>
      </c>
      <c r="C178" s="321"/>
      <c r="D178" s="321"/>
      <c r="E178" s="322"/>
      <c r="F178" s="323" t="str">
        <f t="shared" si="9"/>
        <v>否</v>
      </c>
      <c r="G178" s="307" t="str">
        <f t="shared" si="10"/>
        <v>款</v>
      </c>
    </row>
    <row r="179" s="300" customFormat="1" ht="36" customHeight="1" spans="1:7">
      <c r="A179" s="325" t="s">
        <v>1682</v>
      </c>
      <c r="B179" s="324" t="s">
        <v>1683</v>
      </c>
      <c r="C179" s="329"/>
      <c r="D179" s="329"/>
      <c r="E179" s="330"/>
      <c r="F179" s="323" t="str">
        <f t="shared" si="9"/>
        <v>否</v>
      </c>
      <c r="G179" s="307" t="str">
        <f t="shared" si="10"/>
        <v>项</v>
      </c>
    </row>
    <row r="180" s="300" customFormat="1" ht="36" customHeight="1" spans="1:7">
      <c r="A180" s="325" t="s">
        <v>1684</v>
      </c>
      <c r="B180" s="326" t="s">
        <v>1685</v>
      </c>
      <c r="C180" s="327"/>
      <c r="D180" s="327"/>
      <c r="E180" s="328" t="str">
        <f t="shared" si="11"/>
        <v/>
      </c>
      <c r="F180" s="323" t="str">
        <f t="shared" si="9"/>
        <v>否</v>
      </c>
      <c r="G180" s="307" t="str">
        <f t="shared" si="10"/>
        <v>项</v>
      </c>
    </row>
    <row r="181" s="300" customFormat="1" ht="36" customHeight="1" spans="1:7">
      <c r="A181" s="319" t="s">
        <v>118</v>
      </c>
      <c r="B181" s="320" t="s">
        <v>1686</v>
      </c>
      <c r="C181" s="321">
        <f>C182+C186+C195</f>
        <v>4386</v>
      </c>
      <c r="D181" s="321">
        <f>D182+D186+D195</f>
        <v>3559</v>
      </c>
      <c r="E181" s="322">
        <f t="shared" si="11"/>
        <v>-0.189</v>
      </c>
      <c r="F181" s="323" t="str">
        <f t="shared" si="9"/>
        <v>是</v>
      </c>
      <c r="G181" s="307" t="str">
        <f t="shared" si="10"/>
        <v>类</v>
      </c>
    </row>
    <row r="182" s="300" customFormat="1" ht="36" customHeight="1" spans="1:7">
      <c r="A182" s="319" t="s">
        <v>1687</v>
      </c>
      <c r="B182" s="320" t="s">
        <v>1688</v>
      </c>
      <c r="C182" s="321"/>
      <c r="D182" s="321"/>
      <c r="E182" s="322"/>
      <c r="F182" s="323" t="str">
        <f t="shared" si="9"/>
        <v>否</v>
      </c>
      <c r="G182" s="307" t="str">
        <f t="shared" si="10"/>
        <v>款</v>
      </c>
    </row>
    <row r="183" s="300" customFormat="1" ht="36" customHeight="1" spans="1:7">
      <c r="A183" s="325" t="s">
        <v>1689</v>
      </c>
      <c r="B183" s="324" t="s">
        <v>1690</v>
      </c>
      <c r="C183" s="329"/>
      <c r="D183" s="329"/>
      <c r="E183" s="330"/>
      <c r="F183" s="323" t="str">
        <f t="shared" si="9"/>
        <v>否</v>
      </c>
      <c r="G183" s="307" t="str">
        <f t="shared" si="10"/>
        <v>项</v>
      </c>
    </row>
    <row r="184" s="300" customFormat="1" ht="36" customHeight="1" spans="1:7">
      <c r="A184" s="325" t="s">
        <v>1691</v>
      </c>
      <c r="B184" s="324" t="s">
        <v>1692</v>
      </c>
      <c r="C184" s="329"/>
      <c r="D184" s="329"/>
      <c r="E184" s="330"/>
      <c r="F184" s="323" t="str">
        <f t="shared" si="9"/>
        <v>否</v>
      </c>
      <c r="G184" s="307" t="str">
        <f t="shared" si="10"/>
        <v>项</v>
      </c>
    </row>
    <row r="185" s="300" customFormat="1" ht="36" customHeight="1" spans="1:7">
      <c r="A185" s="325" t="s">
        <v>1693</v>
      </c>
      <c r="B185" s="326" t="s">
        <v>1694</v>
      </c>
      <c r="C185" s="327"/>
      <c r="D185" s="327"/>
      <c r="E185" s="328" t="str">
        <f t="shared" si="11"/>
        <v/>
      </c>
      <c r="F185" s="323" t="str">
        <f t="shared" si="9"/>
        <v>否</v>
      </c>
      <c r="G185" s="307" t="str">
        <f t="shared" si="10"/>
        <v>项</v>
      </c>
    </row>
    <row r="186" s="300" customFormat="1" ht="36" customHeight="1" spans="1:7">
      <c r="A186" s="319" t="s">
        <v>1695</v>
      </c>
      <c r="B186" s="320" t="s">
        <v>1696</v>
      </c>
      <c r="C186" s="321">
        <f>SUM(C187:C194)</f>
        <v>29</v>
      </c>
      <c r="D186" s="321">
        <f>SUM(D187:D194)</f>
        <v>20</v>
      </c>
      <c r="E186" s="322">
        <f t="shared" si="11"/>
        <v>-0.31</v>
      </c>
      <c r="F186" s="323" t="str">
        <f t="shared" si="9"/>
        <v>是</v>
      </c>
      <c r="G186" s="307" t="str">
        <f t="shared" si="10"/>
        <v>款</v>
      </c>
    </row>
    <row r="187" s="300" customFormat="1" ht="36" customHeight="1" spans="1:7">
      <c r="A187" s="325" t="s">
        <v>1697</v>
      </c>
      <c r="B187" s="326" t="s">
        <v>1698</v>
      </c>
      <c r="C187" s="327"/>
      <c r="D187" s="327"/>
      <c r="E187" s="328" t="str">
        <f t="shared" si="11"/>
        <v/>
      </c>
      <c r="F187" s="323" t="str">
        <f t="shared" si="9"/>
        <v>否</v>
      </c>
      <c r="G187" s="307" t="str">
        <f t="shared" si="10"/>
        <v>项</v>
      </c>
    </row>
    <row r="188" s="300" customFormat="1" ht="36" customHeight="1" spans="1:7">
      <c r="A188" s="325" t="s">
        <v>1699</v>
      </c>
      <c r="B188" s="326" t="s">
        <v>1700</v>
      </c>
      <c r="C188" s="327"/>
      <c r="D188" s="327"/>
      <c r="E188" s="328" t="str">
        <f t="shared" si="11"/>
        <v/>
      </c>
      <c r="F188" s="323" t="str">
        <f t="shared" si="9"/>
        <v>否</v>
      </c>
      <c r="G188" s="307" t="str">
        <f t="shared" si="10"/>
        <v>项</v>
      </c>
    </row>
    <row r="189" s="300" customFormat="1" ht="36" customHeight="1" spans="1:7">
      <c r="A189" s="325" t="s">
        <v>1701</v>
      </c>
      <c r="B189" s="324" t="s">
        <v>1702</v>
      </c>
      <c r="C189" s="329">
        <v>21</v>
      </c>
      <c r="D189" s="329">
        <v>20</v>
      </c>
      <c r="E189" s="330">
        <f t="shared" si="11"/>
        <v>-0.048</v>
      </c>
      <c r="F189" s="323" t="str">
        <f t="shared" si="9"/>
        <v>是</v>
      </c>
      <c r="G189" s="307" t="str">
        <f t="shared" si="10"/>
        <v>项</v>
      </c>
    </row>
    <row r="190" s="300" customFormat="1" ht="36" customHeight="1" spans="1:7">
      <c r="A190" s="325" t="s">
        <v>1703</v>
      </c>
      <c r="B190" s="324" t="s">
        <v>1704</v>
      </c>
      <c r="C190" s="329"/>
      <c r="D190" s="329"/>
      <c r="E190" s="330"/>
      <c r="F190" s="323" t="str">
        <f t="shared" si="9"/>
        <v>否</v>
      </c>
      <c r="G190" s="307" t="str">
        <f t="shared" si="10"/>
        <v>项</v>
      </c>
    </row>
    <row r="191" s="300" customFormat="1" ht="36" customHeight="1" spans="1:7">
      <c r="A191" s="325" t="s">
        <v>1705</v>
      </c>
      <c r="B191" s="326" t="s">
        <v>1706</v>
      </c>
      <c r="C191" s="327"/>
      <c r="D191" s="327"/>
      <c r="E191" s="328" t="str">
        <f t="shared" si="11"/>
        <v/>
      </c>
      <c r="F191" s="323" t="str">
        <f t="shared" si="9"/>
        <v>否</v>
      </c>
      <c r="G191" s="307" t="str">
        <f t="shared" si="10"/>
        <v>项</v>
      </c>
    </row>
    <row r="192" s="300" customFormat="1" ht="36" customHeight="1" spans="1:7">
      <c r="A192" s="325" t="s">
        <v>1707</v>
      </c>
      <c r="B192" s="326" t="s">
        <v>1708</v>
      </c>
      <c r="C192" s="327"/>
      <c r="D192" s="327"/>
      <c r="E192" s="328" t="str">
        <f t="shared" si="11"/>
        <v/>
      </c>
      <c r="F192" s="323" t="str">
        <f t="shared" si="9"/>
        <v>否</v>
      </c>
      <c r="G192" s="307" t="str">
        <f t="shared" si="10"/>
        <v>项</v>
      </c>
    </row>
    <row r="193" s="300" customFormat="1" ht="36" customHeight="1" spans="1:7">
      <c r="A193" s="325" t="s">
        <v>1709</v>
      </c>
      <c r="B193" s="324" t="s">
        <v>1710</v>
      </c>
      <c r="C193" s="329">
        <v>8</v>
      </c>
      <c r="D193" s="329"/>
      <c r="E193" s="330">
        <f t="shared" si="11"/>
        <v>-1</v>
      </c>
      <c r="F193" s="323" t="str">
        <f t="shared" si="9"/>
        <v>是</v>
      </c>
      <c r="G193" s="307" t="str">
        <f t="shared" si="10"/>
        <v>项</v>
      </c>
    </row>
    <row r="194" s="300" customFormat="1" ht="36" customHeight="1" spans="1:7">
      <c r="A194" s="325" t="s">
        <v>1711</v>
      </c>
      <c r="B194" s="326" t="s">
        <v>1712</v>
      </c>
      <c r="C194" s="327"/>
      <c r="D194" s="327"/>
      <c r="E194" s="328" t="str">
        <f t="shared" si="11"/>
        <v/>
      </c>
      <c r="F194" s="323" t="str">
        <f t="shared" si="9"/>
        <v>否</v>
      </c>
      <c r="G194" s="307" t="str">
        <f t="shared" si="10"/>
        <v>项</v>
      </c>
    </row>
    <row r="195" s="300" customFormat="1" ht="36" customHeight="1" spans="1:7">
      <c r="A195" s="319" t="s">
        <v>1713</v>
      </c>
      <c r="B195" s="320" t="s">
        <v>1714</v>
      </c>
      <c r="C195" s="321">
        <f>SUM(C196:C206)</f>
        <v>4357</v>
      </c>
      <c r="D195" s="321">
        <f>SUM(D196:D206)</f>
        <v>3539</v>
      </c>
      <c r="E195" s="322">
        <f t="shared" si="11"/>
        <v>-0.188</v>
      </c>
      <c r="F195" s="323" t="str">
        <f t="shared" si="9"/>
        <v>是</v>
      </c>
      <c r="G195" s="307" t="str">
        <f t="shared" si="10"/>
        <v>款</v>
      </c>
    </row>
    <row r="196" s="300" customFormat="1" ht="36" customHeight="1" spans="1:7">
      <c r="A196" s="335">
        <v>2296001</v>
      </c>
      <c r="B196" s="326" t="s">
        <v>1715</v>
      </c>
      <c r="C196" s="327"/>
      <c r="D196" s="327"/>
      <c r="E196" s="328" t="str">
        <f t="shared" si="11"/>
        <v/>
      </c>
      <c r="F196" s="323" t="str">
        <f t="shared" si="9"/>
        <v>否</v>
      </c>
      <c r="G196" s="307" t="str">
        <f t="shared" si="10"/>
        <v>项</v>
      </c>
    </row>
    <row r="197" s="300" customFormat="1" ht="36" customHeight="1" spans="1:7">
      <c r="A197" s="325" t="s">
        <v>1716</v>
      </c>
      <c r="B197" s="324" t="s">
        <v>1717</v>
      </c>
      <c r="C197" s="329">
        <v>1679</v>
      </c>
      <c r="D197" s="329">
        <v>1163</v>
      </c>
      <c r="E197" s="330">
        <f t="shared" si="11"/>
        <v>-0.307</v>
      </c>
      <c r="F197" s="323" t="str">
        <f t="shared" si="9"/>
        <v>是</v>
      </c>
      <c r="G197" s="307" t="str">
        <f t="shared" si="10"/>
        <v>项</v>
      </c>
    </row>
    <row r="198" s="300" customFormat="1" ht="36" customHeight="1" spans="1:7">
      <c r="A198" s="325" t="s">
        <v>1718</v>
      </c>
      <c r="B198" s="324" t="s">
        <v>1719</v>
      </c>
      <c r="C198" s="329">
        <v>1049</v>
      </c>
      <c r="D198" s="329">
        <v>276</v>
      </c>
      <c r="E198" s="330">
        <f t="shared" si="11"/>
        <v>-0.737</v>
      </c>
      <c r="F198" s="323" t="str">
        <f t="shared" si="9"/>
        <v>是</v>
      </c>
      <c r="G198" s="307" t="str">
        <f t="shared" si="10"/>
        <v>项</v>
      </c>
    </row>
    <row r="199" s="300" customFormat="1" ht="36" customHeight="1" spans="1:7">
      <c r="A199" s="325" t="s">
        <v>1720</v>
      </c>
      <c r="B199" s="326" t="s">
        <v>1721</v>
      </c>
      <c r="C199" s="327">
        <v>86</v>
      </c>
      <c r="D199" s="327">
        <v>34</v>
      </c>
      <c r="E199" s="328">
        <f t="shared" ref="E199:E262" si="12">IF(C199&gt;0,D199/C199-1,IF(C199&lt;0,-(D199/C199-1),""))</f>
        <v>-0.605</v>
      </c>
      <c r="F199" s="323" t="str">
        <f t="shared" ref="F199:F262" si="13">IF(LEN(A199)=3,"是",IF(B199&lt;&gt;"",IF(SUM(C199:D199)&lt;&gt;0,"是","否"),"是"))</f>
        <v>是</v>
      </c>
      <c r="G199" s="307" t="str">
        <f t="shared" ref="G199:G262" si="14">IF(LEN(A199)=3,"类",IF(LEN(A199)=5,"款","项"))</f>
        <v>项</v>
      </c>
    </row>
    <row r="200" s="300" customFormat="1" ht="36" customHeight="1" spans="1:7">
      <c r="A200" s="325" t="s">
        <v>1722</v>
      </c>
      <c r="B200" s="326" t="s">
        <v>1723</v>
      </c>
      <c r="C200" s="327"/>
      <c r="D200" s="327"/>
      <c r="E200" s="328" t="str">
        <f t="shared" si="12"/>
        <v/>
      </c>
      <c r="F200" s="323" t="str">
        <f t="shared" si="13"/>
        <v>否</v>
      </c>
      <c r="G200" s="307" t="str">
        <f t="shared" si="14"/>
        <v>项</v>
      </c>
    </row>
    <row r="201" s="300" customFormat="1" ht="36" customHeight="1" spans="1:7">
      <c r="A201" s="325" t="s">
        <v>1724</v>
      </c>
      <c r="B201" s="324" t="s">
        <v>1725</v>
      </c>
      <c r="C201" s="329">
        <v>104</v>
      </c>
      <c r="D201" s="329">
        <v>148</v>
      </c>
      <c r="E201" s="330">
        <f t="shared" si="12"/>
        <v>0.423</v>
      </c>
      <c r="F201" s="323" t="str">
        <f t="shared" si="13"/>
        <v>是</v>
      </c>
      <c r="G201" s="307" t="str">
        <f t="shared" si="14"/>
        <v>项</v>
      </c>
    </row>
    <row r="202" s="300" customFormat="1" ht="36" customHeight="1" spans="1:7">
      <c r="A202" s="325" t="s">
        <v>1726</v>
      </c>
      <c r="B202" s="326" t="s">
        <v>1727</v>
      </c>
      <c r="C202" s="327"/>
      <c r="D202" s="327"/>
      <c r="E202" s="328" t="str">
        <f t="shared" si="12"/>
        <v/>
      </c>
      <c r="F202" s="323" t="str">
        <f t="shared" si="13"/>
        <v>否</v>
      </c>
      <c r="G202" s="307" t="str">
        <f t="shared" si="14"/>
        <v>项</v>
      </c>
    </row>
    <row r="203" s="300" customFormat="1" ht="36" customHeight="1" spans="1:7">
      <c r="A203" s="325" t="s">
        <v>1728</v>
      </c>
      <c r="B203" s="326" t="s">
        <v>1729</v>
      </c>
      <c r="C203" s="327"/>
      <c r="D203" s="327"/>
      <c r="E203" s="328" t="str">
        <f t="shared" si="12"/>
        <v/>
      </c>
      <c r="F203" s="323" t="str">
        <f t="shared" si="13"/>
        <v>否</v>
      </c>
      <c r="G203" s="307" t="str">
        <f t="shared" si="14"/>
        <v>项</v>
      </c>
    </row>
    <row r="204" s="300" customFormat="1" ht="36" customHeight="1" spans="1:7">
      <c r="A204" s="325" t="s">
        <v>1730</v>
      </c>
      <c r="B204" s="326" t="s">
        <v>1731</v>
      </c>
      <c r="C204" s="327"/>
      <c r="D204" s="327"/>
      <c r="E204" s="328" t="str">
        <f t="shared" si="12"/>
        <v/>
      </c>
      <c r="F204" s="323" t="str">
        <f t="shared" si="13"/>
        <v>否</v>
      </c>
      <c r="G204" s="307" t="str">
        <f t="shared" si="14"/>
        <v>项</v>
      </c>
    </row>
    <row r="205" s="300" customFormat="1" ht="36" customHeight="1" spans="1:7">
      <c r="A205" s="325" t="s">
        <v>1732</v>
      </c>
      <c r="B205" s="326" t="s">
        <v>1733</v>
      </c>
      <c r="C205" s="327">
        <v>302</v>
      </c>
      <c r="D205" s="327"/>
      <c r="E205" s="328">
        <f t="shared" si="12"/>
        <v>-1</v>
      </c>
      <c r="F205" s="323" t="str">
        <f t="shared" si="13"/>
        <v>是</v>
      </c>
      <c r="G205" s="307" t="str">
        <f t="shared" si="14"/>
        <v>项</v>
      </c>
    </row>
    <row r="206" s="300" customFormat="1" ht="36" customHeight="1" spans="1:7">
      <c r="A206" s="325" t="s">
        <v>1734</v>
      </c>
      <c r="B206" s="324" t="s">
        <v>1735</v>
      </c>
      <c r="C206" s="329">
        <v>1137</v>
      </c>
      <c r="D206" s="329">
        <v>1918</v>
      </c>
      <c r="E206" s="330">
        <f t="shared" si="12"/>
        <v>0.687</v>
      </c>
      <c r="F206" s="323" t="str">
        <f t="shared" si="13"/>
        <v>是</v>
      </c>
      <c r="G206" s="307" t="str">
        <f t="shared" si="14"/>
        <v>项</v>
      </c>
    </row>
    <row r="207" s="300" customFormat="1" ht="36" customHeight="1" spans="1:7">
      <c r="A207" s="319" t="s">
        <v>114</v>
      </c>
      <c r="B207" s="320" t="s">
        <v>1736</v>
      </c>
      <c r="C207" s="321">
        <f>SUM(C208:C223)</f>
        <v>4007</v>
      </c>
      <c r="D207" s="321">
        <f>SUM(D208:D223)</f>
        <v>5402</v>
      </c>
      <c r="E207" s="322">
        <f t="shared" si="12"/>
        <v>0.348</v>
      </c>
      <c r="F207" s="323" t="str">
        <f t="shared" si="13"/>
        <v>是</v>
      </c>
      <c r="G207" s="307" t="str">
        <f t="shared" si="14"/>
        <v>类</v>
      </c>
    </row>
    <row r="208" s="300" customFormat="1" ht="36" customHeight="1" spans="1:7">
      <c r="A208" s="325" t="s">
        <v>1737</v>
      </c>
      <c r="B208" s="326" t="s">
        <v>1738</v>
      </c>
      <c r="C208" s="327"/>
      <c r="D208" s="327"/>
      <c r="E208" s="328" t="str">
        <f t="shared" si="12"/>
        <v/>
      </c>
      <c r="F208" s="323" t="str">
        <f t="shared" si="13"/>
        <v>否</v>
      </c>
      <c r="G208" s="307" t="str">
        <f t="shared" si="14"/>
        <v>项</v>
      </c>
    </row>
    <row r="209" s="300" customFormat="1" ht="36" customHeight="1" spans="1:7">
      <c r="A209" s="325" t="s">
        <v>1739</v>
      </c>
      <c r="B209" s="326" t="s">
        <v>1740</v>
      </c>
      <c r="C209" s="327"/>
      <c r="D209" s="327"/>
      <c r="E209" s="328" t="str">
        <f t="shared" si="12"/>
        <v/>
      </c>
      <c r="F209" s="323" t="str">
        <f t="shared" si="13"/>
        <v>否</v>
      </c>
      <c r="G209" s="307" t="str">
        <f t="shared" si="14"/>
        <v>项</v>
      </c>
    </row>
    <row r="210" s="300" customFormat="1" ht="36" customHeight="1" spans="1:7">
      <c r="A210" s="325" t="s">
        <v>1741</v>
      </c>
      <c r="B210" s="326" t="s">
        <v>1742</v>
      </c>
      <c r="C210" s="327"/>
      <c r="D210" s="327"/>
      <c r="E210" s="328" t="str">
        <f t="shared" si="12"/>
        <v/>
      </c>
      <c r="F210" s="323" t="str">
        <f t="shared" si="13"/>
        <v>否</v>
      </c>
      <c r="G210" s="307" t="str">
        <f t="shared" si="14"/>
        <v>项</v>
      </c>
    </row>
    <row r="211" s="300" customFormat="1" ht="36" customHeight="1" spans="1:7">
      <c r="A211" s="325" t="s">
        <v>1743</v>
      </c>
      <c r="B211" s="326" t="s">
        <v>1744</v>
      </c>
      <c r="C211" s="327">
        <v>789</v>
      </c>
      <c r="D211" s="327">
        <v>789</v>
      </c>
      <c r="E211" s="328">
        <f t="shared" si="12"/>
        <v>0</v>
      </c>
      <c r="F211" s="323" t="str">
        <f t="shared" si="13"/>
        <v>是</v>
      </c>
      <c r="G211" s="307" t="str">
        <f t="shared" si="14"/>
        <v>项</v>
      </c>
    </row>
    <row r="212" s="300" customFormat="1" ht="36" customHeight="1" spans="1:7">
      <c r="A212" s="325" t="s">
        <v>1745</v>
      </c>
      <c r="B212" s="326" t="s">
        <v>1746</v>
      </c>
      <c r="C212" s="327"/>
      <c r="D212" s="327"/>
      <c r="E212" s="328" t="str">
        <f t="shared" si="12"/>
        <v/>
      </c>
      <c r="F212" s="323" t="str">
        <f t="shared" si="13"/>
        <v>否</v>
      </c>
      <c r="G212" s="307" t="str">
        <f t="shared" si="14"/>
        <v>项</v>
      </c>
    </row>
    <row r="213" s="300" customFormat="1" ht="36" customHeight="1" spans="1:7">
      <c r="A213" s="325" t="s">
        <v>1747</v>
      </c>
      <c r="B213" s="326" t="s">
        <v>1748</v>
      </c>
      <c r="C213" s="327"/>
      <c r="D213" s="327"/>
      <c r="E213" s="328" t="str">
        <f t="shared" si="12"/>
        <v/>
      </c>
      <c r="F213" s="323" t="str">
        <f t="shared" si="13"/>
        <v>否</v>
      </c>
      <c r="G213" s="307" t="str">
        <f t="shared" si="14"/>
        <v>项</v>
      </c>
    </row>
    <row r="214" s="300" customFormat="1" ht="36" customHeight="1" spans="1:7">
      <c r="A214" s="325" t="s">
        <v>1749</v>
      </c>
      <c r="B214" s="326" t="s">
        <v>1750</v>
      </c>
      <c r="C214" s="327"/>
      <c r="D214" s="327"/>
      <c r="E214" s="328" t="str">
        <f t="shared" si="12"/>
        <v/>
      </c>
      <c r="F214" s="323" t="str">
        <f t="shared" si="13"/>
        <v>否</v>
      </c>
      <c r="G214" s="307" t="str">
        <f t="shared" si="14"/>
        <v>项</v>
      </c>
    </row>
    <row r="215" s="300" customFormat="1" ht="36" customHeight="1" spans="1:7">
      <c r="A215" s="325" t="s">
        <v>1751</v>
      </c>
      <c r="B215" s="326" t="s">
        <v>1752</v>
      </c>
      <c r="C215" s="327"/>
      <c r="D215" s="327"/>
      <c r="E215" s="328" t="str">
        <f t="shared" si="12"/>
        <v/>
      </c>
      <c r="F215" s="323" t="str">
        <f t="shared" si="13"/>
        <v>否</v>
      </c>
      <c r="G215" s="307" t="str">
        <f t="shared" si="14"/>
        <v>项</v>
      </c>
    </row>
    <row r="216" s="300" customFormat="1" ht="36" customHeight="1" spans="1:7">
      <c r="A216" s="325" t="s">
        <v>1753</v>
      </c>
      <c r="B216" s="326" t="s">
        <v>1754</v>
      </c>
      <c r="C216" s="327"/>
      <c r="D216" s="327"/>
      <c r="E216" s="328" t="str">
        <f t="shared" si="12"/>
        <v/>
      </c>
      <c r="F216" s="323" t="str">
        <f t="shared" si="13"/>
        <v>否</v>
      </c>
      <c r="G216" s="307" t="str">
        <f t="shared" si="14"/>
        <v>项</v>
      </c>
    </row>
    <row r="217" s="300" customFormat="1" ht="36" customHeight="1" spans="1:7">
      <c r="A217" s="325" t="s">
        <v>1755</v>
      </c>
      <c r="B217" s="326" t="s">
        <v>1756</v>
      </c>
      <c r="C217" s="327"/>
      <c r="D217" s="327"/>
      <c r="E217" s="328" t="str">
        <f t="shared" si="12"/>
        <v/>
      </c>
      <c r="F217" s="323" t="str">
        <f t="shared" si="13"/>
        <v>否</v>
      </c>
      <c r="G217" s="307" t="str">
        <f t="shared" si="14"/>
        <v>项</v>
      </c>
    </row>
    <row r="218" s="300" customFormat="1" ht="36" customHeight="1" spans="1:7">
      <c r="A218" s="325" t="s">
        <v>1757</v>
      </c>
      <c r="B218" s="326" t="s">
        <v>1758</v>
      </c>
      <c r="C218" s="327"/>
      <c r="D218" s="327"/>
      <c r="E218" s="328" t="str">
        <f t="shared" si="12"/>
        <v/>
      </c>
      <c r="F218" s="323" t="str">
        <f t="shared" si="13"/>
        <v>否</v>
      </c>
      <c r="G218" s="307" t="str">
        <f t="shared" si="14"/>
        <v>项</v>
      </c>
    </row>
    <row r="219" s="300" customFormat="1" ht="36" customHeight="1" spans="1:7">
      <c r="A219" s="325" t="s">
        <v>1759</v>
      </c>
      <c r="B219" s="326" t="s">
        <v>1760</v>
      </c>
      <c r="C219" s="327">
        <v>390</v>
      </c>
      <c r="D219" s="327">
        <v>390</v>
      </c>
      <c r="E219" s="328">
        <f t="shared" si="12"/>
        <v>0</v>
      </c>
      <c r="F219" s="323" t="str">
        <f t="shared" si="13"/>
        <v>是</v>
      </c>
      <c r="G219" s="307" t="str">
        <f t="shared" si="14"/>
        <v>项</v>
      </c>
    </row>
    <row r="220" s="300" customFormat="1" ht="36" customHeight="1" spans="1:7">
      <c r="A220" s="325" t="s">
        <v>1761</v>
      </c>
      <c r="B220" s="326" t="s">
        <v>1762</v>
      </c>
      <c r="C220" s="327"/>
      <c r="D220" s="327"/>
      <c r="E220" s="328" t="str">
        <f t="shared" si="12"/>
        <v/>
      </c>
      <c r="F220" s="323" t="str">
        <f t="shared" si="13"/>
        <v>否</v>
      </c>
      <c r="G220" s="307" t="str">
        <f t="shared" si="14"/>
        <v>项</v>
      </c>
    </row>
    <row r="221" s="300" customFormat="1" ht="36" customHeight="1" spans="1:7">
      <c r="A221" s="325" t="s">
        <v>1763</v>
      </c>
      <c r="B221" s="326" t="s">
        <v>1764</v>
      </c>
      <c r="C221" s="327"/>
      <c r="D221" s="327"/>
      <c r="E221" s="328" t="str">
        <f t="shared" si="12"/>
        <v/>
      </c>
      <c r="F221" s="323" t="str">
        <f t="shared" si="13"/>
        <v>否</v>
      </c>
      <c r="G221" s="307" t="str">
        <f t="shared" si="14"/>
        <v>项</v>
      </c>
    </row>
    <row r="222" s="300" customFormat="1" ht="36" customHeight="1" spans="1:7">
      <c r="A222" s="325" t="s">
        <v>1765</v>
      </c>
      <c r="B222" s="324" t="s">
        <v>1766</v>
      </c>
      <c r="C222" s="329">
        <v>2828</v>
      </c>
      <c r="D222" s="329">
        <v>4223</v>
      </c>
      <c r="E222" s="330">
        <f t="shared" si="12"/>
        <v>0.493</v>
      </c>
      <c r="F222" s="323" t="str">
        <f t="shared" si="13"/>
        <v>是</v>
      </c>
      <c r="G222" s="307" t="str">
        <f t="shared" si="14"/>
        <v>项</v>
      </c>
    </row>
    <row r="223" s="300" customFormat="1" ht="36" customHeight="1" spans="1:7">
      <c r="A223" s="325" t="s">
        <v>1767</v>
      </c>
      <c r="B223" s="324" t="s">
        <v>1768</v>
      </c>
      <c r="C223" s="329"/>
      <c r="D223" s="329"/>
      <c r="E223" s="330"/>
      <c r="F223" s="323" t="str">
        <f t="shared" si="13"/>
        <v>否</v>
      </c>
      <c r="G223" s="307" t="str">
        <f t="shared" si="14"/>
        <v>项</v>
      </c>
    </row>
    <row r="224" s="300" customFormat="1" ht="36" customHeight="1" spans="1:7">
      <c r="A224" s="319" t="s">
        <v>116</v>
      </c>
      <c r="B224" s="320" t="s">
        <v>1769</v>
      </c>
      <c r="C224" s="321">
        <f>C225</f>
        <v>1</v>
      </c>
      <c r="D224" s="321">
        <f>D225</f>
        <v>221</v>
      </c>
      <c r="E224" s="322">
        <f>IF(C224&gt;0,D224/C224-1,IF(C224&lt;0,-(D224/C224-1),""))</f>
        <v>220</v>
      </c>
      <c r="F224" s="323" t="str">
        <f t="shared" si="13"/>
        <v>是</v>
      </c>
      <c r="G224" s="307" t="str">
        <f t="shared" si="14"/>
        <v>类</v>
      </c>
    </row>
    <row r="225" s="300" customFormat="1" ht="36" customHeight="1" spans="1:7">
      <c r="A225" s="334">
        <v>23304</v>
      </c>
      <c r="B225" s="320" t="s">
        <v>1770</v>
      </c>
      <c r="C225" s="321">
        <f>SUM(C226:C241)</f>
        <v>1</v>
      </c>
      <c r="D225" s="321">
        <f>SUM(D226:D241)</f>
        <v>221</v>
      </c>
      <c r="E225" s="322">
        <f>IF(C225&gt;0,D225/C225-1,IF(C225&lt;0,-(D225/C225-1),""))</f>
        <v>220</v>
      </c>
      <c r="F225" s="323" t="str">
        <f t="shared" si="13"/>
        <v>是</v>
      </c>
      <c r="G225" s="307" t="str">
        <f t="shared" si="14"/>
        <v>款</v>
      </c>
    </row>
    <row r="226" s="300" customFormat="1" ht="36" customHeight="1" spans="1:7">
      <c r="A226" s="325" t="s">
        <v>1771</v>
      </c>
      <c r="B226" s="326" t="s">
        <v>1772</v>
      </c>
      <c r="C226" s="327"/>
      <c r="D226" s="327"/>
      <c r="E226" s="328" t="str">
        <f t="shared" si="12"/>
        <v/>
      </c>
      <c r="F226" s="323" t="str">
        <f t="shared" si="13"/>
        <v>否</v>
      </c>
      <c r="G226" s="307" t="str">
        <f t="shared" si="14"/>
        <v>项</v>
      </c>
    </row>
    <row r="227" s="300" customFormat="1" ht="36" customHeight="1" spans="1:7">
      <c r="A227" s="325" t="s">
        <v>1773</v>
      </c>
      <c r="B227" s="326" t="s">
        <v>1774</v>
      </c>
      <c r="C227" s="327"/>
      <c r="D227" s="327"/>
      <c r="E227" s="328" t="str">
        <f t="shared" si="12"/>
        <v/>
      </c>
      <c r="F227" s="323" t="str">
        <f t="shared" si="13"/>
        <v>否</v>
      </c>
      <c r="G227" s="307" t="str">
        <f t="shared" si="14"/>
        <v>项</v>
      </c>
    </row>
    <row r="228" s="300" customFormat="1" ht="36" customHeight="1" spans="1:7">
      <c r="A228" s="325" t="s">
        <v>1775</v>
      </c>
      <c r="B228" s="326" t="s">
        <v>1776</v>
      </c>
      <c r="C228" s="327"/>
      <c r="D228" s="327"/>
      <c r="E228" s="328" t="str">
        <f t="shared" si="12"/>
        <v/>
      </c>
      <c r="F228" s="323" t="str">
        <f t="shared" si="13"/>
        <v>否</v>
      </c>
      <c r="G228" s="307" t="str">
        <f t="shared" si="14"/>
        <v>项</v>
      </c>
    </row>
    <row r="229" s="300" customFormat="1" ht="36" customHeight="1" spans="1:7">
      <c r="A229" s="325" t="s">
        <v>1777</v>
      </c>
      <c r="B229" s="326" t="s">
        <v>1778</v>
      </c>
      <c r="C229" s="327">
        <v>1</v>
      </c>
      <c r="D229" s="327">
        <v>1</v>
      </c>
      <c r="E229" s="328">
        <f t="shared" si="12"/>
        <v>0</v>
      </c>
      <c r="F229" s="323" t="str">
        <f t="shared" si="13"/>
        <v>是</v>
      </c>
      <c r="G229" s="307" t="str">
        <f t="shared" si="14"/>
        <v>项</v>
      </c>
    </row>
    <row r="230" s="300" customFormat="1" ht="36" customHeight="1" spans="1:7">
      <c r="A230" s="325" t="s">
        <v>1779</v>
      </c>
      <c r="B230" s="326" t="s">
        <v>1780</v>
      </c>
      <c r="C230" s="327"/>
      <c r="D230" s="327"/>
      <c r="E230" s="328" t="str">
        <f t="shared" si="12"/>
        <v/>
      </c>
      <c r="F230" s="323" t="str">
        <f t="shared" si="13"/>
        <v>否</v>
      </c>
      <c r="G230" s="307" t="str">
        <f t="shared" si="14"/>
        <v>项</v>
      </c>
    </row>
    <row r="231" s="300" customFormat="1" ht="36" customHeight="1" spans="1:7">
      <c r="A231" s="325" t="s">
        <v>1781</v>
      </c>
      <c r="B231" s="326" t="s">
        <v>1782</v>
      </c>
      <c r="C231" s="327"/>
      <c r="D231" s="327"/>
      <c r="E231" s="328" t="str">
        <f t="shared" si="12"/>
        <v/>
      </c>
      <c r="F231" s="323" t="str">
        <f t="shared" si="13"/>
        <v>否</v>
      </c>
      <c r="G231" s="307" t="str">
        <f t="shared" si="14"/>
        <v>项</v>
      </c>
    </row>
    <row r="232" s="300" customFormat="1" ht="36" customHeight="1" spans="1:7">
      <c r="A232" s="325" t="s">
        <v>1783</v>
      </c>
      <c r="B232" s="326" t="s">
        <v>1784</v>
      </c>
      <c r="C232" s="327"/>
      <c r="D232" s="327"/>
      <c r="E232" s="328" t="str">
        <f t="shared" si="12"/>
        <v/>
      </c>
      <c r="F232" s="323" t="str">
        <f t="shared" si="13"/>
        <v>否</v>
      </c>
      <c r="G232" s="307" t="str">
        <f t="shared" si="14"/>
        <v>项</v>
      </c>
    </row>
    <row r="233" s="300" customFormat="1" ht="36" customHeight="1" spans="1:7">
      <c r="A233" s="325" t="s">
        <v>1785</v>
      </c>
      <c r="B233" s="326" t="s">
        <v>1786</v>
      </c>
      <c r="C233" s="327"/>
      <c r="D233" s="327"/>
      <c r="E233" s="328" t="str">
        <f t="shared" si="12"/>
        <v/>
      </c>
      <c r="F233" s="323" t="str">
        <f t="shared" si="13"/>
        <v>否</v>
      </c>
      <c r="G233" s="307" t="str">
        <f t="shared" si="14"/>
        <v>项</v>
      </c>
    </row>
    <row r="234" s="300" customFormat="1" ht="36" customHeight="1" spans="1:7">
      <c r="A234" s="325" t="s">
        <v>1787</v>
      </c>
      <c r="B234" s="326" t="s">
        <v>1788</v>
      </c>
      <c r="C234" s="327"/>
      <c r="D234" s="327"/>
      <c r="E234" s="328" t="str">
        <f t="shared" si="12"/>
        <v/>
      </c>
      <c r="F234" s="323" t="str">
        <f t="shared" si="13"/>
        <v>否</v>
      </c>
      <c r="G234" s="307" t="str">
        <f t="shared" si="14"/>
        <v>项</v>
      </c>
    </row>
    <row r="235" s="300" customFormat="1" ht="36" customHeight="1" spans="1:7">
      <c r="A235" s="325" t="s">
        <v>1789</v>
      </c>
      <c r="B235" s="326" t="s">
        <v>1790</v>
      </c>
      <c r="C235" s="327"/>
      <c r="D235" s="327"/>
      <c r="E235" s="328" t="str">
        <f t="shared" si="12"/>
        <v/>
      </c>
      <c r="F235" s="323" t="str">
        <f t="shared" si="13"/>
        <v>否</v>
      </c>
      <c r="G235" s="307" t="str">
        <f t="shared" si="14"/>
        <v>项</v>
      </c>
    </row>
    <row r="236" s="300" customFormat="1" ht="36" customHeight="1" spans="1:7">
      <c r="A236" s="325" t="s">
        <v>1791</v>
      </c>
      <c r="B236" s="326" t="s">
        <v>1792</v>
      </c>
      <c r="C236" s="327"/>
      <c r="D236" s="327"/>
      <c r="E236" s="328" t="str">
        <f t="shared" si="12"/>
        <v/>
      </c>
      <c r="F236" s="323" t="str">
        <f t="shared" si="13"/>
        <v>否</v>
      </c>
      <c r="G236" s="307" t="str">
        <f t="shared" si="14"/>
        <v>项</v>
      </c>
    </row>
    <row r="237" s="300" customFormat="1" ht="36" customHeight="1" spans="1:7">
      <c r="A237" s="325" t="s">
        <v>1793</v>
      </c>
      <c r="B237" s="326" t="s">
        <v>1794</v>
      </c>
      <c r="C237" s="327"/>
      <c r="D237" s="327"/>
      <c r="E237" s="328" t="str">
        <f t="shared" si="12"/>
        <v/>
      </c>
      <c r="F237" s="323" t="str">
        <f t="shared" si="13"/>
        <v>否</v>
      </c>
      <c r="G237" s="307" t="str">
        <f t="shared" si="14"/>
        <v>项</v>
      </c>
    </row>
    <row r="238" s="300" customFormat="1" ht="36" customHeight="1" spans="1:7">
      <c r="A238" s="325" t="s">
        <v>1795</v>
      </c>
      <c r="B238" s="326" t="s">
        <v>1796</v>
      </c>
      <c r="C238" s="327"/>
      <c r="D238" s="327"/>
      <c r="E238" s="328" t="str">
        <f t="shared" si="12"/>
        <v/>
      </c>
      <c r="F238" s="323" t="str">
        <f t="shared" si="13"/>
        <v>否</v>
      </c>
      <c r="G238" s="307" t="str">
        <f t="shared" si="14"/>
        <v>项</v>
      </c>
    </row>
    <row r="239" s="300" customFormat="1" ht="36" customHeight="1" spans="1:7">
      <c r="A239" s="325" t="s">
        <v>1797</v>
      </c>
      <c r="B239" s="326" t="s">
        <v>1798</v>
      </c>
      <c r="C239" s="327"/>
      <c r="D239" s="327"/>
      <c r="E239" s="328" t="str">
        <f t="shared" si="12"/>
        <v/>
      </c>
      <c r="F239" s="323" t="str">
        <f t="shared" si="13"/>
        <v>否</v>
      </c>
      <c r="G239" s="307" t="str">
        <f t="shared" si="14"/>
        <v>项</v>
      </c>
    </row>
    <row r="240" s="300" customFormat="1" ht="36" customHeight="1" spans="1:7">
      <c r="A240" s="325" t="s">
        <v>1799</v>
      </c>
      <c r="B240" s="324" t="s">
        <v>1800</v>
      </c>
      <c r="C240" s="329"/>
      <c r="D240" s="329">
        <v>220</v>
      </c>
      <c r="E240" s="330" t="str">
        <f t="shared" si="12"/>
        <v/>
      </c>
      <c r="F240" s="323" t="str">
        <f t="shared" si="13"/>
        <v>是</v>
      </c>
      <c r="G240" s="307" t="str">
        <f t="shared" si="14"/>
        <v>项</v>
      </c>
    </row>
    <row r="241" s="300" customFormat="1" ht="36" customHeight="1" spans="1:7">
      <c r="A241" s="325" t="s">
        <v>1801</v>
      </c>
      <c r="B241" s="324" t="s">
        <v>1802</v>
      </c>
      <c r="C241" s="329"/>
      <c r="D241" s="329"/>
      <c r="E241" s="330"/>
      <c r="F241" s="323" t="str">
        <f t="shared" si="13"/>
        <v>否</v>
      </c>
      <c r="G241" s="307" t="str">
        <f t="shared" si="14"/>
        <v>项</v>
      </c>
    </row>
    <row r="242" s="300" customFormat="1" ht="36" customHeight="1" spans="1:7">
      <c r="A242" s="334" t="s">
        <v>1803</v>
      </c>
      <c r="B242" s="320" t="s">
        <v>1804</v>
      </c>
      <c r="C242" s="321"/>
      <c r="D242" s="321"/>
      <c r="E242" s="322"/>
      <c r="F242" s="323" t="str">
        <f t="shared" si="13"/>
        <v>是</v>
      </c>
      <c r="G242" s="307" t="str">
        <f t="shared" si="14"/>
        <v>类</v>
      </c>
    </row>
    <row r="243" s="300" customFormat="1" ht="36" customHeight="1" spans="1:7">
      <c r="A243" s="334" t="s">
        <v>1805</v>
      </c>
      <c r="B243" s="331" t="s">
        <v>1806</v>
      </c>
      <c r="C243" s="332">
        <f>SUM(C244:C255)</f>
        <v>0</v>
      </c>
      <c r="D243" s="332">
        <f>SUM(D244:D255)</f>
        <v>0</v>
      </c>
      <c r="E243" s="333" t="str">
        <f t="shared" si="12"/>
        <v/>
      </c>
      <c r="F243" s="323" t="str">
        <f t="shared" si="13"/>
        <v>否</v>
      </c>
      <c r="G243" s="307" t="str">
        <f t="shared" si="14"/>
        <v>款</v>
      </c>
    </row>
    <row r="244" s="300" customFormat="1" ht="36" customHeight="1" spans="1:7">
      <c r="A244" s="335" t="s">
        <v>1807</v>
      </c>
      <c r="B244" s="326" t="s">
        <v>1808</v>
      </c>
      <c r="C244" s="327"/>
      <c r="D244" s="327"/>
      <c r="E244" s="328" t="str">
        <f t="shared" si="12"/>
        <v/>
      </c>
      <c r="F244" s="323" t="str">
        <f t="shared" si="13"/>
        <v>否</v>
      </c>
      <c r="G244" s="307" t="str">
        <f t="shared" si="14"/>
        <v>项</v>
      </c>
    </row>
    <row r="245" s="300" customFormat="1" ht="36" customHeight="1" spans="1:7">
      <c r="A245" s="335" t="s">
        <v>1809</v>
      </c>
      <c r="B245" s="326" t="s">
        <v>1810</v>
      </c>
      <c r="C245" s="327"/>
      <c r="D245" s="327"/>
      <c r="E245" s="328" t="str">
        <f t="shared" si="12"/>
        <v/>
      </c>
      <c r="F245" s="323" t="str">
        <f t="shared" si="13"/>
        <v>否</v>
      </c>
      <c r="G245" s="307" t="str">
        <f t="shared" si="14"/>
        <v>项</v>
      </c>
    </row>
    <row r="246" s="300" customFormat="1" ht="36" customHeight="1" spans="1:7">
      <c r="A246" s="335" t="s">
        <v>1811</v>
      </c>
      <c r="B246" s="326" t="s">
        <v>1812</v>
      </c>
      <c r="C246" s="327"/>
      <c r="D246" s="327"/>
      <c r="E246" s="328" t="str">
        <f t="shared" si="12"/>
        <v/>
      </c>
      <c r="F246" s="323" t="str">
        <f t="shared" si="13"/>
        <v>否</v>
      </c>
      <c r="G246" s="307" t="str">
        <f t="shared" si="14"/>
        <v>项</v>
      </c>
    </row>
    <row r="247" s="300" customFormat="1" ht="36" customHeight="1" spans="1:7">
      <c r="A247" s="335" t="s">
        <v>1813</v>
      </c>
      <c r="B247" s="326" t="s">
        <v>1814</v>
      </c>
      <c r="C247" s="327"/>
      <c r="D247" s="327"/>
      <c r="E247" s="328" t="str">
        <f t="shared" si="12"/>
        <v/>
      </c>
      <c r="F247" s="323" t="str">
        <f t="shared" si="13"/>
        <v>否</v>
      </c>
      <c r="G247" s="307" t="str">
        <f t="shared" si="14"/>
        <v>项</v>
      </c>
    </row>
    <row r="248" s="300" customFormat="1" ht="36" customHeight="1" spans="1:7">
      <c r="A248" s="335" t="s">
        <v>1815</v>
      </c>
      <c r="B248" s="326" t="s">
        <v>1816</v>
      </c>
      <c r="C248" s="327"/>
      <c r="D248" s="327"/>
      <c r="E248" s="328" t="str">
        <f t="shared" si="12"/>
        <v/>
      </c>
      <c r="F248" s="323" t="str">
        <f t="shared" si="13"/>
        <v>否</v>
      </c>
      <c r="G248" s="307" t="str">
        <f t="shared" si="14"/>
        <v>项</v>
      </c>
    </row>
    <row r="249" s="300" customFormat="1" ht="36" customHeight="1" spans="1:7">
      <c r="A249" s="335" t="s">
        <v>1817</v>
      </c>
      <c r="B249" s="326" t="s">
        <v>1818</v>
      </c>
      <c r="C249" s="327"/>
      <c r="D249" s="327"/>
      <c r="E249" s="328" t="str">
        <f t="shared" si="12"/>
        <v/>
      </c>
      <c r="F249" s="323" t="str">
        <f t="shared" si="13"/>
        <v>否</v>
      </c>
      <c r="G249" s="307" t="str">
        <f t="shared" si="14"/>
        <v>项</v>
      </c>
    </row>
    <row r="250" s="300" customFormat="1" ht="36" customHeight="1" spans="1:7">
      <c r="A250" s="335" t="s">
        <v>1819</v>
      </c>
      <c r="B250" s="326" t="s">
        <v>1820</v>
      </c>
      <c r="C250" s="327"/>
      <c r="D250" s="327"/>
      <c r="E250" s="328" t="str">
        <f t="shared" si="12"/>
        <v/>
      </c>
      <c r="F250" s="323" t="str">
        <f t="shared" si="13"/>
        <v>否</v>
      </c>
      <c r="G250" s="307" t="str">
        <f t="shared" si="14"/>
        <v>项</v>
      </c>
    </row>
    <row r="251" s="300" customFormat="1" ht="36" customHeight="1" spans="1:7">
      <c r="A251" s="335" t="s">
        <v>1821</v>
      </c>
      <c r="B251" s="326" t="s">
        <v>1822</v>
      </c>
      <c r="C251" s="327"/>
      <c r="D251" s="327"/>
      <c r="E251" s="328" t="str">
        <f t="shared" si="12"/>
        <v/>
      </c>
      <c r="F251" s="323" t="str">
        <f t="shared" si="13"/>
        <v>否</v>
      </c>
      <c r="G251" s="307" t="str">
        <f t="shared" si="14"/>
        <v>项</v>
      </c>
    </row>
    <row r="252" s="300" customFormat="1" ht="36" customHeight="1" spans="1:7">
      <c r="A252" s="335" t="s">
        <v>1823</v>
      </c>
      <c r="B252" s="326" t="s">
        <v>1824</v>
      </c>
      <c r="C252" s="327"/>
      <c r="D252" s="327"/>
      <c r="E252" s="328" t="str">
        <f t="shared" si="12"/>
        <v/>
      </c>
      <c r="F252" s="323" t="str">
        <f t="shared" si="13"/>
        <v>否</v>
      </c>
      <c r="G252" s="307" t="str">
        <f t="shared" si="14"/>
        <v>项</v>
      </c>
    </row>
    <row r="253" s="300" customFormat="1" ht="36" customHeight="1" spans="1:7">
      <c r="A253" s="335" t="s">
        <v>1825</v>
      </c>
      <c r="B253" s="326" t="s">
        <v>1826</v>
      </c>
      <c r="C253" s="327"/>
      <c r="D253" s="327"/>
      <c r="E253" s="328" t="str">
        <f t="shared" si="12"/>
        <v/>
      </c>
      <c r="F253" s="323" t="str">
        <f t="shared" si="13"/>
        <v>否</v>
      </c>
      <c r="G253" s="307" t="str">
        <f t="shared" si="14"/>
        <v>项</v>
      </c>
    </row>
    <row r="254" s="300" customFormat="1" ht="36" customHeight="1" spans="1:7">
      <c r="A254" s="335" t="s">
        <v>1827</v>
      </c>
      <c r="B254" s="326" t="s">
        <v>1828</v>
      </c>
      <c r="C254" s="327"/>
      <c r="D254" s="327"/>
      <c r="E254" s="328" t="str">
        <f t="shared" si="12"/>
        <v/>
      </c>
      <c r="F254" s="323" t="str">
        <f t="shared" si="13"/>
        <v>否</v>
      </c>
      <c r="G254" s="307" t="str">
        <f t="shared" si="14"/>
        <v>项</v>
      </c>
    </row>
    <row r="255" s="300" customFormat="1" ht="36" customHeight="1" spans="1:7">
      <c r="A255" s="335" t="s">
        <v>1829</v>
      </c>
      <c r="B255" s="326" t="s">
        <v>1830</v>
      </c>
      <c r="C255" s="327"/>
      <c r="D255" s="327"/>
      <c r="E255" s="328" t="str">
        <f t="shared" si="12"/>
        <v/>
      </c>
      <c r="F255" s="323" t="str">
        <f t="shared" si="13"/>
        <v>否</v>
      </c>
      <c r="G255" s="307" t="str">
        <f t="shared" si="14"/>
        <v>项</v>
      </c>
    </row>
    <row r="256" s="300" customFormat="1" ht="36" customHeight="1" spans="1:7">
      <c r="A256" s="334" t="s">
        <v>1831</v>
      </c>
      <c r="B256" s="331" t="s">
        <v>1832</v>
      </c>
      <c r="C256" s="332">
        <f>SUM(C257:C262)</f>
        <v>0</v>
      </c>
      <c r="D256" s="332">
        <f>SUM(D257:D262)</f>
        <v>0</v>
      </c>
      <c r="E256" s="333" t="str">
        <f t="shared" si="12"/>
        <v/>
      </c>
      <c r="F256" s="323" t="str">
        <f t="shared" si="13"/>
        <v>否</v>
      </c>
      <c r="G256" s="307" t="str">
        <f t="shared" si="14"/>
        <v>款</v>
      </c>
    </row>
    <row r="257" s="300" customFormat="1" ht="36" customHeight="1" spans="1:7">
      <c r="A257" s="335" t="s">
        <v>1833</v>
      </c>
      <c r="B257" s="326" t="s">
        <v>1834</v>
      </c>
      <c r="C257" s="327"/>
      <c r="D257" s="327"/>
      <c r="E257" s="328" t="str">
        <f t="shared" si="12"/>
        <v/>
      </c>
      <c r="F257" s="323" t="str">
        <f t="shared" si="13"/>
        <v>否</v>
      </c>
      <c r="G257" s="307" t="str">
        <f t="shared" si="14"/>
        <v>项</v>
      </c>
    </row>
    <row r="258" s="300" customFormat="1" ht="36" customHeight="1" spans="1:7">
      <c r="A258" s="335" t="s">
        <v>1835</v>
      </c>
      <c r="B258" s="326" t="s">
        <v>1836</v>
      </c>
      <c r="C258" s="327"/>
      <c r="D258" s="327"/>
      <c r="E258" s="328" t="str">
        <f t="shared" si="12"/>
        <v/>
      </c>
      <c r="F258" s="323" t="str">
        <f t="shared" si="13"/>
        <v>否</v>
      </c>
      <c r="G258" s="307" t="str">
        <f t="shared" si="14"/>
        <v>项</v>
      </c>
    </row>
    <row r="259" s="300" customFormat="1" ht="36" customHeight="1" spans="1:7">
      <c r="A259" s="335" t="s">
        <v>1837</v>
      </c>
      <c r="B259" s="326" t="s">
        <v>1838</v>
      </c>
      <c r="C259" s="327"/>
      <c r="D259" s="327"/>
      <c r="E259" s="328" t="str">
        <f t="shared" si="12"/>
        <v/>
      </c>
      <c r="F259" s="323" t="str">
        <f t="shared" si="13"/>
        <v>否</v>
      </c>
      <c r="G259" s="307" t="str">
        <f t="shared" si="14"/>
        <v>项</v>
      </c>
    </row>
    <row r="260" s="300" customFormat="1" ht="36" customHeight="1" spans="1:7">
      <c r="A260" s="335" t="s">
        <v>1839</v>
      </c>
      <c r="B260" s="326" t="s">
        <v>1840</v>
      </c>
      <c r="C260" s="327"/>
      <c r="D260" s="327"/>
      <c r="E260" s="328" t="str">
        <f t="shared" si="12"/>
        <v/>
      </c>
      <c r="F260" s="323" t="str">
        <f t="shared" si="13"/>
        <v>否</v>
      </c>
      <c r="G260" s="307" t="str">
        <f t="shared" si="14"/>
        <v>项</v>
      </c>
    </row>
    <row r="261" s="300" customFormat="1" ht="36" customHeight="1" spans="1:7">
      <c r="A261" s="335" t="s">
        <v>1841</v>
      </c>
      <c r="B261" s="326" t="s">
        <v>1842</v>
      </c>
      <c r="C261" s="327"/>
      <c r="D261" s="327"/>
      <c r="E261" s="328" t="str">
        <f t="shared" si="12"/>
        <v/>
      </c>
      <c r="F261" s="323" t="str">
        <f t="shared" si="13"/>
        <v>否</v>
      </c>
      <c r="G261" s="307" t="str">
        <f t="shared" si="14"/>
        <v>项</v>
      </c>
    </row>
    <row r="262" s="300" customFormat="1" ht="36" customHeight="1" spans="1:7">
      <c r="A262" s="335" t="s">
        <v>1843</v>
      </c>
      <c r="B262" s="326" t="s">
        <v>1844</v>
      </c>
      <c r="C262" s="327"/>
      <c r="D262" s="327"/>
      <c r="E262" s="328" t="str">
        <f t="shared" si="12"/>
        <v/>
      </c>
      <c r="F262" s="323" t="str">
        <f t="shared" si="13"/>
        <v>否</v>
      </c>
      <c r="G262" s="307" t="str">
        <f t="shared" si="14"/>
        <v>项</v>
      </c>
    </row>
    <row r="263" s="300" customFormat="1" ht="36" customHeight="1" spans="1:7">
      <c r="A263" s="325"/>
      <c r="B263" s="324"/>
      <c r="C263" s="329"/>
      <c r="D263" s="329"/>
      <c r="E263" s="322"/>
      <c r="F263" s="323" t="str">
        <f>IF(LEN(A263)=3,"是",IF(B263&lt;&gt;"",IF(SUM(C263:D263)&lt;&gt;0,"是","否"),"是"))</f>
        <v>是</v>
      </c>
      <c r="G263" s="307"/>
    </row>
    <row r="264" s="300" customFormat="1" ht="36" customHeight="1" spans="1:7">
      <c r="A264" s="336"/>
      <c r="B264" s="337" t="s">
        <v>1866</v>
      </c>
      <c r="C264" s="321">
        <f>C4+C20+C32+C43++C101+C125+C177+C181+C207+C224+C242</f>
        <v>28769</v>
      </c>
      <c r="D264" s="321">
        <f>D4+D20+D32+D43++D101+D125+D177+D181+D207+D224+D242</f>
        <v>34327</v>
      </c>
      <c r="E264" s="322">
        <f t="shared" ref="E264:E267" si="15">IF(C264&gt;0,D264/C264-1,IF(C264&lt;0,-(D264/C264-1),""))</f>
        <v>0.193</v>
      </c>
      <c r="F264" s="323" t="str">
        <f>IF(LEN(A264)=3,"是",IF(B264&lt;&gt;"",IF(SUM(C264:D264)&lt;&gt;0,"是","否"),"是"))</f>
        <v>是</v>
      </c>
      <c r="G264" s="307"/>
    </row>
    <row r="265" s="300" customFormat="1" ht="36" customHeight="1" spans="1:7">
      <c r="A265" s="338" t="s">
        <v>1846</v>
      </c>
      <c r="B265" s="339" t="s">
        <v>121</v>
      </c>
      <c r="C265" s="103">
        <f>C266+C269+C270</f>
        <v>68819</v>
      </c>
      <c r="D265" s="103">
        <f>D266+D269+D270</f>
        <v>37660</v>
      </c>
      <c r="E265" s="134">
        <f t="shared" si="15"/>
        <v>-0.453</v>
      </c>
      <c r="F265" s="323" t="str">
        <f t="shared" ref="F264:F274" si="16">IF(LEN(A265)=3,"是",IF(B265&lt;&gt;"",IF(SUM(C265:D265)&lt;&gt;0,"是","否"),"是"))</f>
        <v>是</v>
      </c>
      <c r="G265" s="307"/>
    </row>
    <row r="266" s="300" customFormat="1" ht="36" customHeight="1" spans="1:7">
      <c r="A266" s="338" t="s">
        <v>1847</v>
      </c>
      <c r="B266" s="340" t="s">
        <v>1848</v>
      </c>
      <c r="C266" s="108">
        <f>SUM(C267:C268)</f>
        <v>3816</v>
      </c>
      <c r="D266" s="108">
        <f>SUM(D267:D268)</f>
        <v>5200</v>
      </c>
      <c r="E266" s="132">
        <f t="shared" si="15"/>
        <v>0.363</v>
      </c>
      <c r="F266" s="323" t="str">
        <f t="shared" si="16"/>
        <v>是</v>
      </c>
      <c r="G266" s="307"/>
    </row>
    <row r="267" s="300" customFormat="1" ht="36" customHeight="1" spans="1:7">
      <c r="A267" s="341" t="s">
        <v>1867</v>
      </c>
      <c r="B267" s="340" t="s">
        <v>1868</v>
      </c>
      <c r="C267" s="108">
        <v>3816</v>
      </c>
      <c r="D267" s="108">
        <v>5200</v>
      </c>
      <c r="E267" s="132">
        <f t="shared" si="15"/>
        <v>0.363</v>
      </c>
      <c r="F267" s="323" t="str">
        <f t="shared" si="16"/>
        <v>是</v>
      </c>
      <c r="G267" s="307"/>
    </row>
    <row r="268" s="300" customFormat="1" ht="36" customHeight="1" spans="1:6">
      <c r="A268" s="342" t="s">
        <v>1849</v>
      </c>
      <c r="B268" s="343" t="s">
        <v>1850</v>
      </c>
      <c r="C268" s="108"/>
      <c r="D268" s="108"/>
      <c r="E268" s="132"/>
      <c r="F268" s="323" t="str">
        <f t="shared" si="16"/>
        <v>否</v>
      </c>
    </row>
    <row r="269" s="300" customFormat="1" ht="36" customHeight="1" spans="1:7">
      <c r="A269" s="341" t="s">
        <v>1853</v>
      </c>
      <c r="B269" s="340" t="s">
        <v>1854</v>
      </c>
      <c r="C269" s="108">
        <v>65003</v>
      </c>
      <c r="D269" s="108">
        <v>32460</v>
      </c>
      <c r="E269" s="132">
        <f t="shared" ref="E269:E274" si="17">IF(C269&gt;0,D269/C269-1,IF(C269&lt;0,-(D269/C269-1),""))</f>
        <v>-0.501</v>
      </c>
      <c r="F269" s="323" t="str">
        <f t="shared" si="16"/>
        <v>是</v>
      </c>
      <c r="G269" s="307"/>
    </row>
    <row r="270" s="300" customFormat="1" ht="36" customHeight="1" spans="1:7">
      <c r="A270" s="341" t="s">
        <v>1855</v>
      </c>
      <c r="B270" s="340" t="s">
        <v>1856</v>
      </c>
      <c r="C270" s="108"/>
      <c r="D270" s="108"/>
      <c r="E270" s="132"/>
      <c r="F270" s="323" t="str">
        <f t="shared" si="16"/>
        <v>否</v>
      </c>
      <c r="G270" s="307"/>
    </row>
    <row r="271" ht="36" customHeight="1" spans="1:7">
      <c r="A271" s="341" t="s">
        <v>1869</v>
      </c>
      <c r="B271" s="344" t="s">
        <v>1870</v>
      </c>
      <c r="C271" s="108"/>
      <c r="D271" s="108"/>
      <c r="E271" s="134"/>
      <c r="F271" s="323" t="str">
        <f t="shared" si="16"/>
        <v>否</v>
      </c>
      <c r="G271" s="307"/>
    </row>
    <row r="272" ht="36" customHeight="1" spans="1:7">
      <c r="A272" s="338" t="s">
        <v>1857</v>
      </c>
      <c r="B272" s="345" t="s">
        <v>1858</v>
      </c>
      <c r="C272" s="103">
        <v>7972</v>
      </c>
      <c r="D272" s="103">
        <v>10000</v>
      </c>
      <c r="E272" s="132">
        <f t="shared" si="17"/>
        <v>0.254</v>
      </c>
      <c r="F272" s="323" t="str">
        <f t="shared" si="16"/>
        <v>是</v>
      </c>
      <c r="G272" s="307"/>
    </row>
    <row r="273" ht="36" customHeight="1" spans="1:7">
      <c r="A273" s="338"/>
      <c r="B273" s="345" t="s">
        <v>1871</v>
      </c>
      <c r="C273" s="103"/>
      <c r="D273" s="108"/>
      <c r="E273" s="132"/>
      <c r="F273" s="323" t="str">
        <f t="shared" si="16"/>
        <v>否</v>
      </c>
      <c r="G273" s="307"/>
    </row>
    <row r="274" ht="36" customHeight="1" spans="1:7">
      <c r="A274" s="346"/>
      <c r="B274" s="347" t="s">
        <v>128</v>
      </c>
      <c r="C274" s="103">
        <f>C264+C265+C272</f>
        <v>105560</v>
      </c>
      <c r="D274" s="103">
        <f>D264+D265+D272</f>
        <v>81987</v>
      </c>
      <c r="E274" s="134">
        <f t="shared" si="17"/>
        <v>-0.223</v>
      </c>
      <c r="F274" s="323" t="str">
        <f t="shared" si="16"/>
        <v>是</v>
      </c>
      <c r="G274" s="307"/>
    </row>
    <row r="275" spans="3:4">
      <c r="C275" s="348"/>
      <c r="D275" s="348"/>
    </row>
    <row r="276" spans="3:4">
      <c r="C276" s="348"/>
      <c r="D276" s="348"/>
    </row>
    <row r="277" spans="3:4">
      <c r="C277" s="348"/>
      <c r="D277" s="348"/>
    </row>
  </sheetData>
  <autoFilter ref="A3:G274">
    <extLst/>
  </autoFilter>
  <mergeCells count="1">
    <mergeCell ref="B1:E1"/>
  </mergeCells>
  <conditionalFormatting sqref="B271">
    <cfRule type="expression" dxfId="1" priority="10" stopIfTrue="1">
      <formula>"len($A:$A)=3"</formula>
    </cfRule>
  </conditionalFormatting>
  <conditionalFormatting sqref="C271">
    <cfRule type="expression" dxfId="1" priority="4" stopIfTrue="1">
      <formula>"len($A:$A)=3"</formula>
    </cfRule>
  </conditionalFormatting>
  <conditionalFormatting sqref="D271">
    <cfRule type="expression" dxfId="1" priority="3" stopIfTrue="1">
      <formula>"len($A:$A)=3"</formula>
    </cfRule>
  </conditionalFormatting>
  <conditionalFormatting sqref="D272">
    <cfRule type="expression" dxfId="1" priority="1" stopIfTrue="1">
      <formula>"len($A:$A)=3"</formula>
    </cfRule>
  </conditionalFormatting>
  <conditionalFormatting sqref="B272:B273">
    <cfRule type="expression" dxfId="1" priority="8" stopIfTrue="1">
      <formula>"len($A:$A)=3"</formula>
    </cfRule>
  </conditionalFormatting>
  <conditionalFormatting sqref="C272:C273">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5"/>
  <sheetViews>
    <sheetView showGridLines="0" showZeros="0" view="pageBreakPreview" zoomScaleNormal="100" workbookViewId="0">
      <selection activeCell="C12" sqref="C12"/>
    </sheetView>
  </sheetViews>
  <sheetFormatPr defaultColWidth="9" defaultRowHeight="13.5" outlineLevelCol="4"/>
  <cols>
    <col min="1" max="1" width="52.1333333333333" style="282" customWidth="1"/>
    <col min="2" max="4" width="20.6333333333333" customWidth="1"/>
  </cols>
  <sheetData>
    <row r="1" s="281" customFormat="1" ht="45" customHeight="1" spans="1:5">
      <c r="A1" s="283" t="s">
        <v>1872</v>
      </c>
      <c r="B1" s="283"/>
      <c r="C1" s="283"/>
      <c r="D1" s="283"/>
      <c r="E1" s="284"/>
    </row>
    <row r="2" ht="20.1" customHeight="1" spans="1:5">
      <c r="A2" s="285"/>
      <c r="B2" s="286"/>
      <c r="C2" s="287"/>
      <c r="D2" s="287" t="s">
        <v>2</v>
      </c>
      <c r="E2" s="282"/>
    </row>
    <row r="3" ht="45" customHeight="1" spans="1:5">
      <c r="A3" s="186" t="s">
        <v>1240</v>
      </c>
      <c r="B3" s="192" t="s">
        <v>130</v>
      </c>
      <c r="C3" s="192" t="s">
        <v>6</v>
      </c>
      <c r="D3" s="192" t="s">
        <v>131</v>
      </c>
      <c r="E3" s="288" t="s">
        <v>8</v>
      </c>
    </row>
    <row r="4" ht="36" customHeight="1" spans="1:5">
      <c r="A4" s="289" t="s">
        <v>1391</v>
      </c>
      <c r="B4" s="290"/>
      <c r="C4" s="290"/>
      <c r="D4" s="291"/>
      <c r="E4" s="292" t="str">
        <f>IF(A4&lt;&gt;"",IF(SUM(B4:C4)&lt;&gt;0,"是","否"),"是")</f>
        <v>否</v>
      </c>
    </row>
    <row r="5" ht="36" customHeight="1" spans="1:5">
      <c r="A5" s="289" t="s">
        <v>1422</v>
      </c>
      <c r="B5" s="290"/>
      <c r="C5" s="290"/>
      <c r="D5" s="291"/>
      <c r="E5" s="292" t="str">
        <f t="shared" ref="E5:E15" si="0">IF(A5&lt;&gt;"",IF(SUM(B5:C5)&lt;&gt;0,"是","否"),"是")</f>
        <v>否</v>
      </c>
    </row>
    <row r="6" ht="36" customHeight="1" spans="1:5">
      <c r="A6" s="289" t="s">
        <v>1442</v>
      </c>
      <c r="B6" s="290"/>
      <c r="C6" s="290"/>
      <c r="D6" s="291"/>
      <c r="E6" s="292" t="str">
        <f t="shared" si="0"/>
        <v>否</v>
      </c>
    </row>
    <row r="7" ht="36" customHeight="1" spans="1:5">
      <c r="A7" s="293" t="s">
        <v>1454</v>
      </c>
      <c r="B7" s="290"/>
      <c r="C7" s="290"/>
      <c r="D7" s="291"/>
      <c r="E7" s="294" t="str">
        <f t="shared" si="0"/>
        <v>否</v>
      </c>
    </row>
    <row r="8" ht="36" customHeight="1" spans="1:5">
      <c r="A8" s="289" t="s">
        <v>1548</v>
      </c>
      <c r="B8" s="290"/>
      <c r="C8" s="290"/>
      <c r="D8" s="291"/>
      <c r="E8" s="292" t="str">
        <f t="shared" si="0"/>
        <v>否</v>
      </c>
    </row>
    <row r="9" ht="36" customHeight="1" spans="1:5">
      <c r="A9" s="289" t="s">
        <v>1581</v>
      </c>
      <c r="B9" s="290"/>
      <c r="C9" s="290"/>
      <c r="D9" s="291"/>
      <c r="E9" s="292" t="str">
        <f t="shared" si="0"/>
        <v>否</v>
      </c>
    </row>
    <row r="10" ht="36" customHeight="1" spans="1:5">
      <c r="A10" s="293" t="s">
        <v>1679</v>
      </c>
      <c r="B10" s="290"/>
      <c r="C10" s="290"/>
      <c r="D10" s="291"/>
      <c r="E10" s="294" t="str">
        <f t="shared" si="0"/>
        <v>否</v>
      </c>
    </row>
    <row r="11" ht="36" customHeight="1" spans="1:5">
      <c r="A11" s="289" t="s">
        <v>1686</v>
      </c>
      <c r="B11" s="290">
        <v>2000</v>
      </c>
      <c r="C11" s="290">
        <v>1000</v>
      </c>
      <c r="D11" s="291">
        <f>(C11-B11)/B11</f>
        <v>-0.5</v>
      </c>
      <c r="E11" s="292" t="str">
        <f t="shared" si="0"/>
        <v>是</v>
      </c>
    </row>
    <row r="12" ht="36" customHeight="1" spans="1:5">
      <c r="A12" s="293" t="s">
        <v>1736</v>
      </c>
      <c r="B12" s="290"/>
      <c r="C12" s="295"/>
      <c r="D12" s="291"/>
      <c r="E12" s="294" t="str">
        <f t="shared" si="0"/>
        <v>否</v>
      </c>
    </row>
    <row r="13" ht="36" customHeight="1" spans="1:5">
      <c r="A13" s="293" t="s">
        <v>1769</v>
      </c>
      <c r="B13" s="290"/>
      <c r="C13" s="295"/>
      <c r="D13" s="291"/>
      <c r="E13" s="294" t="str">
        <f t="shared" si="0"/>
        <v>否</v>
      </c>
    </row>
    <row r="14" ht="36" customHeight="1" spans="1:5">
      <c r="A14" s="293" t="s">
        <v>1804</v>
      </c>
      <c r="B14" s="290"/>
      <c r="C14" s="295"/>
      <c r="D14" s="291"/>
      <c r="E14" s="294" t="str">
        <f t="shared" si="0"/>
        <v>否</v>
      </c>
    </row>
    <row r="15" ht="36" customHeight="1" spans="1:5">
      <c r="A15" s="296" t="s">
        <v>1193</v>
      </c>
      <c r="B15" s="297">
        <v>2000</v>
      </c>
      <c r="C15" s="298">
        <v>1000</v>
      </c>
      <c r="D15" s="299">
        <f>(C15-B15)/B15</f>
        <v>-0.5</v>
      </c>
      <c r="E15" s="292"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54"/>
  <sheetViews>
    <sheetView showGridLines="0" showZeros="0" view="pageBreakPreview" zoomScaleNormal="100" workbookViewId="0">
      <selection activeCell="A1" sqref="$A1:$XFD1048576"/>
    </sheetView>
  </sheetViews>
  <sheetFormatPr defaultColWidth="9" defaultRowHeight="14.25" outlineLevelCol="4"/>
  <cols>
    <col min="1" max="1" width="50.775" style="246" customWidth="1"/>
    <col min="2" max="4" width="20.6333333333333" style="246" customWidth="1"/>
    <col min="5" max="5" width="4.21666666666667" style="246" customWidth="1"/>
    <col min="6" max="6" width="13.775" style="246"/>
    <col min="7" max="16384" width="9" style="246"/>
  </cols>
  <sheetData>
    <row r="1" ht="45" customHeight="1" spans="1:4">
      <c r="A1" s="188" t="s">
        <v>1873</v>
      </c>
      <c r="B1" s="188"/>
      <c r="C1" s="188"/>
      <c r="D1" s="188"/>
    </row>
    <row r="2" ht="20.1" customHeight="1" spans="1:4">
      <c r="A2" s="265"/>
      <c r="B2" s="266"/>
      <c r="C2" s="267"/>
      <c r="D2" s="268" t="s">
        <v>1874</v>
      </c>
    </row>
    <row r="3" ht="45" customHeight="1" spans="1:5">
      <c r="A3" s="218" t="s">
        <v>1875</v>
      </c>
      <c r="B3" s="99" t="s">
        <v>5</v>
      </c>
      <c r="C3" s="99" t="s">
        <v>6</v>
      </c>
      <c r="D3" s="99" t="s">
        <v>7</v>
      </c>
      <c r="E3" s="246" t="s">
        <v>8</v>
      </c>
    </row>
    <row r="4" ht="36" customHeight="1" spans="1:5">
      <c r="A4" s="182" t="s">
        <v>1876</v>
      </c>
      <c r="B4" s="269">
        <v>20</v>
      </c>
      <c r="C4" s="269"/>
      <c r="D4" s="104">
        <f>(C4-B4)/B4</f>
        <v>-1</v>
      </c>
      <c r="E4" s="270" t="str">
        <f t="shared" ref="E4:E41" si="0">IF(A4&lt;&gt;"",IF(SUM(B4:C4)&lt;&gt;0,"是","否"),"是")</f>
        <v>是</v>
      </c>
    </row>
    <row r="5" ht="36" customHeight="1" spans="1:5">
      <c r="A5" s="258" t="s">
        <v>1877</v>
      </c>
      <c r="B5" s="271"/>
      <c r="C5" s="272"/>
      <c r="D5" s="136"/>
      <c r="E5" s="270" t="str">
        <f t="shared" si="0"/>
        <v>否</v>
      </c>
    </row>
    <row r="6" ht="36" customHeight="1" spans="1:5">
      <c r="A6" s="258" t="s">
        <v>1878</v>
      </c>
      <c r="B6" s="271"/>
      <c r="C6" s="271"/>
      <c r="D6" s="136"/>
      <c r="E6" s="270" t="str">
        <f t="shared" si="0"/>
        <v>否</v>
      </c>
    </row>
    <row r="7" ht="36" customHeight="1" spans="1:5">
      <c r="A7" s="258" t="s">
        <v>1879</v>
      </c>
      <c r="B7" s="273"/>
      <c r="C7" s="272"/>
      <c r="D7" s="136"/>
      <c r="E7" s="270" t="str">
        <f t="shared" si="0"/>
        <v>否</v>
      </c>
    </row>
    <row r="8" ht="36" customHeight="1" spans="1:5">
      <c r="A8" s="258" t="s">
        <v>1880</v>
      </c>
      <c r="B8" s="271"/>
      <c r="C8" s="272"/>
      <c r="D8" s="136"/>
      <c r="E8" s="270" t="str">
        <f t="shared" si="0"/>
        <v>否</v>
      </c>
    </row>
    <row r="9" ht="36" customHeight="1" spans="1:5">
      <c r="A9" s="258" t="s">
        <v>1881</v>
      </c>
      <c r="B9" s="273"/>
      <c r="C9" s="272"/>
      <c r="D9" s="136"/>
      <c r="E9" s="270" t="str">
        <f t="shared" si="0"/>
        <v>否</v>
      </c>
    </row>
    <row r="10" ht="36" customHeight="1" spans="1:5">
      <c r="A10" s="258" t="s">
        <v>1882</v>
      </c>
      <c r="B10" s="271"/>
      <c r="C10" s="272"/>
      <c r="D10" s="136"/>
      <c r="E10" s="270" t="str">
        <f t="shared" si="0"/>
        <v>否</v>
      </c>
    </row>
    <row r="11" ht="36" customHeight="1" spans="1:5">
      <c r="A11" s="258" t="s">
        <v>1883</v>
      </c>
      <c r="B11" s="271"/>
      <c r="C11" s="272"/>
      <c r="D11" s="136"/>
      <c r="E11" s="270" t="str">
        <f t="shared" si="0"/>
        <v>否</v>
      </c>
    </row>
    <row r="12" ht="36" customHeight="1" spans="1:5">
      <c r="A12" s="258" t="s">
        <v>1884</v>
      </c>
      <c r="B12" s="271"/>
      <c r="C12" s="272"/>
      <c r="D12" s="136"/>
      <c r="E12" s="270" t="str">
        <f t="shared" si="0"/>
        <v>否</v>
      </c>
    </row>
    <row r="13" ht="36" customHeight="1" spans="1:5">
      <c r="A13" s="258" t="s">
        <v>1885</v>
      </c>
      <c r="B13" s="274"/>
      <c r="C13" s="271"/>
      <c r="D13" s="136"/>
      <c r="E13" s="270" t="str">
        <f t="shared" si="0"/>
        <v>否</v>
      </c>
    </row>
    <row r="14" ht="36" customHeight="1" spans="1:5">
      <c r="A14" s="258" t="s">
        <v>1886</v>
      </c>
      <c r="B14" s="274"/>
      <c r="C14" s="272"/>
      <c r="D14" s="136"/>
      <c r="E14" s="270" t="str">
        <f t="shared" si="0"/>
        <v>否</v>
      </c>
    </row>
    <row r="15" ht="36" customHeight="1" spans="1:5">
      <c r="A15" s="258" t="s">
        <v>1887</v>
      </c>
      <c r="B15" s="274"/>
      <c r="C15" s="275"/>
      <c r="D15" s="136"/>
      <c r="E15" s="270" t="str">
        <f t="shared" si="0"/>
        <v>否</v>
      </c>
    </row>
    <row r="16" ht="36" customHeight="1" spans="1:5">
      <c r="A16" s="258" t="s">
        <v>1888</v>
      </c>
      <c r="B16" s="274"/>
      <c r="C16" s="275"/>
      <c r="D16" s="136"/>
      <c r="E16" s="270" t="str">
        <f t="shared" si="0"/>
        <v>否</v>
      </c>
    </row>
    <row r="17" ht="36" customHeight="1" spans="1:5">
      <c r="A17" s="258" t="s">
        <v>1889</v>
      </c>
      <c r="B17" s="271"/>
      <c r="C17" s="272"/>
      <c r="D17" s="136"/>
      <c r="E17" s="270" t="str">
        <f t="shared" si="0"/>
        <v>否</v>
      </c>
    </row>
    <row r="18" ht="36" customHeight="1" spans="1:5">
      <c r="A18" s="258" t="s">
        <v>1890</v>
      </c>
      <c r="B18" s="274"/>
      <c r="C18" s="275"/>
      <c r="D18" s="136"/>
      <c r="E18" s="270" t="str">
        <f t="shared" si="0"/>
        <v>否</v>
      </c>
    </row>
    <row r="19" ht="36" customHeight="1" spans="1:5">
      <c r="A19" s="258" t="s">
        <v>1891</v>
      </c>
      <c r="B19" s="274"/>
      <c r="C19" s="275"/>
      <c r="D19" s="136"/>
      <c r="E19" s="270" t="str">
        <f t="shared" si="0"/>
        <v>否</v>
      </c>
    </row>
    <row r="20" ht="36" hidden="1" customHeight="1" spans="1:5">
      <c r="A20" s="258" t="s">
        <v>1892</v>
      </c>
      <c r="B20" s="271"/>
      <c r="C20" s="275"/>
      <c r="D20" s="136" t="str">
        <f>IF(B20&gt;0,C20/B20-1,IF(B20&lt;0,-(C20/B20-1),""))</f>
        <v/>
      </c>
      <c r="E20" s="270" t="str">
        <f t="shared" si="0"/>
        <v>否</v>
      </c>
    </row>
    <row r="21" ht="36" customHeight="1" spans="1:5">
      <c r="A21" s="258" t="s">
        <v>1893</v>
      </c>
      <c r="B21" s="274"/>
      <c r="C21" s="272"/>
      <c r="D21" s="136"/>
      <c r="E21" s="270" t="str">
        <f t="shared" si="0"/>
        <v>否</v>
      </c>
    </row>
    <row r="22" ht="36" customHeight="1" spans="1:5">
      <c r="A22" s="258" t="s">
        <v>1894</v>
      </c>
      <c r="B22" s="274">
        <v>20</v>
      </c>
      <c r="C22" s="272"/>
      <c r="D22" s="136">
        <f>(C22-B22)/B22</f>
        <v>-1</v>
      </c>
      <c r="E22" s="270" t="str">
        <f t="shared" si="0"/>
        <v>是</v>
      </c>
    </row>
    <row r="23" ht="36" customHeight="1" spans="1:5">
      <c r="A23" s="182" t="s">
        <v>1895</v>
      </c>
      <c r="B23" s="269"/>
      <c r="C23" s="269"/>
      <c r="D23" s="104"/>
      <c r="E23" s="270" t="str">
        <f t="shared" si="0"/>
        <v>否</v>
      </c>
    </row>
    <row r="24" ht="36" customHeight="1" spans="1:5">
      <c r="A24" s="202" t="s">
        <v>1896</v>
      </c>
      <c r="B24" s="274"/>
      <c r="C24" s="272"/>
      <c r="D24" s="136"/>
      <c r="E24" s="270" t="str">
        <f t="shared" si="0"/>
        <v>否</v>
      </c>
    </row>
    <row r="25" ht="36" customHeight="1" spans="1:5">
      <c r="A25" s="202" t="s">
        <v>1897</v>
      </c>
      <c r="B25" s="274"/>
      <c r="C25" s="272"/>
      <c r="D25" s="136"/>
      <c r="E25" s="270" t="str">
        <f t="shared" si="0"/>
        <v>否</v>
      </c>
    </row>
    <row r="26" ht="36" customHeight="1" spans="1:5">
      <c r="A26" s="202" t="s">
        <v>1898</v>
      </c>
      <c r="B26" s="274"/>
      <c r="C26" s="272"/>
      <c r="D26" s="136"/>
      <c r="E26" s="270" t="str">
        <f t="shared" si="0"/>
        <v>否</v>
      </c>
    </row>
    <row r="27" ht="36" customHeight="1" spans="1:5">
      <c r="A27" s="202" t="s">
        <v>1899</v>
      </c>
      <c r="B27" s="274"/>
      <c r="C27" s="272"/>
      <c r="D27" s="136"/>
      <c r="E27" s="270" t="str">
        <f t="shared" si="0"/>
        <v>否</v>
      </c>
    </row>
    <row r="28" ht="36" customHeight="1" spans="1:5">
      <c r="A28" s="182" t="s">
        <v>1900</v>
      </c>
      <c r="B28" s="269"/>
      <c r="C28" s="269"/>
      <c r="D28" s="104"/>
      <c r="E28" s="270" t="str">
        <f t="shared" si="0"/>
        <v>否</v>
      </c>
    </row>
    <row r="29" ht="36" customHeight="1" spans="1:5">
      <c r="A29" s="202" t="s">
        <v>1901</v>
      </c>
      <c r="B29" s="274"/>
      <c r="C29" s="272"/>
      <c r="D29" s="136"/>
      <c r="E29" s="270" t="str">
        <f t="shared" si="0"/>
        <v>否</v>
      </c>
    </row>
    <row r="30" ht="36" customHeight="1" spans="1:5">
      <c r="A30" s="202" t="s">
        <v>1902</v>
      </c>
      <c r="B30" s="271"/>
      <c r="C30" s="272"/>
      <c r="D30" s="136"/>
      <c r="E30" s="270" t="str">
        <f t="shared" si="0"/>
        <v>否</v>
      </c>
    </row>
    <row r="31" ht="36" customHeight="1" spans="1:5">
      <c r="A31" s="202" t="s">
        <v>1903</v>
      </c>
      <c r="B31" s="274"/>
      <c r="C31" s="272"/>
      <c r="D31" s="136"/>
      <c r="E31" s="270" t="str">
        <f t="shared" si="0"/>
        <v>否</v>
      </c>
    </row>
    <row r="32" ht="36" customHeight="1" spans="1:5">
      <c r="A32" s="182" t="s">
        <v>1904</v>
      </c>
      <c r="B32" s="269"/>
      <c r="C32" s="269"/>
      <c r="D32" s="104"/>
      <c r="E32" s="270" t="str">
        <f t="shared" si="0"/>
        <v>否</v>
      </c>
    </row>
    <row r="33" ht="36" customHeight="1" spans="1:5">
      <c r="A33" s="202" t="s">
        <v>1905</v>
      </c>
      <c r="B33" s="271"/>
      <c r="C33" s="276"/>
      <c r="D33" s="136"/>
      <c r="E33" s="270" t="str">
        <f t="shared" si="0"/>
        <v>否</v>
      </c>
    </row>
    <row r="34" ht="36" customHeight="1" spans="1:5">
      <c r="A34" s="202" t="s">
        <v>1906</v>
      </c>
      <c r="B34" s="274"/>
      <c r="C34" s="276"/>
      <c r="D34" s="136"/>
      <c r="E34" s="270" t="str">
        <f t="shared" si="0"/>
        <v>否</v>
      </c>
    </row>
    <row r="35" ht="36" customHeight="1" spans="1:5">
      <c r="A35" s="202" t="s">
        <v>1907</v>
      </c>
      <c r="B35" s="274"/>
      <c r="C35" s="275"/>
      <c r="D35" s="136"/>
      <c r="E35" s="270" t="str">
        <f t="shared" si="0"/>
        <v>否</v>
      </c>
    </row>
    <row r="36" ht="36" customHeight="1" spans="1:5">
      <c r="A36" s="182" t="s">
        <v>1908</v>
      </c>
      <c r="B36" s="277"/>
      <c r="C36" s="278">
        <v>300</v>
      </c>
      <c r="D36" s="104"/>
      <c r="E36" s="270" t="str">
        <f t="shared" si="0"/>
        <v>是</v>
      </c>
    </row>
    <row r="37" ht="36" customHeight="1" spans="1:5">
      <c r="A37" s="279" t="s">
        <v>1909</v>
      </c>
      <c r="B37" s="269">
        <v>20</v>
      </c>
      <c r="C37" s="269">
        <v>300</v>
      </c>
      <c r="D37" s="104">
        <f t="shared" ref="D36:D41" si="1">(C37-B37)/B37</f>
        <v>14</v>
      </c>
      <c r="E37" s="270" t="str">
        <f t="shared" si="0"/>
        <v>是</v>
      </c>
    </row>
    <row r="38" ht="36" customHeight="1" spans="1:5">
      <c r="A38" s="280" t="s">
        <v>61</v>
      </c>
      <c r="B38" s="271">
        <v>21</v>
      </c>
      <c r="C38" s="276">
        <v>9</v>
      </c>
      <c r="D38" s="104">
        <f t="shared" si="1"/>
        <v>-0.571</v>
      </c>
      <c r="E38" s="270" t="str">
        <f t="shared" si="0"/>
        <v>是</v>
      </c>
    </row>
    <row r="39" ht="36" customHeight="1" spans="1:5">
      <c r="A39" s="240" t="s">
        <v>1910</v>
      </c>
      <c r="B39" s="269"/>
      <c r="C39" s="278"/>
      <c r="D39" s="104"/>
      <c r="E39" s="270" t="str">
        <f t="shared" si="0"/>
        <v>否</v>
      </c>
    </row>
    <row r="40" ht="36" hidden="1" customHeight="1" spans="1:5">
      <c r="A40" s="280" t="s">
        <v>1911</v>
      </c>
      <c r="B40" s="271"/>
      <c r="C40" s="276"/>
      <c r="D40" s="104" t="e">
        <f t="shared" si="1"/>
        <v>#DIV/0!</v>
      </c>
      <c r="E40" s="270" t="str">
        <f t="shared" si="0"/>
        <v>否</v>
      </c>
    </row>
    <row r="41" ht="36" customHeight="1" spans="1:5">
      <c r="A41" s="279" t="s">
        <v>68</v>
      </c>
      <c r="B41" s="269">
        <v>41</v>
      </c>
      <c r="C41" s="269">
        <v>309</v>
      </c>
      <c r="D41" s="104">
        <f t="shared" si="1"/>
        <v>6.537</v>
      </c>
      <c r="E41" s="270" t="str">
        <f t="shared" si="0"/>
        <v>是</v>
      </c>
    </row>
    <row r="42" spans="2:2">
      <c r="B42" s="264"/>
    </row>
    <row r="43" spans="2:3">
      <c r="B43" s="264"/>
      <c r="C43" s="264"/>
    </row>
    <row r="44" spans="2:2">
      <c r="B44" s="264"/>
    </row>
    <row r="45" spans="2:3">
      <c r="B45" s="264"/>
      <c r="C45" s="264"/>
    </row>
    <row r="46" spans="2:2">
      <c r="B46" s="264"/>
    </row>
    <row r="47" spans="2:2">
      <c r="B47" s="264"/>
    </row>
    <row r="48" spans="2:3">
      <c r="B48" s="264"/>
      <c r="C48" s="264"/>
    </row>
    <row r="49" spans="2:2">
      <c r="B49" s="264"/>
    </row>
    <row r="50" spans="2:2">
      <c r="B50" s="264"/>
    </row>
    <row r="51" spans="2:2">
      <c r="B51" s="264"/>
    </row>
    <row r="52" spans="2:2">
      <c r="B52" s="264"/>
    </row>
    <row r="53" spans="2:3">
      <c r="B53" s="264"/>
      <c r="C53" s="264"/>
    </row>
    <row r="54" spans="2:2">
      <c r="B54" s="264"/>
    </row>
  </sheetData>
  <autoFilter ref="A3:E41">
    <filterColumn colId="4">
      <customFilters>
        <customFilter operator="equal" val="是"/>
      </customFilters>
    </filterColumn>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1"/>
  <sheetViews>
    <sheetView showGridLines="0" showZeros="0" view="pageBreakPreview" zoomScaleNormal="100" workbookViewId="0">
      <selection activeCell="A1" sqref="$A1:$XFD1048576"/>
    </sheetView>
  </sheetViews>
  <sheetFormatPr defaultColWidth="9" defaultRowHeight="14.25" outlineLevelCol="4"/>
  <cols>
    <col min="1" max="1" width="50.775" style="211" customWidth="1"/>
    <col min="2" max="2" width="20.6333333333333" style="211" customWidth="1"/>
    <col min="3" max="3" width="20.6333333333333" style="246" customWidth="1"/>
    <col min="4" max="4" width="20.6333333333333" style="211" customWidth="1"/>
    <col min="5" max="5" width="4.775" style="211" customWidth="1"/>
    <col min="6" max="16384" width="9" style="211"/>
  </cols>
  <sheetData>
    <row r="1" ht="45" customHeight="1" spans="1:5">
      <c r="A1" s="247" t="s">
        <v>1912</v>
      </c>
      <c r="B1" s="247"/>
      <c r="C1" s="247"/>
      <c r="D1" s="247"/>
      <c r="E1" s="248"/>
    </row>
    <row r="2" ht="20.1" customHeight="1" spans="1:5">
      <c r="A2" s="249"/>
      <c r="B2" s="249"/>
      <c r="C2" s="249"/>
      <c r="D2" s="250" t="s">
        <v>2</v>
      </c>
      <c r="E2" s="251"/>
    </row>
    <row r="3" ht="45" customHeight="1" spans="1:5">
      <c r="A3" s="252" t="s">
        <v>4</v>
      </c>
      <c r="B3" s="192" t="s">
        <v>5</v>
      </c>
      <c r="C3" s="192" t="s">
        <v>6</v>
      </c>
      <c r="D3" s="192" t="s">
        <v>7</v>
      </c>
      <c r="E3" s="253" t="s">
        <v>8</v>
      </c>
    </row>
    <row r="4" ht="35.1" customHeight="1" spans="1:5">
      <c r="A4" s="182" t="s">
        <v>1913</v>
      </c>
      <c r="B4" s="254">
        <v>22</v>
      </c>
      <c r="C4" s="254">
        <v>9</v>
      </c>
      <c r="D4" s="104">
        <f>(C4-B4)/B4</f>
        <v>-0.591</v>
      </c>
      <c r="E4" s="255" t="str">
        <f t="shared" ref="E4:E28" si="0">IF(A4&lt;&gt;"",IF(SUM(B4:C4)&lt;&gt;0,"是","否"),"是")</f>
        <v>是</v>
      </c>
    </row>
    <row r="5" ht="35.1" customHeight="1" spans="1:5">
      <c r="A5" s="183" t="s">
        <v>1914</v>
      </c>
      <c r="B5" s="194"/>
      <c r="C5" s="194"/>
      <c r="D5" s="195"/>
      <c r="E5" s="255" t="str">
        <f t="shared" si="0"/>
        <v>否</v>
      </c>
    </row>
    <row r="6" ht="35.1" customHeight="1" spans="1:5">
      <c r="A6" s="183" t="s">
        <v>1915</v>
      </c>
      <c r="B6" s="194"/>
      <c r="C6" s="194"/>
      <c r="D6" s="195"/>
      <c r="E6" s="255" t="str">
        <f t="shared" si="0"/>
        <v>否</v>
      </c>
    </row>
    <row r="7" ht="35.1" customHeight="1" spans="1:5">
      <c r="A7" s="183" t="s">
        <v>1916</v>
      </c>
      <c r="B7" s="194">
        <v>22</v>
      </c>
      <c r="C7" s="194">
        <v>9</v>
      </c>
      <c r="D7" s="195">
        <f>(C7-B7)/B7</f>
        <v>-0.591</v>
      </c>
      <c r="E7" s="255" t="str">
        <f t="shared" si="0"/>
        <v>是</v>
      </c>
    </row>
    <row r="8" ht="35.1" customHeight="1" spans="1:5">
      <c r="A8" s="183" t="s">
        <v>1917</v>
      </c>
      <c r="B8" s="194"/>
      <c r="C8" s="194"/>
      <c r="D8" s="195"/>
      <c r="E8" s="255" t="str">
        <f t="shared" si="0"/>
        <v>否</v>
      </c>
    </row>
    <row r="9" ht="35.1" customHeight="1" spans="1:5">
      <c r="A9" s="183" t="s">
        <v>1918</v>
      </c>
      <c r="B9" s="256"/>
      <c r="C9" s="256"/>
      <c r="D9" s="223" t="str">
        <f>IF(B9&gt;0,C9/B9-1,IF(B9&lt;0,-(C9/B9-1),""))</f>
        <v/>
      </c>
      <c r="E9" s="255" t="str">
        <f t="shared" si="0"/>
        <v>否</v>
      </c>
    </row>
    <row r="10" ht="35.1" customHeight="1" spans="1:5">
      <c r="A10" s="183" t="s">
        <v>1919</v>
      </c>
      <c r="B10" s="194"/>
      <c r="C10" s="194"/>
      <c r="D10" s="195"/>
      <c r="E10" s="255" t="str">
        <f t="shared" si="0"/>
        <v>否</v>
      </c>
    </row>
    <row r="11" ht="35.1" customHeight="1" spans="1:5">
      <c r="A11" s="182" t="s">
        <v>1920</v>
      </c>
      <c r="B11" s="257"/>
      <c r="C11" s="257"/>
      <c r="D11" s="237"/>
      <c r="E11" s="255" t="str">
        <f t="shared" si="0"/>
        <v>否</v>
      </c>
    </row>
    <row r="12" ht="35.1" customHeight="1" spans="1:5">
      <c r="A12" s="183" t="s">
        <v>1921</v>
      </c>
      <c r="B12" s="194"/>
      <c r="C12" s="194"/>
      <c r="D12" s="195"/>
      <c r="E12" s="255" t="str">
        <f t="shared" si="0"/>
        <v>否</v>
      </c>
    </row>
    <row r="13" ht="35.1" customHeight="1" spans="1:5">
      <c r="A13" s="183" t="s">
        <v>1922</v>
      </c>
      <c r="B13" s="194"/>
      <c r="C13" s="194"/>
      <c r="D13" s="195"/>
      <c r="E13" s="255" t="str">
        <f t="shared" si="0"/>
        <v>否</v>
      </c>
    </row>
    <row r="14" ht="35.1" customHeight="1" spans="1:5">
      <c r="A14" s="183" t="s">
        <v>1923</v>
      </c>
      <c r="B14" s="256"/>
      <c r="C14" s="256"/>
      <c r="D14" s="223" t="str">
        <f>IF(B14&gt;0,C14/B14-1,IF(B14&lt;0,-(C14/B14-1),""))</f>
        <v/>
      </c>
      <c r="E14" s="255" t="str">
        <f t="shared" si="0"/>
        <v>否</v>
      </c>
    </row>
    <row r="15" ht="35.1" customHeight="1" spans="1:5">
      <c r="A15" s="183" t="s">
        <v>1924</v>
      </c>
      <c r="B15" s="256"/>
      <c r="C15" s="256"/>
      <c r="D15" s="223" t="str">
        <f>IF(B15&gt;0,C15/B15-1,IF(B15&lt;0,-(C15/B15-1),""))</f>
        <v/>
      </c>
      <c r="E15" s="255" t="str">
        <f t="shared" si="0"/>
        <v>否</v>
      </c>
    </row>
    <row r="16" ht="35.1" customHeight="1" spans="1:5">
      <c r="A16" s="183" t="s">
        <v>1925</v>
      </c>
      <c r="B16" s="194"/>
      <c r="C16" s="194"/>
      <c r="D16" s="195"/>
      <c r="E16" s="255" t="str">
        <f t="shared" si="0"/>
        <v>否</v>
      </c>
    </row>
    <row r="17" s="245" customFormat="1" ht="35.1" customHeight="1" spans="1:5">
      <c r="A17" s="182" t="s">
        <v>1926</v>
      </c>
      <c r="B17" s="257"/>
      <c r="C17" s="257"/>
      <c r="D17" s="237"/>
      <c r="E17" s="255" t="str">
        <f t="shared" si="0"/>
        <v>否</v>
      </c>
    </row>
    <row r="18" ht="35.1" customHeight="1" spans="1:5">
      <c r="A18" s="183" t="s">
        <v>1927</v>
      </c>
      <c r="B18" s="194"/>
      <c r="C18" s="194"/>
      <c r="D18" s="237"/>
      <c r="E18" s="255" t="str">
        <f t="shared" si="0"/>
        <v>否</v>
      </c>
    </row>
    <row r="19" ht="35.1" customHeight="1" spans="1:5">
      <c r="A19" s="182" t="s">
        <v>1928</v>
      </c>
      <c r="B19" s="257"/>
      <c r="C19" s="257"/>
      <c r="D19" s="237"/>
      <c r="E19" s="255" t="str">
        <f t="shared" si="0"/>
        <v>否</v>
      </c>
    </row>
    <row r="20" ht="35.1" customHeight="1" spans="1:5">
      <c r="A20" s="258" t="s">
        <v>1929</v>
      </c>
      <c r="B20" s="194"/>
      <c r="C20" s="194"/>
      <c r="D20" s="195"/>
      <c r="E20" s="255" t="str">
        <f t="shared" si="0"/>
        <v>否</v>
      </c>
    </row>
    <row r="21" ht="35.1" customHeight="1" spans="1:5">
      <c r="A21" s="182" t="s">
        <v>1930</v>
      </c>
      <c r="B21" s="257"/>
      <c r="C21" s="257"/>
      <c r="D21" s="237"/>
      <c r="E21" s="255" t="str">
        <f t="shared" si="0"/>
        <v>否</v>
      </c>
    </row>
    <row r="22" ht="35.1" customHeight="1" spans="1:5">
      <c r="A22" s="183" t="s">
        <v>1931</v>
      </c>
      <c r="B22" s="194"/>
      <c r="C22" s="194"/>
      <c r="D22" s="195"/>
      <c r="E22" s="255" t="str">
        <f t="shared" si="0"/>
        <v>否</v>
      </c>
    </row>
    <row r="23" ht="35.1" customHeight="1" spans="1:5">
      <c r="A23" s="238" t="s">
        <v>1932</v>
      </c>
      <c r="B23" s="257">
        <f>B4+B11+B17+B19+B21</f>
        <v>22</v>
      </c>
      <c r="C23" s="257">
        <f>C4+C11+C17+C19+C21</f>
        <v>9</v>
      </c>
      <c r="D23" s="237"/>
      <c r="E23" s="255" t="str">
        <f t="shared" si="0"/>
        <v>是</v>
      </c>
    </row>
    <row r="24" ht="35.1" customHeight="1" spans="1:5">
      <c r="A24" s="259" t="s">
        <v>121</v>
      </c>
      <c r="B24" s="257">
        <f>SUM(B25:B26)</f>
        <v>19</v>
      </c>
      <c r="C24" s="257">
        <f>SUM(C25:C26)</f>
        <v>300</v>
      </c>
      <c r="D24" s="237"/>
      <c r="E24" s="255" t="str">
        <f t="shared" si="0"/>
        <v>是</v>
      </c>
    </row>
    <row r="25" ht="35.1" customHeight="1" spans="1:5">
      <c r="A25" s="260" t="s">
        <v>1933</v>
      </c>
      <c r="B25" s="256"/>
      <c r="C25" s="256"/>
      <c r="D25" s="261"/>
      <c r="E25" s="255" t="str">
        <f t="shared" si="0"/>
        <v>否</v>
      </c>
    </row>
    <row r="26" ht="35.1" customHeight="1" spans="1:5">
      <c r="A26" s="262" t="s">
        <v>1934</v>
      </c>
      <c r="B26" s="194">
        <v>19</v>
      </c>
      <c r="C26" s="194">
        <v>300</v>
      </c>
      <c r="D26" s="237">
        <f>(C26-B26)/B26</f>
        <v>14.789</v>
      </c>
      <c r="E26" s="255" t="str">
        <f t="shared" si="0"/>
        <v>是</v>
      </c>
    </row>
    <row r="27" ht="35.1" customHeight="1" spans="1:5">
      <c r="A27" s="263" t="s">
        <v>1935</v>
      </c>
      <c r="B27" s="257"/>
      <c r="C27" s="257"/>
      <c r="D27" s="237"/>
      <c r="E27" s="255" t="str">
        <f t="shared" si="0"/>
        <v>否</v>
      </c>
    </row>
    <row r="28" ht="35.1" customHeight="1" spans="1:5">
      <c r="A28" s="203" t="s">
        <v>128</v>
      </c>
      <c r="B28" s="257">
        <f>B23+B24+B27</f>
        <v>41</v>
      </c>
      <c r="C28" s="257">
        <v>309</v>
      </c>
      <c r="D28" s="237">
        <f>(C28-B28)/B28</f>
        <v>6.537</v>
      </c>
      <c r="E28" s="255" t="str">
        <f t="shared" si="0"/>
        <v>是</v>
      </c>
    </row>
    <row r="29" spans="2:2">
      <c r="B29" s="243"/>
    </row>
    <row r="30" spans="2:3">
      <c r="B30" s="243"/>
      <c r="C30" s="264"/>
    </row>
    <row r="31" spans="2:2">
      <c r="B31" s="243"/>
    </row>
    <row r="32" spans="2:3">
      <c r="B32" s="243"/>
      <c r="C32" s="264"/>
    </row>
    <row r="33" spans="2:2">
      <c r="B33" s="243"/>
    </row>
    <row r="34" spans="2:2">
      <c r="B34" s="243"/>
    </row>
    <row r="35" spans="2:3">
      <c r="B35" s="243"/>
      <c r="C35" s="264"/>
    </row>
    <row r="36" spans="2:2">
      <c r="B36" s="243"/>
    </row>
    <row r="37" spans="2:2">
      <c r="B37" s="243"/>
    </row>
    <row r="38" spans="2:2">
      <c r="B38" s="243"/>
    </row>
    <row r="39" spans="2:2">
      <c r="B39" s="243"/>
    </row>
    <row r="40" spans="2:3">
      <c r="B40" s="243"/>
      <c r="C40" s="264"/>
    </row>
    <row r="41" spans="2:2">
      <c r="B41" s="243"/>
    </row>
  </sheetData>
  <autoFilter ref="A3:E28">
    <extLst/>
  </autoFilter>
  <mergeCells count="1">
    <mergeCell ref="A1:D1"/>
  </mergeCells>
  <conditionalFormatting sqref="E29">
    <cfRule type="cellIs" dxfId="3" priority="1" stopIfTrue="1" operator="lessThanOrEqual">
      <formula>-1</formula>
    </cfRule>
  </conditionalFormatting>
  <conditionalFormatting sqref="E3:E29 D5:D28">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8"/>
  <sheetViews>
    <sheetView showGridLines="0" showZeros="0" view="pageBreakPreview" zoomScaleNormal="100" topLeftCell="A31" workbookViewId="0">
      <selection activeCell="D35" sqref="D35"/>
    </sheetView>
  </sheetViews>
  <sheetFormatPr defaultColWidth="9" defaultRowHeight="20.25" outlineLevelCol="4"/>
  <cols>
    <col min="1" max="1" width="52.6666666666667" style="211" customWidth="1"/>
    <col min="2" max="2" width="20.6333333333333" style="211" customWidth="1"/>
    <col min="3" max="3" width="18.4416666666667" style="212" customWidth="1"/>
    <col min="4" max="4" width="20.6333333333333" style="211" customWidth="1"/>
    <col min="5" max="5" width="4.44166666666667" style="211" customWidth="1"/>
    <col min="6" max="16384" width="9" style="211"/>
  </cols>
  <sheetData>
    <row r="1" ht="45" customHeight="1" spans="1:4">
      <c r="A1" s="213" t="s">
        <v>1936</v>
      </c>
      <c r="B1" s="213"/>
      <c r="C1" s="214"/>
      <c r="D1" s="213"/>
    </row>
    <row r="2" ht="20.1" customHeight="1" spans="1:4">
      <c r="A2" s="215"/>
      <c r="B2" s="215"/>
      <c r="C2" s="216"/>
      <c r="D2" s="217" t="s">
        <v>2</v>
      </c>
    </row>
    <row r="3" ht="45" customHeight="1" spans="1:5">
      <c r="A3" s="218" t="s">
        <v>1875</v>
      </c>
      <c r="B3" s="192" t="s">
        <v>5</v>
      </c>
      <c r="C3" s="192" t="s">
        <v>6</v>
      </c>
      <c r="D3" s="192" t="s">
        <v>7</v>
      </c>
      <c r="E3" s="211" t="s">
        <v>8</v>
      </c>
    </row>
    <row r="4" ht="36" customHeight="1" spans="1:5">
      <c r="A4" s="182" t="s">
        <v>1937</v>
      </c>
      <c r="B4" s="117">
        <v>20</v>
      </c>
      <c r="C4" s="219"/>
      <c r="D4" s="104">
        <f>IF(B4&gt;0,C4/B4-1,IF(B4&lt;0,-(C4/B4-1),""))</f>
        <v>-1</v>
      </c>
      <c r="E4" s="163" t="str">
        <f t="shared" ref="E4:E35" si="0">IF(A4&lt;&gt;"",IF(SUM(B4:C4)&lt;&gt;0,"是","否"),"是")</f>
        <v>是</v>
      </c>
    </row>
    <row r="5" ht="36" customHeight="1" spans="1:5">
      <c r="A5" s="202" t="s">
        <v>1877</v>
      </c>
      <c r="B5" s="117"/>
      <c r="C5" s="220"/>
      <c r="D5" s="221"/>
      <c r="E5" s="163" t="str">
        <f t="shared" si="0"/>
        <v>否</v>
      </c>
    </row>
    <row r="6" ht="36" customHeight="1" spans="1:5">
      <c r="A6" s="202" t="s">
        <v>1878</v>
      </c>
      <c r="B6" s="196"/>
      <c r="C6" s="222"/>
      <c r="D6" s="223" t="str">
        <f>IF(B6&gt;0,C6/B6-1,IF(B6&lt;0,-(C6/B6-1),""))</f>
        <v/>
      </c>
      <c r="E6" s="163" t="str">
        <f t="shared" si="0"/>
        <v>否</v>
      </c>
    </row>
    <row r="7" ht="36" customHeight="1" spans="1:5">
      <c r="A7" s="202" t="s">
        <v>1879</v>
      </c>
      <c r="B7" s="224"/>
      <c r="C7" s="220"/>
      <c r="D7" s="225"/>
      <c r="E7" s="163" t="str">
        <f t="shared" si="0"/>
        <v>否</v>
      </c>
    </row>
    <row r="8" ht="36" customHeight="1" spans="1:5">
      <c r="A8" s="202" t="s">
        <v>1880</v>
      </c>
      <c r="B8" s="226"/>
      <c r="C8" s="222">
        <v>0</v>
      </c>
      <c r="D8" s="223" t="str">
        <f>IF(B8&gt;0,C8/B8-1,IF(B8&lt;0,-(C8/B8-1),""))</f>
        <v/>
      </c>
      <c r="E8" s="163" t="str">
        <f t="shared" si="0"/>
        <v>否</v>
      </c>
    </row>
    <row r="9" ht="36" customHeight="1" spans="1:5">
      <c r="A9" s="202" t="s">
        <v>1881</v>
      </c>
      <c r="B9" s="224"/>
      <c r="C9" s="220"/>
      <c r="D9" s="225"/>
      <c r="E9" s="163" t="str">
        <f t="shared" si="0"/>
        <v>否</v>
      </c>
    </row>
    <row r="10" ht="36" customHeight="1" spans="1:5">
      <c r="A10" s="202" t="s">
        <v>1884</v>
      </c>
      <c r="B10" s="227"/>
      <c r="C10" s="220"/>
      <c r="D10" s="195"/>
      <c r="E10" s="163" t="str">
        <f t="shared" si="0"/>
        <v>否</v>
      </c>
    </row>
    <row r="11" ht="36" customHeight="1" spans="1:5">
      <c r="A11" s="202" t="s">
        <v>1885</v>
      </c>
      <c r="B11" s="227"/>
      <c r="C11" s="228"/>
      <c r="D11" s="225"/>
      <c r="E11" s="163" t="str">
        <f t="shared" si="0"/>
        <v>否</v>
      </c>
    </row>
    <row r="12" ht="36" customHeight="1" spans="1:5">
      <c r="A12" s="202" t="s">
        <v>1886</v>
      </c>
      <c r="B12" s="224"/>
      <c r="C12" s="229"/>
      <c r="D12" s="225"/>
      <c r="E12" s="163" t="str">
        <f t="shared" si="0"/>
        <v>否</v>
      </c>
    </row>
    <row r="13" ht="36" customHeight="1" spans="1:5">
      <c r="A13" s="202" t="s">
        <v>1887</v>
      </c>
      <c r="B13" s="224"/>
      <c r="C13" s="220"/>
      <c r="D13" s="225"/>
      <c r="E13" s="163" t="str">
        <f t="shared" si="0"/>
        <v>否</v>
      </c>
    </row>
    <row r="14" ht="36" customHeight="1" spans="1:5">
      <c r="A14" s="202" t="s">
        <v>1883</v>
      </c>
      <c r="B14" s="224"/>
      <c r="C14" s="220"/>
      <c r="D14" s="225"/>
      <c r="E14" s="163" t="str">
        <f t="shared" si="0"/>
        <v>否</v>
      </c>
    </row>
    <row r="15" ht="36" customHeight="1" spans="1:5">
      <c r="A15" s="202" t="s">
        <v>1938</v>
      </c>
      <c r="B15" s="224"/>
      <c r="C15" s="228"/>
      <c r="D15" s="225"/>
      <c r="E15" s="163" t="str">
        <f t="shared" si="0"/>
        <v>否</v>
      </c>
    </row>
    <row r="16" ht="36" customHeight="1" spans="1:5">
      <c r="A16" s="202" t="s">
        <v>1889</v>
      </c>
      <c r="B16" s="224"/>
      <c r="C16" s="220"/>
      <c r="D16" s="225"/>
      <c r="E16" s="163" t="str">
        <f t="shared" si="0"/>
        <v>否</v>
      </c>
    </row>
    <row r="17" ht="36" customHeight="1" spans="1:5">
      <c r="A17" s="202" t="s">
        <v>1890</v>
      </c>
      <c r="B17" s="224"/>
      <c r="C17" s="220"/>
      <c r="D17" s="225"/>
      <c r="E17" s="163" t="str">
        <f t="shared" si="0"/>
        <v>否</v>
      </c>
    </row>
    <row r="18" ht="36" customHeight="1" spans="1:5">
      <c r="A18" s="202" t="s">
        <v>1891</v>
      </c>
      <c r="B18" s="224"/>
      <c r="C18" s="220"/>
      <c r="D18" s="225"/>
      <c r="E18" s="163" t="str">
        <f t="shared" si="0"/>
        <v>否</v>
      </c>
    </row>
    <row r="19" ht="36" customHeight="1" spans="1:5">
      <c r="A19" s="202" t="s">
        <v>1893</v>
      </c>
      <c r="B19" s="226"/>
      <c r="C19" s="222"/>
      <c r="D19" s="223" t="str">
        <f>IF(B19&gt;0,C19/B19-1,IF(B19&lt;0,-(C19/B19-1),""))</f>
        <v/>
      </c>
      <c r="E19" s="163" t="str">
        <f t="shared" si="0"/>
        <v>否</v>
      </c>
    </row>
    <row r="20" ht="36" customHeight="1" spans="1:5">
      <c r="A20" s="202" t="s">
        <v>1894</v>
      </c>
      <c r="B20" s="224">
        <v>20</v>
      </c>
      <c r="C20" s="220"/>
      <c r="D20" s="223">
        <f>IF(B20&gt;0,C20/B20-1,IF(B20&lt;0,-(C20/B20-1),""))</f>
        <v>-1</v>
      </c>
      <c r="E20" s="163" t="str">
        <f t="shared" si="0"/>
        <v>是</v>
      </c>
    </row>
    <row r="21" ht="36" customHeight="1" spans="1:5">
      <c r="A21" s="182" t="s">
        <v>1939</v>
      </c>
      <c r="B21" s="230"/>
      <c r="C21" s="230"/>
      <c r="D21" s="221"/>
      <c r="E21" s="163" t="str">
        <f t="shared" si="0"/>
        <v>否</v>
      </c>
    </row>
    <row r="22" ht="36" customHeight="1" spans="1:5">
      <c r="A22" s="202" t="s">
        <v>1896</v>
      </c>
      <c r="B22" s="231"/>
      <c r="C22" s="231"/>
      <c r="D22" s="225"/>
      <c r="E22" s="163" t="str">
        <f t="shared" si="0"/>
        <v>否</v>
      </c>
    </row>
    <row r="23" ht="36" customHeight="1" spans="1:5">
      <c r="A23" s="202" t="s">
        <v>1897</v>
      </c>
      <c r="B23" s="231">
        <v>0</v>
      </c>
      <c r="C23" s="232"/>
      <c r="D23" s="225" t="str">
        <f>IF(B23&gt;0,C23/B23-1,IF(B23&lt;0,-(C23/B23-1),""))</f>
        <v/>
      </c>
      <c r="E23" s="163" t="str">
        <f t="shared" si="0"/>
        <v>否</v>
      </c>
    </row>
    <row r="24" ht="36" customHeight="1" spans="1:5">
      <c r="A24" s="182" t="s">
        <v>1940</v>
      </c>
      <c r="B24" s="199"/>
      <c r="C24" s="233">
        <f>SUM(C25:C27)</f>
        <v>0</v>
      </c>
      <c r="D24" s="223" t="str">
        <f>IF(B24&gt;0,C24/B24-1,IF(B24&lt;0,-(C24/B24-1),""))</f>
        <v/>
      </c>
      <c r="E24" s="163" t="str">
        <f t="shared" si="0"/>
        <v>否</v>
      </c>
    </row>
    <row r="25" ht="36" customHeight="1" spans="1:5">
      <c r="A25" s="202" t="s">
        <v>1941</v>
      </c>
      <c r="B25" s="196"/>
      <c r="C25" s="234"/>
      <c r="D25" s="223" t="str">
        <f t="shared" ref="D25:D32" si="1">IF(B25&gt;0,C25/B25-1,IF(B25&lt;0,-(C25/B25-1),""))</f>
        <v/>
      </c>
      <c r="E25" s="163" t="str">
        <f t="shared" si="0"/>
        <v>否</v>
      </c>
    </row>
    <row r="26" ht="36" customHeight="1" spans="1:5">
      <c r="A26" s="202" t="s">
        <v>1942</v>
      </c>
      <c r="B26" s="196"/>
      <c r="C26" s="234"/>
      <c r="D26" s="223" t="str">
        <f t="shared" si="1"/>
        <v/>
      </c>
      <c r="E26" s="163" t="str">
        <f t="shared" si="0"/>
        <v>否</v>
      </c>
    </row>
    <row r="27" ht="36" customHeight="1" spans="1:5">
      <c r="A27" s="202" t="s">
        <v>1943</v>
      </c>
      <c r="B27" s="135"/>
      <c r="C27" s="232">
        <f>SUM(C28:C29)</f>
        <v>0</v>
      </c>
      <c r="D27" s="223" t="str">
        <f t="shared" si="1"/>
        <v/>
      </c>
      <c r="E27" s="163" t="str">
        <f t="shared" si="0"/>
        <v>否</v>
      </c>
    </row>
    <row r="28" ht="36" customHeight="1" spans="1:5">
      <c r="A28" s="182" t="s">
        <v>1944</v>
      </c>
      <c r="B28" s="199"/>
      <c r="C28" s="199"/>
      <c r="D28" s="221"/>
      <c r="E28" s="163" t="str">
        <f t="shared" si="0"/>
        <v>否</v>
      </c>
    </row>
    <row r="29" ht="36" customHeight="1" spans="1:5">
      <c r="A29" s="202" t="s">
        <v>1906</v>
      </c>
      <c r="B29" s="135"/>
      <c r="C29" s="235"/>
      <c r="D29" s="195"/>
      <c r="E29" s="163" t="str">
        <f t="shared" si="0"/>
        <v>否</v>
      </c>
    </row>
    <row r="30" ht="36" customHeight="1" spans="1:5">
      <c r="A30" s="182" t="s">
        <v>1945</v>
      </c>
      <c r="B30" s="208"/>
      <c r="C30" s="236">
        <v>300</v>
      </c>
      <c r="D30" s="237" t="str">
        <f t="shared" si="1"/>
        <v/>
      </c>
      <c r="E30" s="163" t="str">
        <f t="shared" si="0"/>
        <v>是</v>
      </c>
    </row>
    <row r="31" ht="36" customHeight="1" spans="1:5">
      <c r="A31" s="238" t="s">
        <v>1946</v>
      </c>
      <c r="B31" s="117">
        <f>B4+B21+B24+B28+B30</f>
        <v>20</v>
      </c>
      <c r="C31" s="117">
        <f>C4+C21+C24+C28+C30</f>
        <v>300</v>
      </c>
      <c r="D31" s="221">
        <f t="shared" si="1"/>
        <v>14</v>
      </c>
      <c r="E31" s="163" t="str">
        <f t="shared" si="0"/>
        <v>是</v>
      </c>
    </row>
    <row r="32" ht="36" customHeight="1" spans="1:5">
      <c r="A32" s="239" t="s">
        <v>61</v>
      </c>
      <c r="B32" s="199">
        <v>21</v>
      </c>
      <c r="C32" s="199">
        <v>9</v>
      </c>
      <c r="D32" s="221">
        <f t="shared" si="1"/>
        <v>-0.571</v>
      </c>
      <c r="E32" s="163" t="str">
        <f t="shared" si="0"/>
        <v>是</v>
      </c>
    </row>
    <row r="33" ht="36" customHeight="1" spans="1:5">
      <c r="A33" s="240" t="s">
        <v>1910</v>
      </c>
      <c r="B33" s="241"/>
      <c r="C33" s="199"/>
      <c r="D33" s="221"/>
      <c r="E33" s="163" t="str">
        <f t="shared" si="0"/>
        <v>否</v>
      </c>
    </row>
    <row r="34" ht="36" customHeight="1" spans="1:5">
      <c r="A34" s="239" t="s">
        <v>1911</v>
      </c>
      <c r="B34" s="117"/>
      <c r="C34" s="242"/>
      <c r="D34" s="221"/>
      <c r="E34" s="163" t="str">
        <f t="shared" si="0"/>
        <v>否</v>
      </c>
    </row>
    <row r="35" ht="36" customHeight="1" spans="1:5">
      <c r="A35" s="203" t="s">
        <v>68</v>
      </c>
      <c r="B35" s="117">
        <v>41</v>
      </c>
      <c r="C35" s="117">
        <v>309</v>
      </c>
      <c r="D35" s="221">
        <f>IF(B35&gt;0,C35/B35-1,IF(B35&lt;0,-(C35/B35-1),""))</f>
        <v>6.537</v>
      </c>
      <c r="E35" s="163" t="str">
        <f t="shared" si="0"/>
        <v>是</v>
      </c>
    </row>
    <row r="36" spans="2:2">
      <c r="B36" s="243"/>
    </row>
    <row r="37" spans="2:2">
      <c r="B37" s="244"/>
    </row>
    <row r="38" spans="2:2">
      <c r="B38" s="243"/>
    </row>
    <row r="39" spans="2:2">
      <c r="B39" s="244"/>
    </row>
    <row r="40" spans="2:2">
      <c r="B40" s="243"/>
    </row>
    <row r="41" spans="2:2">
      <c r="B41" s="243"/>
    </row>
    <row r="42" spans="2:2">
      <c r="B42" s="244"/>
    </row>
    <row r="43" spans="2:2">
      <c r="B43" s="243"/>
    </row>
    <row r="44" spans="2:2">
      <c r="B44" s="243"/>
    </row>
    <row r="45" spans="2:2">
      <c r="B45" s="243"/>
    </row>
    <row r="46" spans="2:2">
      <c r="B46" s="243"/>
    </row>
    <row r="47" spans="2:2">
      <c r="B47" s="244"/>
    </row>
    <row r="48" spans="2:2">
      <c r="B48" s="243"/>
    </row>
  </sheetData>
  <autoFilter ref="A3:E35">
    <extLst/>
  </autoFilter>
  <mergeCells count="1">
    <mergeCell ref="A1:D1"/>
  </mergeCells>
  <conditionalFormatting sqref="E3:E35">
    <cfRule type="cellIs" dxfId="3" priority="2" stopIfTrue="1" operator="lessThanOrEqual">
      <formula>-1</formula>
    </cfRule>
  </conditionalFormatting>
  <conditionalFormatting sqref="D5 D7 D31:D35 D28 D21: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5"/>
  <sheetViews>
    <sheetView showGridLines="0" showZeros="0" view="pageBreakPreview" zoomScaleNormal="100" workbookViewId="0">
      <selection activeCell="B22" sqref="B22:D22"/>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188" t="s">
        <v>1947</v>
      </c>
      <c r="B1" s="188"/>
      <c r="C1" s="188"/>
      <c r="D1" s="188"/>
    </row>
    <row r="2" ht="20.1" customHeight="1" spans="1:4">
      <c r="A2" s="189"/>
      <c r="B2" s="189"/>
      <c r="C2" s="189"/>
      <c r="D2" s="190" t="s">
        <v>2</v>
      </c>
    </row>
    <row r="3" ht="45" customHeight="1" spans="1:5">
      <c r="A3" s="191" t="s">
        <v>1948</v>
      </c>
      <c r="B3" s="192" t="s">
        <v>5</v>
      </c>
      <c r="C3" s="192" t="s">
        <v>6</v>
      </c>
      <c r="D3" s="192" t="s">
        <v>7</v>
      </c>
      <c r="E3" s="193" t="s">
        <v>8</v>
      </c>
    </row>
    <row r="4" ht="36" customHeight="1" spans="1:5">
      <c r="A4" s="182" t="s">
        <v>1913</v>
      </c>
      <c r="B4" s="194">
        <v>22</v>
      </c>
      <c r="C4" s="194">
        <v>9</v>
      </c>
      <c r="D4" s="195">
        <f>(C4-B4)/B4</f>
        <v>-0.591</v>
      </c>
      <c r="E4" s="163" t="str">
        <f>IF(A4&lt;&gt;"",IF(SUM(B4:C4)&lt;&gt;0,"是","否"),"是")</f>
        <v>是</v>
      </c>
    </row>
    <row r="5" ht="36" customHeight="1" spans="1:5">
      <c r="A5" s="183" t="s">
        <v>1949</v>
      </c>
      <c r="B5" s="196"/>
      <c r="C5" s="196"/>
      <c r="D5" s="197"/>
      <c r="E5" s="163" t="str">
        <f>IF(A5&lt;&gt;"",IF(SUM(B5:C5)&lt;&gt;0,"是","否"),"是")</f>
        <v>否</v>
      </c>
    </row>
    <row r="6" ht="36" customHeight="1" spans="1:5">
      <c r="A6" s="183" t="s">
        <v>1916</v>
      </c>
      <c r="B6" s="194">
        <v>22</v>
      </c>
      <c r="C6" s="194">
        <v>9</v>
      </c>
      <c r="D6" s="195">
        <f>(C6-B6)/B6</f>
        <v>-0.591</v>
      </c>
      <c r="E6" s="163"/>
    </row>
    <row r="7" ht="36" customHeight="1" spans="1:5">
      <c r="A7" s="183" t="s">
        <v>1919</v>
      </c>
      <c r="B7" s="196"/>
      <c r="C7" s="196"/>
      <c r="D7" s="198" t="str">
        <f>IF(B7&gt;0,C7/B7-1,IF(B7&lt;0,-(C7/B7-1),""))</f>
        <v/>
      </c>
      <c r="E7" s="163" t="str">
        <f t="shared" ref="E7:E22" si="0">IF(A7&lt;&gt;"",IF(SUM(B7:C7)&lt;&gt;0,"是","否"),"是")</f>
        <v>否</v>
      </c>
    </row>
    <row r="8" ht="36" customHeight="1" spans="1:5">
      <c r="A8" s="182" t="s">
        <v>1920</v>
      </c>
      <c r="B8" s="199"/>
      <c r="C8" s="199"/>
      <c r="D8" s="200"/>
      <c r="E8" s="163" t="str">
        <f t="shared" si="0"/>
        <v>否</v>
      </c>
    </row>
    <row r="9" ht="36" customHeight="1" spans="1:5">
      <c r="A9" s="183" t="s">
        <v>1921</v>
      </c>
      <c r="B9" s="196"/>
      <c r="C9" s="196"/>
      <c r="D9" s="197"/>
      <c r="E9" s="163" t="str">
        <f t="shared" si="0"/>
        <v>否</v>
      </c>
    </row>
    <row r="10" ht="36" customHeight="1" spans="1:5">
      <c r="A10" s="183" t="s">
        <v>1925</v>
      </c>
      <c r="B10" s="196"/>
      <c r="C10" s="196"/>
      <c r="D10" s="197"/>
      <c r="E10" s="163" t="str">
        <f t="shared" si="0"/>
        <v>否</v>
      </c>
    </row>
    <row r="11" ht="36" customHeight="1" spans="1:5">
      <c r="A11" s="182" t="s">
        <v>1926</v>
      </c>
      <c r="B11" s="199">
        <f>B12</f>
        <v>0</v>
      </c>
      <c r="C11" s="199">
        <f>C12</f>
        <v>0</v>
      </c>
      <c r="D11" s="201" t="str">
        <f>IF(B11&gt;0,C11/B11-1,IF(B11&lt;0,-(C11/B11-1),""))</f>
        <v/>
      </c>
      <c r="E11" s="163" t="str">
        <f t="shared" si="0"/>
        <v>否</v>
      </c>
    </row>
    <row r="12" ht="36" customHeight="1" spans="1:5">
      <c r="A12" s="183" t="s">
        <v>1927</v>
      </c>
      <c r="B12" s="196"/>
      <c r="C12" s="196"/>
      <c r="D12" s="198" t="str">
        <f>IF(B12&gt;0,C12/B12-1,IF(B12&lt;0,-(C12/B12-1),""))</f>
        <v/>
      </c>
      <c r="E12" s="163" t="str">
        <f t="shared" si="0"/>
        <v>否</v>
      </c>
    </row>
    <row r="13" ht="36" customHeight="1" spans="1:5">
      <c r="A13" s="182" t="s">
        <v>1928</v>
      </c>
      <c r="B13" s="199"/>
      <c r="C13" s="199"/>
      <c r="D13" s="201" t="str">
        <f>IF(B13&gt;0,C13/B13-1,IF(B13&lt;0,-(C13/B13-1),""))</f>
        <v/>
      </c>
      <c r="E13" s="163" t="str">
        <f t="shared" si="0"/>
        <v>否</v>
      </c>
    </row>
    <row r="14" ht="36" customHeight="1" spans="1:5">
      <c r="A14" s="202" t="s">
        <v>1950</v>
      </c>
      <c r="B14" s="196"/>
      <c r="C14" s="196"/>
      <c r="D14" s="198" t="str">
        <f>IF(B14&gt;0,C14/B14-1,IF(B14&lt;0,-(C14/B14-1),""))</f>
        <v/>
      </c>
      <c r="E14" s="163" t="str">
        <f t="shared" si="0"/>
        <v>否</v>
      </c>
    </row>
    <row r="15" ht="36" customHeight="1" spans="1:5">
      <c r="A15" s="182" t="s">
        <v>1930</v>
      </c>
      <c r="B15" s="199"/>
      <c r="C15" s="199"/>
      <c r="D15" s="200"/>
      <c r="E15" s="163" t="str">
        <f t="shared" si="0"/>
        <v>否</v>
      </c>
    </row>
    <row r="16" ht="36" customHeight="1" spans="1:5">
      <c r="A16" s="183" t="s">
        <v>1931</v>
      </c>
      <c r="B16" s="196"/>
      <c r="C16" s="196"/>
      <c r="D16" s="197"/>
      <c r="E16" s="163" t="str">
        <f t="shared" si="0"/>
        <v>否</v>
      </c>
    </row>
    <row r="17" ht="36" customHeight="1" spans="1:5">
      <c r="A17" s="203" t="s">
        <v>1951</v>
      </c>
      <c r="B17" s="199">
        <v>22</v>
      </c>
      <c r="C17" s="199">
        <v>9</v>
      </c>
      <c r="D17" s="200">
        <v>-0.591</v>
      </c>
      <c r="E17" s="163" t="str">
        <f t="shared" si="0"/>
        <v>是</v>
      </c>
    </row>
    <row r="18" ht="36" customHeight="1" spans="1:5">
      <c r="A18" s="204" t="s">
        <v>121</v>
      </c>
      <c r="B18" s="199"/>
      <c r="C18" s="199"/>
      <c r="D18" s="200"/>
      <c r="E18" s="163" t="str">
        <f t="shared" si="0"/>
        <v>否</v>
      </c>
    </row>
    <row r="19" ht="36" customHeight="1" spans="1:5">
      <c r="A19" s="205" t="s">
        <v>1933</v>
      </c>
      <c r="B19" s="206"/>
      <c r="C19" s="196"/>
      <c r="D19" s="197"/>
      <c r="E19" s="163" t="str">
        <f t="shared" si="0"/>
        <v>否</v>
      </c>
    </row>
    <row r="20" ht="36" customHeight="1" spans="1:5">
      <c r="A20" s="205" t="s">
        <v>1934</v>
      </c>
      <c r="B20" s="206"/>
      <c r="C20" s="206"/>
      <c r="D20" s="197"/>
      <c r="E20" s="163" t="str">
        <f t="shared" si="0"/>
        <v>否</v>
      </c>
    </row>
    <row r="21" ht="36" customHeight="1" spans="1:5">
      <c r="A21" s="207" t="s">
        <v>1935</v>
      </c>
      <c r="B21" s="208"/>
      <c r="C21" s="199"/>
      <c r="D21" s="200"/>
      <c r="E21" s="163" t="str">
        <f t="shared" si="0"/>
        <v>否</v>
      </c>
    </row>
    <row r="22" ht="36" customHeight="1" spans="1:5">
      <c r="A22" s="203" t="s">
        <v>128</v>
      </c>
      <c r="B22" s="199">
        <v>22</v>
      </c>
      <c r="C22" s="199">
        <v>9</v>
      </c>
      <c r="D22" s="200">
        <v>-0.591</v>
      </c>
      <c r="E22" s="163" t="str">
        <f t="shared" si="0"/>
        <v>是</v>
      </c>
    </row>
    <row r="23" spans="2:2">
      <c r="B23" s="209"/>
    </row>
    <row r="24" spans="2:3">
      <c r="B24" s="210"/>
      <c r="C24" s="210"/>
    </row>
    <row r="25" spans="2:2">
      <c r="B25" s="209"/>
    </row>
    <row r="26" spans="2:3">
      <c r="B26" s="210"/>
      <c r="C26" s="210"/>
    </row>
    <row r="27" spans="2:2">
      <c r="B27" s="209"/>
    </row>
    <row r="28" spans="2:2">
      <c r="B28" s="209"/>
    </row>
    <row r="29" spans="2:3">
      <c r="B29" s="210"/>
      <c r="C29" s="210"/>
    </row>
    <row r="30" spans="2:2">
      <c r="B30" s="209"/>
    </row>
    <row r="31" spans="2:2">
      <c r="B31" s="209"/>
    </row>
    <row r="32" spans="2:2">
      <c r="B32" s="209"/>
    </row>
    <row r="33" spans="2:2">
      <c r="B33" s="209"/>
    </row>
    <row r="34" spans="2:3">
      <c r="B34" s="210"/>
      <c r="C34" s="210"/>
    </row>
    <row r="35" spans="2:2">
      <c r="B35" s="209"/>
    </row>
  </sheetData>
  <autoFilter ref="A3:E22">
    <extLst/>
  </autoFilter>
  <mergeCells count="1">
    <mergeCell ref="A1:D1"/>
  </mergeCells>
  <conditionalFormatting sqref="D4">
    <cfRule type="cellIs" dxfId="3" priority="1" stopIfTrue="1" operator="lessThanOrEqual">
      <formula>-1</formula>
    </cfRule>
  </conditionalFormatting>
  <conditionalFormatting sqref="D6">
    <cfRule type="cellIs" dxfId="3" priority="2" stopIfTrue="1" operator="lessThanOrEqual">
      <formula>-1</formula>
    </cfRule>
  </conditionalFormatting>
  <conditionalFormatting sqref="E3:E22">
    <cfRule type="cellIs" dxfId="3" priority="4" stopIfTrue="1" operator="lessThanOrEqual">
      <formula>-1</formula>
    </cfRule>
  </conditionalFormatting>
  <conditionalFormatting sqref="E4:E22">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K15" sqref="K15"/>
    </sheetView>
  </sheetViews>
  <sheetFormatPr defaultColWidth="9" defaultRowHeight="14.25" outlineLevelCol="1"/>
  <cols>
    <col min="1" max="1" width="36.25" style="171" customWidth="1"/>
    <col min="2" max="2" width="45.5" style="173" customWidth="1"/>
    <col min="3" max="3" width="12.6333333333333" style="171"/>
    <col min="4" max="16374" width="9" style="171"/>
    <col min="16375" max="16376" width="35.6333333333333" style="171"/>
    <col min="16377" max="16377" width="9" style="171"/>
    <col min="16378" max="16384" width="9" style="174"/>
  </cols>
  <sheetData>
    <row r="1" s="171" customFormat="1" ht="45" customHeight="1" spans="1:2">
      <c r="A1" s="175" t="s">
        <v>1952</v>
      </c>
      <c r="B1" s="176"/>
    </row>
    <row r="2" s="171" customFormat="1" ht="20.1" customHeight="1" spans="1:2">
      <c r="A2" s="177"/>
      <c r="B2" s="178" t="s">
        <v>2</v>
      </c>
    </row>
    <row r="3" s="172" customFormat="1" ht="45" customHeight="1" spans="1:2">
      <c r="A3" s="179" t="s">
        <v>1953</v>
      </c>
      <c r="B3" s="179" t="s">
        <v>1954</v>
      </c>
    </row>
    <row r="4" s="171" customFormat="1" ht="36" customHeight="1" spans="1:2">
      <c r="A4" s="185" t="s">
        <v>1955</v>
      </c>
      <c r="B4" s="181">
        <v>9</v>
      </c>
    </row>
    <row r="5" s="171" customFormat="1" ht="36" customHeight="1" spans="1:2">
      <c r="A5" s="184" t="s">
        <v>1956</v>
      </c>
      <c r="B5" s="181">
        <v>9</v>
      </c>
    </row>
    <row r="6" s="171" customFormat="1" ht="36" customHeight="1" spans="1:2">
      <c r="A6" s="180" t="s">
        <v>1957</v>
      </c>
      <c r="B6" s="181">
        <v>9</v>
      </c>
    </row>
    <row r="7" s="171" customFormat="1" ht="36" customHeight="1" spans="1:2">
      <c r="A7" s="184"/>
      <c r="B7" s="181"/>
    </row>
    <row r="8" s="171" customFormat="1" ht="36" customHeight="1" spans="1:2">
      <c r="A8" s="184"/>
      <c r="B8" s="181"/>
    </row>
    <row r="9" s="171" customFormat="1" ht="36" customHeight="1" spans="1:2">
      <c r="A9" s="184"/>
      <c r="B9" s="181"/>
    </row>
    <row r="10" s="171" customFormat="1" ht="36" customHeight="1" spans="1:2">
      <c r="A10" s="184"/>
      <c r="B10" s="181"/>
    </row>
    <row r="11" s="171" customFormat="1" ht="36" customHeight="1" spans="1:2">
      <c r="A11" s="184"/>
      <c r="B11" s="181"/>
    </row>
    <row r="12" s="171" customFormat="1" ht="36" customHeight="1" spans="1:2">
      <c r="A12" s="184"/>
      <c r="B12" s="181"/>
    </row>
    <row r="13" s="171" customFormat="1" ht="36" customHeight="1" spans="1:2">
      <c r="A13" s="184"/>
      <c r="B13" s="181"/>
    </row>
    <row r="14" s="171" customFormat="1" ht="36" customHeight="1" spans="1:2">
      <c r="A14" s="184"/>
      <c r="B14" s="181"/>
    </row>
    <row r="15" s="171" customFormat="1" ht="36" customHeight="1" spans="1:2">
      <c r="A15" s="184"/>
      <c r="B15" s="181"/>
    </row>
    <row r="16" s="171" customFormat="1" ht="36" customHeight="1" spans="1:2">
      <c r="A16" s="184"/>
      <c r="B16" s="181"/>
    </row>
    <row r="17" s="171" customFormat="1" ht="36" customHeight="1" spans="1:2">
      <c r="A17" s="184"/>
      <c r="B17" s="181"/>
    </row>
    <row r="18" s="171" customFormat="1" ht="36" customHeight="1" spans="1:2">
      <c r="A18" s="184"/>
      <c r="B18" s="181"/>
    </row>
    <row r="19" s="171" customFormat="1" ht="36" customHeight="1" spans="1:2">
      <c r="A19" s="184"/>
      <c r="B19" s="181"/>
    </row>
    <row r="20" s="171" customFormat="1" ht="31" customHeight="1" spans="1:2">
      <c r="A20" s="186" t="s">
        <v>1958</v>
      </c>
      <c r="B20" s="187">
        <v>9</v>
      </c>
    </row>
  </sheetData>
  <mergeCells count="1">
    <mergeCell ref="A1:B1"/>
  </mergeCells>
  <conditionalFormatting sqref="B3:G3">
    <cfRule type="cellIs" dxfId="0" priority="4" stopIfTrue="1" operator="lessThanOrEqual">
      <formula>-1</formula>
    </cfRule>
  </conditionalFormatting>
  <conditionalFormatting sqref="B4:B5">
    <cfRule type="cellIs" dxfId="0" priority="2" stopIfTrue="1" operator="lessThanOrEqual">
      <formula>-1</formula>
    </cfRule>
  </conditionalFormatting>
  <conditionalFormatting sqref="B4:B6">
    <cfRule type="cellIs" dxfId="0" priority="1" stopIfTrue="1" operator="lessThanOrEqual">
      <formula>-1</formula>
    </cfRule>
  </conditionalFormatting>
  <conditionalFormatting sqref="C1:G2">
    <cfRule type="cellIs" dxfId="0" priority="6" stopIfTrue="1" operator="lessThanOrEqual">
      <formula>-1</formula>
    </cfRule>
    <cfRule type="cellIs" dxfId="0" priority="5" stopIfTrue="1" operator="greaterThanOrEqual">
      <formula>10</formula>
    </cfRule>
  </conditionalFormatting>
  <conditionalFormatting sqref="C4:G6">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workbookViewId="0">
      <selection activeCell="B3" sqref="B3"/>
    </sheetView>
  </sheetViews>
  <sheetFormatPr defaultColWidth="9" defaultRowHeight="14.25"/>
  <cols>
    <col min="1" max="1" width="46.6333333333333" style="171" customWidth="1"/>
    <col min="2" max="2" width="38" style="173" customWidth="1"/>
    <col min="3" max="16371" width="9" style="171"/>
    <col min="16372" max="16373" width="35.6333333333333" style="171"/>
    <col min="16374" max="16374" width="9" style="171"/>
    <col min="16375" max="16384" width="9" style="174"/>
  </cols>
  <sheetData>
    <row r="1" s="171" customFormat="1" ht="45" customHeight="1" spans="1:2">
      <c r="A1" s="175" t="s">
        <v>1959</v>
      </c>
      <c r="B1" s="176"/>
    </row>
    <row r="2" s="171" customFormat="1" ht="20.1" customHeight="1" spans="1:2">
      <c r="A2" s="177"/>
      <c r="B2" s="178" t="s">
        <v>2</v>
      </c>
    </row>
    <row r="3" s="172" customFormat="1" ht="45" customHeight="1" spans="1:2">
      <c r="A3" s="179" t="s">
        <v>1960</v>
      </c>
      <c r="B3" s="179" t="s">
        <v>1954</v>
      </c>
    </row>
    <row r="4" s="171" customFormat="1" ht="36" customHeight="1" spans="1:2">
      <c r="A4" s="180" t="s">
        <v>1957</v>
      </c>
      <c r="B4" s="181">
        <v>9</v>
      </c>
    </row>
    <row r="5" s="171" customFormat="1" ht="36" customHeight="1" spans="1:2">
      <c r="A5" s="182"/>
      <c r="B5" s="181"/>
    </row>
    <row r="6" s="171" customFormat="1" ht="36" customHeight="1" spans="1:2">
      <c r="A6" s="182"/>
      <c r="B6" s="181"/>
    </row>
    <row r="7" s="171" customFormat="1" ht="36" customHeight="1" spans="1:2">
      <c r="A7" s="182"/>
      <c r="B7" s="181"/>
    </row>
    <row r="8" s="171" customFormat="1" ht="36" customHeight="1" spans="1:2">
      <c r="A8" s="182"/>
      <c r="B8" s="181"/>
    </row>
    <row r="9" s="171" customFormat="1" ht="36" customHeight="1" spans="1:2">
      <c r="A9" s="182"/>
      <c r="B9" s="181"/>
    </row>
    <row r="10" s="171" customFormat="1" ht="36" customHeight="1" spans="1:2">
      <c r="A10" s="183"/>
      <c r="B10" s="181"/>
    </row>
    <row r="11" s="171" customFormat="1" ht="36" customHeight="1" spans="1:2">
      <c r="A11" s="184"/>
      <c r="B11" s="181"/>
    </row>
    <row r="12" s="171" customFormat="1" ht="36" customHeight="1" spans="1:2">
      <c r="A12" s="185"/>
      <c r="B12" s="181"/>
    </row>
    <row r="13" s="171" customFormat="1" ht="36" customHeight="1" spans="1:2">
      <c r="A13" s="185"/>
      <c r="B13" s="181"/>
    </row>
    <row r="14" s="171" customFormat="1" ht="36" customHeight="1" spans="1:2">
      <c r="A14" s="185"/>
      <c r="B14" s="181"/>
    </row>
    <row r="15" s="171" customFormat="1" ht="36" customHeight="1" spans="1:2">
      <c r="A15" s="185"/>
      <c r="B15" s="181"/>
    </row>
    <row r="16" s="171" customFormat="1" ht="36" customHeight="1" spans="1:2">
      <c r="A16" s="185"/>
      <c r="B16" s="181"/>
    </row>
    <row r="17" s="171" customFormat="1" ht="36" customHeight="1" spans="1:2">
      <c r="A17" s="185"/>
      <c r="B17" s="181"/>
    </row>
    <row r="18" s="171" customFormat="1" ht="36" customHeight="1" spans="1:2">
      <c r="A18" s="185"/>
      <c r="B18" s="181"/>
    </row>
    <row r="19" s="171" customFormat="1" ht="31" customHeight="1" spans="1:2">
      <c r="A19" s="186" t="s">
        <v>1958</v>
      </c>
      <c r="B19" s="187">
        <v>9</v>
      </c>
    </row>
    <row r="20" s="171" customFormat="1" spans="2:16377">
      <c r="B20" s="173"/>
      <c r="XEU20" s="174"/>
      <c r="XEV20" s="174"/>
      <c r="XEW20" s="174"/>
    </row>
    <row r="21" s="171" customFormat="1" spans="2:16377">
      <c r="B21" s="173"/>
      <c r="XEU21" s="174"/>
      <c r="XEV21" s="174"/>
      <c r="XEW21" s="174"/>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1"/>
  <sheetViews>
    <sheetView showGridLines="0" showZeros="0" view="pageBreakPreview" zoomScale="90" zoomScaleNormal="90" topLeftCell="B1" workbookViewId="0">
      <pane ySplit="3" topLeftCell="A28" activePane="bottomLeft" state="frozen"/>
      <selection/>
      <selection pane="bottomLeft" activeCell="B1" sqref="$A1:$XFD1048576"/>
    </sheetView>
  </sheetViews>
  <sheetFormatPr defaultColWidth="9" defaultRowHeight="14.25" outlineLevelCol="5"/>
  <cols>
    <col min="1" max="1" width="12.75" style="352" customWidth="1"/>
    <col min="2" max="2" width="50.75" style="352" customWidth="1"/>
    <col min="3" max="5" width="20.6333333333333" style="352" customWidth="1"/>
    <col min="6" max="6" width="9.75" style="352" customWidth="1"/>
    <col min="7" max="16384" width="9" style="282"/>
  </cols>
  <sheetData>
    <row r="1" ht="45" customHeight="1" spans="1:5">
      <c r="A1" s="353"/>
      <c r="B1" s="353" t="s">
        <v>69</v>
      </c>
      <c r="C1" s="353"/>
      <c r="D1" s="353"/>
      <c r="E1" s="353"/>
    </row>
    <row r="2" ht="18.95" customHeight="1" spans="1:5">
      <c r="A2" s="557"/>
      <c r="B2" s="534"/>
      <c r="C2" s="356"/>
      <c r="E2" s="535" t="s">
        <v>2</v>
      </c>
    </row>
    <row r="3" s="531" customFormat="1" ht="45" customHeight="1" spans="1:6">
      <c r="A3" s="558" t="s">
        <v>3</v>
      </c>
      <c r="B3" s="559" t="s">
        <v>4</v>
      </c>
      <c r="C3" s="192" t="s">
        <v>5</v>
      </c>
      <c r="D3" s="192" t="s">
        <v>6</v>
      </c>
      <c r="E3" s="559" t="s">
        <v>7</v>
      </c>
      <c r="F3" s="560" t="s">
        <v>8</v>
      </c>
    </row>
    <row r="4" ht="37.5" customHeight="1" spans="1:6">
      <c r="A4" s="370" t="s">
        <v>70</v>
      </c>
      <c r="B4" s="561" t="s">
        <v>71</v>
      </c>
      <c r="C4" s="373">
        <v>19679</v>
      </c>
      <c r="D4" s="373">
        <v>23970</v>
      </c>
      <c r="E4" s="562">
        <f>(D4-C4)/C4</f>
        <v>0.218</v>
      </c>
      <c r="F4" s="292" t="str">
        <f t="shared" ref="F4:F38" si="0">IF(LEN(A4)=3,"是",IF(B4&lt;&gt;"",IF(SUM(C4:D4)&lt;&gt;0,"是","否"),"是"))</f>
        <v>是</v>
      </c>
    </row>
    <row r="5" ht="37.5" customHeight="1" spans="1:6">
      <c r="A5" s="370" t="s">
        <v>72</v>
      </c>
      <c r="B5" s="563" t="s">
        <v>73</v>
      </c>
      <c r="C5" s="373"/>
      <c r="D5" s="373"/>
      <c r="E5" s="562"/>
      <c r="F5" s="292" t="str">
        <f t="shared" si="0"/>
        <v>是</v>
      </c>
    </row>
    <row r="6" ht="37.5" customHeight="1" spans="1:6">
      <c r="A6" s="370" t="s">
        <v>74</v>
      </c>
      <c r="B6" s="563" t="s">
        <v>75</v>
      </c>
      <c r="C6" s="373">
        <v>190</v>
      </c>
      <c r="D6" s="373">
        <v>125</v>
      </c>
      <c r="E6" s="562">
        <f t="shared" ref="E5:E32" si="1">(D6-C6)/C6</f>
        <v>-0.342</v>
      </c>
      <c r="F6" s="292" t="str">
        <f t="shared" si="0"/>
        <v>是</v>
      </c>
    </row>
    <row r="7" ht="37.5" customHeight="1" spans="1:6">
      <c r="A7" s="370" t="s">
        <v>76</v>
      </c>
      <c r="B7" s="563" t="s">
        <v>77</v>
      </c>
      <c r="C7" s="373">
        <v>21043</v>
      </c>
      <c r="D7" s="373">
        <v>15786</v>
      </c>
      <c r="E7" s="562">
        <f t="shared" si="1"/>
        <v>-0.25</v>
      </c>
      <c r="F7" s="292" t="str">
        <f t="shared" si="0"/>
        <v>是</v>
      </c>
    </row>
    <row r="8" ht="37.5" customHeight="1" spans="1:6">
      <c r="A8" s="370" t="s">
        <v>78</v>
      </c>
      <c r="B8" s="563" t="s">
        <v>79</v>
      </c>
      <c r="C8" s="373">
        <v>51377</v>
      </c>
      <c r="D8" s="373">
        <v>52279</v>
      </c>
      <c r="E8" s="562">
        <f t="shared" si="1"/>
        <v>0.018</v>
      </c>
      <c r="F8" s="292" t="str">
        <f t="shared" si="0"/>
        <v>是</v>
      </c>
    </row>
    <row r="9" ht="37.5" customHeight="1" spans="1:6">
      <c r="A9" s="370" t="s">
        <v>80</v>
      </c>
      <c r="B9" s="563" t="s">
        <v>81</v>
      </c>
      <c r="C9" s="373">
        <v>139</v>
      </c>
      <c r="D9" s="373">
        <v>169</v>
      </c>
      <c r="E9" s="562">
        <f t="shared" si="1"/>
        <v>0.216</v>
      </c>
      <c r="F9" s="292" t="str">
        <f t="shared" si="0"/>
        <v>是</v>
      </c>
    </row>
    <row r="10" ht="37.5" customHeight="1" spans="1:6">
      <c r="A10" s="370" t="s">
        <v>82</v>
      </c>
      <c r="B10" s="563" t="s">
        <v>83</v>
      </c>
      <c r="C10" s="373">
        <v>2433</v>
      </c>
      <c r="D10" s="373">
        <v>2008</v>
      </c>
      <c r="E10" s="562">
        <f t="shared" si="1"/>
        <v>-0.175</v>
      </c>
      <c r="F10" s="292" t="str">
        <f t="shared" si="0"/>
        <v>是</v>
      </c>
    </row>
    <row r="11" ht="37.5" customHeight="1" spans="1:6">
      <c r="A11" s="370" t="s">
        <v>84</v>
      </c>
      <c r="B11" s="563" t="s">
        <v>85</v>
      </c>
      <c r="C11" s="373">
        <v>59479</v>
      </c>
      <c r="D11" s="373">
        <v>61637</v>
      </c>
      <c r="E11" s="562">
        <f t="shared" si="1"/>
        <v>0.036</v>
      </c>
      <c r="F11" s="292" t="str">
        <f t="shared" si="0"/>
        <v>是</v>
      </c>
    </row>
    <row r="12" ht="37.5" customHeight="1" spans="1:6">
      <c r="A12" s="370" t="s">
        <v>86</v>
      </c>
      <c r="B12" s="563" t="s">
        <v>87</v>
      </c>
      <c r="C12" s="373">
        <v>33288</v>
      </c>
      <c r="D12" s="373">
        <v>32267</v>
      </c>
      <c r="E12" s="562">
        <f t="shared" si="1"/>
        <v>-0.031</v>
      </c>
      <c r="F12" s="292" t="str">
        <f t="shared" si="0"/>
        <v>是</v>
      </c>
    </row>
    <row r="13" ht="37.5" customHeight="1" spans="1:6">
      <c r="A13" s="370" t="s">
        <v>88</v>
      </c>
      <c r="B13" s="563" t="s">
        <v>89</v>
      </c>
      <c r="C13" s="373">
        <v>1951</v>
      </c>
      <c r="D13" s="373">
        <v>2231</v>
      </c>
      <c r="E13" s="562">
        <f t="shared" si="1"/>
        <v>0.144</v>
      </c>
      <c r="F13" s="292" t="str">
        <f t="shared" si="0"/>
        <v>是</v>
      </c>
    </row>
    <row r="14" ht="37.5" customHeight="1" spans="1:6">
      <c r="A14" s="370" t="s">
        <v>90</v>
      </c>
      <c r="B14" s="563" t="s">
        <v>91</v>
      </c>
      <c r="C14" s="373">
        <v>24765</v>
      </c>
      <c r="D14" s="373">
        <v>9195</v>
      </c>
      <c r="E14" s="562">
        <f t="shared" si="1"/>
        <v>-0.629</v>
      </c>
      <c r="F14" s="292" t="str">
        <f t="shared" si="0"/>
        <v>是</v>
      </c>
    </row>
    <row r="15" ht="37.5" customHeight="1" spans="1:6">
      <c r="A15" s="370" t="s">
        <v>92</v>
      </c>
      <c r="B15" s="563" t="s">
        <v>93</v>
      </c>
      <c r="C15" s="373">
        <v>69109</v>
      </c>
      <c r="D15" s="373">
        <v>37272</v>
      </c>
      <c r="E15" s="562">
        <f t="shared" si="1"/>
        <v>-0.461</v>
      </c>
      <c r="F15" s="292" t="str">
        <f t="shared" si="0"/>
        <v>是</v>
      </c>
    </row>
    <row r="16" ht="37.5" customHeight="1" spans="1:6">
      <c r="A16" s="370" t="s">
        <v>94</v>
      </c>
      <c r="B16" s="563" t="s">
        <v>95</v>
      </c>
      <c r="C16" s="373">
        <v>8093</v>
      </c>
      <c r="D16" s="373">
        <v>6143</v>
      </c>
      <c r="E16" s="562">
        <f t="shared" si="1"/>
        <v>-0.241</v>
      </c>
      <c r="F16" s="292" t="str">
        <f t="shared" si="0"/>
        <v>是</v>
      </c>
    </row>
    <row r="17" ht="37.5" customHeight="1" spans="1:6">
      <c r="A17" s="370" t="s">
        <v>96</v>
      </c>
      <c r="B17" s="563" t="s">
        <v>97</v>
      </c>
      <c r="C17" s="373">
        <v>295</v>
      </c>
      <c r="D17" s="373"/>
      <c r="E17" s="562">
        <f t="shared" si="1"/>
        <v>-1</v>
      </c>
      <c r="F17" s="292" t="str">
        <f t="shared" si="0"/>
        <v>是</v>
      </c>
    </row>
    <row r="18" ht="37.5" customHeight="1" spans="1:6">
      <c r="A18" s="370" t="s">
        <v>98</v>
      </c>
      <c r="B18" s="563" t="s">
        <v>99</v>
      </c>
      <c r="C18" s="373">
        <v>171</v>
      </c>
      <c r="D18" s="373">
        <v>252</v>
      </c>
      <c r="E18" s="562">
        <f t="shared" si="1"/>
        <v>0.474</v>
      </c>
      <c r="F18" s="292" t="str">
        <f t="shared" si="0"/>
        <v>是</v>
      </c>
    </row>
    <row r="19" ht="37.5" customHeight="1" spans="1:6">
      <c r="A19" s="370" t="s">
        <v>100</v>
      </c>
      <c r="B19" s="563" t="s">
        <v>101</v>
      </c>
      <c r="C19" s="373">
        <v>10</v>
      </c>
      <c r="D19" s="373"/>
      <c r="E19" s="562">
        <f t="shared" si="1"/>
        <v>-1</v>
      </c>
      <c r="F19" s="292" t="str">
        <f t="shared" si="0"/>
        <v>是</v>
      </c>
    </row>
    <row r="20" ht="37.5" customHeight="1" spans="1:6">
      <c r="A20" s="370" t="s">
        <v>102</v>
      </c>
      <c r="B20" s="563" t="s">
        <v>103</v>
      </c>
      <c r="C20" s="373"/>
      <c r="D20" s="373"/>
      <c r="E20" s="562"/>
      <c r="F20" s="292" t="str">
        <f t="shared" si="0"/>
        <v>是</v>
      </c>
    </row>
    <row r="21" ht="37.5" customHeight="1" spans="1:6">
      <c r="A21" s="370" t="s">
        <v>104</v>
      </c>
      <c r="B21" s="563" t="s">
        <v>105</v>
      </c>
      <c r="C21" s="373">
        <v>1993</v>
      </c>
      <c r="D21" s="373">
        <v>11452</v>
      </c>
      <c r="E21" s="562">
        <f t="shared" si="1"/>
        <v>4.746</v>
      </c>
      <c r="F21" s="292" t="str">
        <f t="shared" si="0"/>
        <v>是</v>
      </c>
    </row>
    <row r="22" ht="37.5" customHeight="1" spans="1:6">
      <c r="A22" s="370" t="s">
        <v>106</v>
      </c>
      <c r="B22" s="563" t="s">
        <v>107</v>
      </c>
      <c r="C22" s="373">
        <v>11222</v>
      </c>
      <c r="D22" s="373">
        <v>10765</v>
      </c>
      <c r="E22" s="562">
        <f t="shared" si="1"/>
        <v>-0.041</v>
      </c>
      <c r="F22" s="292" t="str">
        <f t="shared" si="0"/>
        <v>是</v>
      </c>
    </row>
    <row r="23" ht="37.5" customHeight="1" spans="1:6">
      <c r="A23" s="370" t="s">
        <v>108</v>
      </c>
      <c r="B23" s="563" t="s">
        <v>109</v>
      </c>
      <c r="C23" s="373">
        <v>1257</v>
      </c>
      <c r="D23" s="373">
        <v>213</v>
      </c>
      <c r="E23" s="562">
        <f t="shared" si="1"/>
        <v>-0.831</v>
      </c>
      <c r="F23" s="292" t="str">
        <f t="shared" si="0"/>
        <v>是</v>
      </c>
    </row>
    <row r="24" ht="37.5" customHeight="1" spans="1:6">
      <c r="A24" s="370" t="s">
        <v>110</v>
      </c>
      <c r="B24" s="563" t="s">
        <v>111</v>
      </c>
      <c r="C24" s="373">
        <v>4029</v>
      </c>
      <c r="D24" s="373">
        <v>1000</v>
      </c>
      <c r="E24" s="562">
        <f t="shared" si="1"/>
        <v>-0.752</v>
      </c>
      <c r="F24" s="292" t="str">
        <f t="shared" si="0"/>
        <v>是</v>
      </c>
    </row>
    <row r="25" ht="37.5" customHeight="1" spans="1:6">
      <c r="A25" s="370" t="s">
        <v>112</v>
      </c>
      <c r="B25" s="563" t="s">
        <v>113</v>
      </c>
      <c r="C25" s="373"/>
      <c r="D25" s="373">
        <v>3800</v>
      </c>
      <c r="E25" s="562"/>
      <c r="F25" s="292" t="str">
        <f t="shared" si="0"/>
        <v>是</v>
      </c>
    </row>
    <row r="26" ht="37.5" customHeight="1" spans="1:6">
      <c r="A26" s="370" t="s">
        <v>114</v>
      </c>
      <c r="B26" s="563" t="s">
        <v>115</v>
      </c>
      <c r="C26" s="373">
        <v>4876</v>
      </c>
      <c r="D26" s="373">
        <v>4603</v>
      </c>
      <c r="E26" s="562">
        <f t="shared" si="1"/>
        <v>-0.056</v>
      </c>
      <c r="F26" s="292" t="str">
        <f t="shared" si="0"/>
        <v>是</v>
      </c>
    </row>
    <row r="27" ht="37.5" customHeight="1" spans="1:6">
      <c r="A27" s="370" t="s">
        <v>116</v>
      </c>
      <c r="B27" s="563" t="s">
        <v>117</v>
      </c>
      <c r="C27" s="373">
        <v>39</v>
      </c>
      <c r="D27" s="373">
        <v>13</v>
      </c>
      <c r="E27" s="562">
        <f t="shared" si="1"/>
        <v>-0.667</v>
      </c>
      <c r="F27" s="292" t="str">
        <f t="shared" si="0"/>
        <v>是</v>
      </c>
    </row>
    <row r="28" ht="37.5" customHeight="1" spans="1:6">
      <c r="A28" s="370" t="s">
        <v>118</v>
      </c>
      <c r="B28" s="563" t="s">
        <v>119</v>
      </c>
      <c r="C28" s="373">
        <v>570</v>
      </c>
      <c r="D28" s="373">
        <v>66502</v>
      </c>
      <c r="E28" s="562">
        <f t="shared" si="1"/>
        <v>115.67</v>
      </c>
      <c r="F28" s="292" t="str">
        <f t="shared" si="0"/>
        <v>是</v>
      </c>
    </row>
    <row r="29" ht="37.5" customHeight="1" spans="1:6">
      <c r="A29" s="370"/>
      <c r="B29" s="563"/>
      <c r="C29" s="373"/>
      <c r="D29" s="373"/>
      <c r="E29" s="562"/>
      <c r="F29" s="292" t="str">
        <f t="shared" si="0"/>
        <v>是</v>
      </c>
    </row>
    <row r="30" s="355" customFormat="1" ht="37.5" customHeight="1" spans="1:6">
      <c r="A30" s="546"/>
      <c r="B30" s="547" t="s">
        <v>120</v>
      </c>
      <c r="C30" s="548">
        <f>SUBTOTAL(9,C4:C29)</f>
        <v>316008</v>
      </c>
      <c r="D30" s="548">
        <f>SUBTOTAL(9,D4:D29)</f>
        <v>341682</v>
      </c>
      <c r="E30" s="562">
        <f t="shared" si="1"/>
        <v>0.081</v>
      </c>
      <c r="F30" s="292" t="str">
        <f t="shared" si="0"/>
        <v>是</v>
      </c>
    </row>
    <row r="31" ht="37.5" customHeight="1" spans="1:6">
      <c r="A31" s="367">
        <v>230</v>
      </c>
      <c r="B31" s="564" t="s">
        <v>121</v>
      </c>
      <c r="C31" s="548">
        <f>SUBTOTAL(9,C32:C35)</f>
        <v>22314</v>
      </c>
      <c r="D31" s="548">
        <f>SUBTOTAL(9,D32:D35)</f>
        <v>6800</v>
      </c>
      <c r="E31" s="562">
        <f t="shared" si="1"/>
        <v>-0.695</v>
      </c>
      <c r="F31" s="292" t="str">
        <f t="shared" si="0"/>
        <v>是</v>
      </c>
    </row>
    <row r="32" ht="37.5" customHeight="1" spans="1:6">
      <c r="A32" s="565">
        <v>23006</v>
      </c>
      <c r="B32" s="566" t="s">
        <v>122</v>
      </c>
      <c r="C32" s="373">
        <v>12278</v>
      </c>
      <c r="D32" s="373">
        <v>6800</v>
      </c>
      <c r="E32" s="562">
        <f t="shared" si="1"/>
        <v>-0.446</v>
      </c>
      <c r="F32" s="292" t="str">
        <f t="shared" si="0"/>
        <v>是</v>
      </c>
    </row>
    <row r="33" ht="36" hidden="1" customHeight="1" spans="1:6">
      <c r="A33" s="370">
        <v>23008</v>
      </c>
      <c r="B33" s="566" t="s">
        <v>123</v>
      </c>
      <c r="C33" s="373">
        <v>0</v>
      </c>
      <c r="D33" s="373"/>
      <c r="E33" s="567" t="str">
        <f>IF(C33&lt;&gt;0,IF((D33/C33-1)&lt;-30%,"",IF((D33/C33-1)&gt;150%,"",D33/C33-1)),"")</f>
        <v/>
      </c>
      <c r="F33" s="292" t="str">
        <f t="shared" si="0"/>
        <v>否</v>
      </c>
    </row>
    <row r="34" ht="37.5" customHeight="1" spans="1:6">
      <c r="A34" s="568">
        <v>23015</v>
      </c>
      <c r="B34" s="545" t="s">
        <v>124</v>
      </c>
      <c r="C34" s="373">
        <v>10036</v>
      </c>
      <c r="D34" s="373"/>
      <c r="E34" s="562">
        <f>(D34-C34)/C34</f>
        <v>-1</v>
      </c>
      <c r="F34" s="292" t="str">
        <f t="shared" si="0"/>
        <v>是</v>
      </c>
    </row>
    <row r="35" s="533" customFormat="1" ht="36" hidden="1" customHeight="1" spans="1:6">
      <c r="A35" s="568">
        <v>23016</v>
      </c>
      <c r="B35" s="545" t="s">
        <v>125</v>
      </c>
      <c r="C35" s="373"/>
      <c r="D35" s="373"/>
      <c r="E35" s="562" t="e">
        <f>(D35-C35)/C35</f>
        <v>#DIV/0!</v>
      </c>
      <c r="F35" s="292" t="str">
        <f t="shared" si="0"/>
        <v>否</v>
      </c>
    </row>
    <row r="36" s="533" customFormat="1" ht="37.5" customHeight="1" spans="1:6">
      <c r="A36" s="367">
        <v>231</v>
      </c>
      <c r="B36" s="207" t="s">
        <v>126</v>
      </c>
      <c r="C36" s="548">
        <v>30712</v>
      </c>
      <c r="D36" s="548">
        <v>13385</v>
      </c>
      <c r="E36" s="562">
        <f>(D36-C36)/C36</f>
        <v>-0.564</v>
      </c>
      <c r="F36" s="292" t="str">
        <f t="shared" si="0"/>
        <v>是</v>
      </c>
    </row>
    <row r="37" s="533" customFormat="1" ht="37.5" customHeight="1" spans="1:6">
      <c r="A37" s="367">
        <v>23009</v>
      </c>
      <c r="B37" s="569" t="s">
        <v>127</v>
      </c>
      <c r="C37" s="548">
        <v>16337</v>
      </c>
      <c r="D37" s="548"/>
      <c r="E37" s="562">
        <f>(D37-C37)/C37</f>
        <v>-1</v>
      </c>
      <c r="F37" s="292" t="str">
        <f t="shared" si="0"/>
        <v>是</v>
      </c>
    </row>
    <row r="38" ht="37.5" customHeight="1" spans="1:6">
      <c r="A38" s="546"/>
      <c r="B38" s="555" t="s">
        <v>128</v>
      </c>
      <c r="C38" s="548">
        <f>C30+C31+C36+C37</f>
        <v>385371</v>
      </c>
      <c r="D38" s="548">
        <f>D30+D31+D36+D37</f>
        <v>361867</v>
      </c>
      <c r="E38" s="562">
        <f>(D38-C38)/C38</f>
        <v>-0.061</v>
      </c>
      <c r="F38" s="292" t="str">
        <f t="shared" si="0"/>
        <v>是</v>
      </c>
    </row>
    <row r="39" spans="2:4">
      <c r="B39" s="570"/>
      <c r="D39" s="571"/>
    </row>
    <row r="41" spans="4:4">
      <c r="D41" s="571"/>
    </row>
    <row r="43" spans="4:4">
      <c r="D43" s="571"/>
    </row>
    <row r="44" spans="4:4">
      <c r="D44" s="571"/>
    </row>
    <row r="46" spans="4:4">
      <c r="D46" s="571"/>
    </row>
    <row r="47" spans="4:4">
      <c r="D47" s="571"/>
    </row>
    <row r="48" spans="4:4">
      <c r="D48" s="571"/>
    </row>
    <row r="49" spans="4:4">
      <c r="D49" s="571"/>
    </row>
    <row r="51" spans="4:4">
      <c r="D51" s="571"/>
    </row>
  </sheetData>
  <autoFilter ref="A3:F39">
    <filterColumn colId="5">
      <customFilters>
        <customFilter operator="equal" val=""/>
        <customFilter operator="equal" val="是"/>
      </customFilters>
    </filterColumn>
    <extLst/>
  </autoFilter>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F4:F39">
    <cfRule type="cellIs" dxfId="2" priority="11" stopIfTrue="1" operator="lessThan">
      <formula>0</formula>
    </cfRule>
  </conditionalFormatting>
  <conditionalFormatting sqref="E2 D32 D39:E44">
    <cfRule type="cellIs" dxfId="0" priority="27" stopIfTrue="1" operator="lessThanOrEqual">
      <formula>-1</formula>
    </cfRule>
  </conditionalFormatting>
  <conditionalFormatting sqref="D33:E33 D34">
    <cfRule type="cellIs" dxfId="2" priority="29" stopIfTrue="1" operator="lessThan">
      <formula>0</formula>
    </cfRule>
    <cfRule type="cellIs" dxfId="0" priority="30" stopIfTrue="1" operator="greaterThan">
      <formula>5</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15" topLeftCell="A34" workbookViewId="0">
      <selection activeCell="B16" sqref="B16"/>
    </sheetView>
  </sheetViews>
  <sheetFormatPr defaultColWidth="9" defaultRowHeight="14.25" outlineLevelCol="4"/>
  <cols>
    <col min="1" max="1" width="52.4416666666667" style="142" customWidth="1"/>
    <col min="2" max="4" width="20.6333333333333" style="142" customWidth="1"/>
    <col min="5" max="5" width="5.38333333333333" style="142" customWidth="1"/>
    <col min="6" max="16384" width="9" style="142"/>
  </cols>
  <sheetData>
    <row r="1" ht="45" customHeight="1" spans="1:4">
      <c r="A1" s="143" t="s">
        <v>1961</v>
      </c>
      <c r="B1" s="143"/>
      <c r="C1" s="143"/>
      <c r="D1" s="143"/>
    </row>
    <row r="2" s="154" customFormat="1" ht="20.1" customHeight="1" spans="1:4">
      <c r="A2" s="155"/>
      <c r="B2" s="156"/>
      <c r="C2" s="157"/>
      <c r="D2" s="158" t="s">
        <v>2</v>
      </c>
    </row>
    <row r="3" ht="45" customHeight="1" spans="1:5">
      <c r="A3" s="159" t="s">
        <v>1962</v>
      </c>
      <c r="B3" s="99" t="s">
        <v>5</v>
      </c>
      <c r="C3" s="99" t="s">
        <v>6</v>
      </c>
      <c r="D3" s="99" t="s">
        <v>7</v>
      </c>
      <c r="E3" s="154" t="s">
        <v>8</v>
      </c>
    </row>
    <row r="4" ht="36" customHeight="1" spans="1:5">
      <c r="A4" s="160" t="s">
        <v>1963</v>
      </c>
      <c r="B4" s="161">
        <v>13392</v>
      </c>
      <c r="C4" s="162">
        <v>15829</v>
      </c>
      <c r="D4" s="104">
        <f>(C4-B4)/B4</f>
        <v>0.182</v>
      </c>
      <c r="E4" s="163" t="str">
        <f t="shared" ref="E4:E38" si="0">IF(A4&lt;&gt;"",IF(SUM(B4:C4)&lt;&gt;0,"是","否"),"是")</f>
        <v>是</v>
      </c>
    </row>
    <row r="5" ht="36" customHeight="1" spans="1:5">
      <c r="A5" s="164" t="s">
        <v>1964</v>
      </c>
      <c r="B5" s="165">
        <v>12762</v>
      </c>
      <c r="C5" s="165">
        <v>15407</v>
      </c>
      <c r="D5" s="104">
        <f t="shared" ref="D5:D14" si="1">(C5-B5)/B5</f>
        <v>0.207</v>
      </c>
      <c r="E5" s="163" t="str">
        <f t="shared" si="0"/>
        <v>是</v>
      </c>
    </row>
    <row r="6" ht="36" customHeight="1" spans="1:5">
      <c r="A6" s="164" t="s">
        <v>1965</v>
      </c>
      <c r="B6" s="165">
        <v>23</v>
      </c>
      <c r="C6" s="166">
        <v>22</v>
      </c>
      <c r="D6" s="104">
        <f t="shared" si="1"/>
        <v>-0.043</v>
      </c>
      <c r="E6" s="163" t="str">
        <f t="shared" si="0"/>
        <v>是</v>
      </c>
    </row>
    <row r="7" s="141" customFormat="1" ht="36" customHeight="1" spans="1:5">
      <c r="A7" s="164" t="s">
        <v>1966</v>
      </c>
      <c r="B7" s="165"/>
      <c r="C7" s="166"/>
      <c r="D7" s="104"/>
      <c r="E7" s="163" t="str">
        <f t="shared" si="0"/>
        <v>否</v>
      </c>
    </row>
    <row r="8" ht="36" customHeight="1" spans="1:5">
      <c r="A8" s="160" t="s">
        <v>1967</v>
      </c>
      <c r="B8" s="161">
        <v>23444</v>
      </c>
      <c r="C8" s="161">
        <v>25235</v>
      </c>
      <c r="D8" s="104">
        <f t="shared" si="1"/>
        <v>0.076</v>
      </c>
      <c r="E8" s="163" t="str">
        <f t="shared" si="0"/>
        <v>是</v>
      </c>
    </row>
    <row r="9" ht="36" customHeight="1" spans="1:5">
      <c r="A9" s="164" t="s">
        <v>1964</v>
      </c>
      <c r="B9" s="165">
        <v>16264</v>
      </c>
      <c r="C9" s="166">
        <v>17878</v>
      </c>
      <c r="D9" s="104">
        <f t="shared" si="1"/>
        <v>0.099</v>
      </c>
      <c r="E9" s="163" t="str">
        <f t="shared" si="0"/>
        <v>是</v>
      </c>
    </row>
    <row r="10" ht="36" customHeight="1" spans="1:5">
      <c r="A10" s="164" t="s">
        <v>1965</v>
      </c>
      <c r="B10" s="165">
        <v>33</v>
      </c>
      <c r="C10" s="166">
        <v>35</v>
      </c>
      <c r="D10" s="104">
        <f t="shared" si="1"/>
        <v>0.061</v>
      </c>
      <c r="E10" s="163" t="str">
        <f t="shared" si="0"/>
        <v>是</v>
      </c>
    </row>
    <row r="11" ht="36" customHeight="1" spans="1:5">
      <c r="A11" s="164" t="s">
        <v>1966</v>
      </c>
      <c r="B11" s="165">
        <v>6960</v>
      </c>
      <c r="C11" s="166">
        <v>7322</v>
      </c>
      <c r="D11" s="104">
        <f t="shared" si="1"/>
        <v>0.052</v>
      </c>
      <c r="E11" s="163" t="str">
        <f t="shared" si="0"/>
        <v>是</v>
      </c>
    </row>
    <row r="12" ht="36" customHeight="1" spans="1:5">
      <c r="A12" s="160" t="s">
        <v>1968</v>
      </c>
      <c r="B12" s="161"/>
      <c r="C12" s="162"/>
      <c r="D12" s="104"/>
      <c r="E12" s="163" t="str">
        <f t="shared" si="0"/>
        <v>否</v>
      </c>
    </row>
    <row r="13" ht="36" customHeight="1" spans="1:5">
      <c r="A13" s="164" t="s">
        <v>1964</v>
      </c>
      <c r="B13" s="165"/>
      <c r="C13" s="166"/>
      <c r="D13" s="104"/>
      <c r="E13" s="163" t="str">
        <f t="shared" si="0"/>
        <v>否</v>
      </c>
    </row>
    <row r="14" ht="36" customHeight="1" spans="1:5">
      <c r="A14" s="164" t="s">
        <v>1965</v>
      </c>
      <c r="B14" s="165"/>
      <c r="C14" s="166"/>
      <c r="D14" s="104"/>
      <c r="E14" s="163" t="str">
        <f t="shared" si="0"/>
        <v>否</v>
      </c>
    </row>
    <row r="15" ht="36" hidden="1" customHeight="1" spans="1:5">
      <c r="A15" s="164" t="s">
        <v>1966</v>
      </c>
      <c r="B15" s="165">
        <v>0</v>
      </c>
      <c r="C15" s="166"/>
      <c r="D15" s="167" t="str">
        <f>IF(B15&gt;0,C15/B15-1,IF(B15&lt;0,-(C15/B15-1),""))</f>
        <v/>
      </c>
      <c r="E15" s="163" t="str">
        <f t="shared" si="0"/>
        <v>否</v>
      </c>
    </row>
    <row r="16" ht="36" customHeight="1" spans="1:5">
      <c r="A16" s="160" t="s">
        <v>1969</v>
      </c>
      <c r="B16" s="161"/>
      <c r="C16" s="162"/>
      <c r="D16" s="104"/>
      <c r="E16" s="163" t="str">
        <f t="shared" si="0"/>
        <v>否</v>
      </c>
    </row>
    <row r="17" ht="36" customHeight="1" spans="1:5">
      <c r="A17" s="164" t="s">
        <v>1964</v>
      </c>
      <c r="B17" s="165"/>
      <c r="C17" s="131"/>
      <c r="D17" s="104"/>
      <c r="E17" s="163" t="str">
        <f t="shared" si="0"/>
        <v>否</v>
      </c>
    </row>
    <row r="18" ht="36" customHeight="1" spans="1:5">
      <c r="A18" s="164" t="s">
        <v>1965</v>
      </c>
      <c r="B18" s="165"/>
      <c r="C18" s="131"/>
      <c r="D18" s="104"/>
      <c r="E18" s="163" t="str">
        <f t="shared" si="0"/>
        <v>否</v>
      </c>
    </row>
    <row r="19" ht="36" customHeight="1" spans="1:5">
      <c r="A19" s="164" t="s">
        <v>1966</v>
      </c>
      <c r="B19" s="165"/>
      <c r="C19" s="131"/>
      <c r="D19" s="104"/>
      <c r="E19" s="163" t="str">
        <f t="shared" si="0"/>
        <v>否</v>
      </c>
    </row>
    <row r="20" ht="36" customHeight="1" spans="1:5">
      <c r="A20" s="160" t="s">
        <v>1970</v>
      </c>
      <c r="B20" s="161"/>
      <c r="C20" s="162"/>
      <c r="D20" s="104"/>
      <c r="E20" s="163" t="str">
        <f t="shared" si="0"/>
        <v>否</v>
      </c>
    </row>
    <row r="21" ht="36" customHeight="1" spans="1:5">
      <c r="A21" s="164" t="s">
        <v>1964</v>
      </c>
      <c r="B21" s="165"/>
      <c r="C21" s="162"/>
      <c r="D21" s="104"/>
      <c r="E21" s="163" t="str">
        <f t="shared" si="0"/>
        <v>否</v>
      </c>
    </row>
    <row r="22" ht="36" customHeight="1" spans="1:5">
      <c r="A22" s="164" t="s">
        <v>1965</v>
      </c>
      <c r="B22" s="165"/>
      <c r="C22" s="165"/>
      <c r="D22" s="104"/>
      <c r="E22" s="163" t="str">
        <f t="shared" si="0"/>
        <v>否</v>
      </c>
    </row>
    <row r="23" ht="36" customHeight="1" spans="1:5">
      <c r="A23" s="164" t="s">
        <v>1966</v>
      </c>
      <c r="B23" s="165"/>
      <c r="C23" s="166"/>
      <c r="D23" s="104"/>
      <c r="E23" s="163" t="str">
        <f t="shared" si="0"/>
        <v>否</v>
      </c>
    </row>
    <row r="24" ht="36" customHeight="1" spans="1:5">
      <c r="A24" s="160" t="s">
        <v>1971</v>
      </c>
      <c r="B24" s="168">
        <v>8644</v>
      </c>
      <c r="C24" s="162">
        <v>11025</v>
      </c>
      <c r="D24" s="104">
        <f>(C24-B24)/B24</f>
        <v>0.275</v>
      </c>
      <c r="E24" s="163" t="str">
        <f t="shared" si="0"/>
        <v>是</v>
      </c>
    </row>
    <row r="25" ht="36" customHeight="1" spans="1:5">
      <c r="A25" s="164" t="s">
        <v>1964</v>
      </c>
      <c r="B25" s="165">
        <v>3033</v>
      </c>
      <c r="C25" s="169">
        <v>4357</v>
      </c>
      <c r="D25" s="104">
        <f>(C25-B25)/B25</f>
        <v>0.437</v>
      </c>
      <c r="E25" s="163" t="str">
        <f t="shared" si="0"/>
        <v>是</v>
      </c>
    </row>
    <row r="26" ht="36" customHeight="1" spans="1:5">
      <c r="A26" s="164" t="s">
        <v>1965</v>
      </c>
      <c r="B26" s="165">
        <v>61</v>
      </c>
      <c r="C26" s="165">
        <v>521</v>
      </c>
      <c r="D26" s="104">
        <f>(C26-B26)/B26</f>
        <v>7.541</v>
      </c>
      <c r="E26" s="163" t="str">
        <f t="shared" si="0"/>
        <v>是</v>
      </c>
    </row>
    <row r="27" ht="36" customHeight="1" spans="1:5">
      <c r="A27" s="164" t="s">
        <v>1966</v>
      </c>
      <c r="B27" s="165">
        <v>4838</v>
      </c>
      <c r="C27" s="165">
        <v>6148</v>
      </c>
      <c r="D27" s="104">
        <f>(C27-B27)/B27</f>
        <v>0.271</v>
      </c>
      <c r="E27" s="163" t="str">
        <f t="shared" si="0"/>
        <v>是</v>
      </c>
    </row>
    <row r="28" ht="36" customHeight="1" spans="1:5">
      <c r="A28" s="160" t="s">
        <v>1972</v>
      </c>
      <c r="B28" s="161"/>
      <c r="C28" s="162"/>
      <c r="D28" s="104"/>
      <c r="E28" s="163" t="str">
        <f t="shared" si="0"/>
        <v>否</v>
      </c>
    </row>
    <row r="29" ht="36" customHeight="1" spans="1:5">
      <c r="A29" s="164" t="s">
        <v>1964</v>
      </c>
      <c r="B29" s="165"/>
      <c r="C29" s="169"/>
      <c r="D29" s="104"/>
      <c r="E29" s="163" t="str">
        <f t="shared" si="0"/>
        <v>否</v>
      </c>
    </row>
    <row r="30" ht="36" customHeight="1" spans="1:5">
      <c r="A30" s="164" t="s">
        <v>1965</v>
      </c>
      <c r="B30" s="165"/>
      <c r="C30" s="169"/>
      <c r="D30" s="104"/>
      <c r="E30" s="163" t="str">
        <f t="shared" si="0"/>
        <v>否</v>
      </c>
    </row>
    <row r="31" ht="36" customHeight="1" spans="1:5">
      <c r="A31" s="164" t="s">
        <v>1966</v>
      </c>
      <c r="B31" s="165"/>
      <c r="C31" s="169"/>
      <c r="D31" s="104"/>
      <c r="E31" s="163" t="str">
        <f t="shared" si="0"/>
        <v>否</v>
      </c>
    </row>
    <row r="32" ht="36" customHeight="1" spans="1:5">
      <c r="A32" s="116" t="s">
        <v>1973</v>
      </c>
      <c r="B32" s="168">
        <f>B4+B8+B12+B16+B20+B24+B28</f>
        <v>45480</v>
      </c>
      <c r="C32" s="168">
        <f>C4+C8+C12+C16+C20+C24+C28</f>
        <v>52089</v>
      </c>
      <c r="D32" s="104">
        <f>(C32-B32)/B32</f>
        <v>0.145</v>
      </c>
      <c r="E32" s="163" t="str">
        <f t="shared" si="0"/>
        <v>是</v>
      </c>
    </row>
    <row r="33" ht="36" customHeight="1" spans="1:5">
      <c r="A33" s="164" t="s">
        <v>1974</v>
      </c>
      <c r="B33" s="165">
        <f>B5+B9+B13+B17+B21+B25+B29</f>
        <v>32059</v>
      </c>
      <c r="C33" s="165">
        <f>C5+C9+C13+C17+C21+C25+C29</f>
        <v>37642</v>
      </c>
      <c r="D33" s="104">
        <f>(C33-B33)/B33</f>
        <v>0.174</v>
      </c>
      <c r="E33" s="163" t="str">
        <f t="shared" si="0"/>
        <v>是</v>
      </c>
    </row>
    <row r="34" ht="36" customHeight="1" spans="1:5">
      <c r="A34" s="164" t="s">
        <v>1975</v>
      </c>
      <c r="B34" s="165">
        <f>B6+B10+B14+B18+B22+B26+B30</f>
        <v>117</v>
      </c>
      <c r="C34" s="165">
        <f>C6+C10+C14+C18+C22+C26+C30</f>
        <v>578</v>
      </c>
      <c r="D34" s="104">
        <f>(C34-B34)/B34</f>
        <v>3.94</v>
      </c>
      <c r="E34" s="163" t="str">
        <f t="shared" si="0"/>
        <v>是</v>
      </c>
    </row>
    <row r="35" ht="36" customHeight="1" spans="1:5">
      <c r="A35" s="164" t="s">
        <v>1976</v>
      </c>
      <c r="B35" s="165">
        <f>B7+B11+B19+B23+B27+B31</f>
        <v>11798</v>
      </c>
      <c r="C35" s="165">
        <f>C7+C11+C19+C23+C27+C31</f>
        <v>13470</v>
      </c>
      <c r="D35" s="104">
        <f>(C35-B35)/B35</f>
        <v>0.142</v>
      </c>
      <c r="E35" s="163" t="str">
        <f t="shared" si="0"/>
        <v>是</v>
      </c>
    </row>
    <row r="36" ht="36" customHeight="1" spans="1:5">
      <c r="A36" s="118" t="s">
        <v>1977</v>
      </c>
      <c r="B36" s="161">
        <v>17292</v>
      </c>
      <c r="C36" s="161">
        <v>18873</v>
      </c>
      <c r="D36" s="104">
        <f>(C36-B36)/B36</f>
        <v>0.091</v>
      </c>
      <c r="E36" s="163" t="str">
        <f t="shared" si="0"/>
        <v>是</v>
      </c>
    </row>
    <row r="37" ht="36" customHeight="1" spans="1:5">
      <c r="A37" s="170" t="s">
        <v>1978</v>
      </c>
      <c r="B37" s="161"/>
      <c r="C37" s="162"/>
      <c r="D37" s="104"/>
      <c r="E37" s="163" t="str">
        <f t="shared" si="0"/>
        <v>否</v>
      </c>
    </row>
    <row r="38" ht="36" customHeight="1" spans="1:5">
      <c r="A38" s="116" t="s">
        <v>1979</v>
      </c>
      <c r="B38" s="161">
        <f>B32+B36+B37</f>
        <v>62772</v>
      </c>
      <c r="C38" s="161">
        <f>C32+C36+C37</f>
        <v>70962</v>
      </c>
      <c r="D38" s="104">
        <f>(C38-B38)/B38</f>
        <v>0.13</v>
      </c>
      <c r="E38" s="163" t="str">
        <f t="shared" si="0"/>
        <v>是</v>
      </c>
    </row>
    <row r="39" spans="2:3">
      <c r="B39" s="153"/>
      <c r="C39" s="153"/>
    </row>
    <row r="40" spans="2:3">
      <c r="B40" s="153"/>
      <c r="C40" s="153"/>
    </row>
    <row r="41" spans="2:3">
      <c r="B41" s="153"/>
      <c r="C41" s="153"/>
    </row>
    <row r="42" spans="2:3">
      <c r="B42" s="153"/>
      <c r="C42" s="153"/>
    </row>
  </sheetData>
  <autoFilter ref="A3:E38">
    <filterColumn colId="4">
      <customFilters>
        <customFilter operator="equal" val="是"/>
      </customFilters>
    </filterColumn>
    <extLst/>
  </autoFilter>
  <mergeCells count="1">
    <mergeCell ref="A1:D1"/>
  </mergeCells>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D15 C25 C29:C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6"/>
  <sheetViews>
    <sheetView showGridLines="0" showZeros="0" view="pageBreakPreview" zoomScaleNormal="100" workbookViewId="0">
      <pane ySplit="3" topLeftCell="A19" activePane="bottomLeft" state="frozen"/>
      <selection/>
      <selection pane="bottomLeft" activeCell="D20" sqref="D20"/>
    </sheetView>
  </sheetViews>
  <sheetFormatPr defaultColWidth="9" defaultRowHeight="14.25" outlineLevelCol="4"/>
  <cols>
    <col min="1" max="1" width="45.6333333333333" style="142" customWidth="1"/>
    <col min="2" max="4" width="20.6333333333333" style="142" customWidth="1"/>
    <col min="5" max="5" width="12.75" style="142" customWidth="1"/>
    <col min="6" max="16384" width="9" style="142"/>
  </cols>
  <sheetData>
    <row r="1" ht="45" customHeight="1" spans="1:4">
      <c r="A1" s="143" t="s">
        <v>1980</v>
      </c>
      <c r="B1" s="143"/>
      <c r="C1" s="143"/>
      <c r="D1" s="143"/>
    </row>
    <row r="2" ht="20.1" customHeight="1" spans="1:4">
      <c r="A2" s="144"/>
      <c r="B2" s="145"/>
      <c r="C2" s="146"/>
      <c r="D2" s="147" t="s">
        <v>1981</v>
      </c>
    </row>
    <row r="3" ht="45" customHeight="1" spans="1:5">
      <c r="A3" s="98" t="s">
        <v>1240</v>
      </c>
      <c r="B3" s="99" t="s">
        <v>5</v>
      </c>
      <c r="C3" s="99" t="s">
        <v>6</v>
      </c>
      <c r="D3" s="99" t="s">
        <v>7</v>
      </c>
      <c r="E3" s="148" t="s">
        <v>8</v>
      </c>
    </row>
    <row r="4" ht="36" customHeight="1" spans="1:5">
      <c r="A4" s="101" t="s">
        <v>1982</v>
      </c>
      <c r="B4" s="117">
        <v>17292</v>
      </c>
      <c r="C4" s="117">
        <v>34702</v>
      </c>
      <c r="D4" s="104">
        <f>(C4-B4)/B4</f>
        <v>1.007</v>
      </c>
      <c r="E4" s="149" t="str">
        <f t="shared" ref="E4:E22" si="0">IF(A4&lt;&gt;"",IF(SUM(B4:C4)&lt;&gt;0,"是","否"),"是")</f>
        <v>是</v>
      </c>
    </row>
    <row r="5" ht="36" customHeight="1" spans="1:5">
      <c r="A5" s="105" t="s">
        <v>1983</v>
      </c>
      <c r="B5" s="135">
        <v>16472</v>
      </c>
      <c r="C5" s="135">
        <v>33840</v>
      </c>
      <c r="D5" s="104">
        <f>(C5-B5)/B5</f>
        <v>1.054</v>
      </c>
      <c r="E5" s="149" t="str">
        <f t="shared" si="0"/>
        <v>是</v>
      </c>
    </row>
    <row r="6" ht="36" customHeight="1" spans="1:5">
      <c r="A6" s="150" t="s">
        <v>1984</v>
      </c>
      <c r="B6" s="117">
        <v>20578</v>
      </c>
      <c r="C6" s="117">
        <v>22943</v>
      </c>
      <c r="D6" s="104">
        <f>(C6-B6)/B6</f>
        <v>0.115</v>
      </c>
      <c r="E6" s="149" t="str">
        <f t="shared" si="0"/>
        <v>是</v>
      </c>
    </row>
    <row r="7" ht="36" customHeight="1" spans="1:5">
      <c r="A7" s="105" t="s">
        <v>1983</v>
      </c>
      <c r="B7" s="135">
        <v>20489</v>
      </c>
      <c r="C7" s="151">
        <v>22443</v>
      </c>
      <c r="D7" s="104">
        <f>(C7-B7)/B7</f>
        <v>0.095</v>
      </c>
      <c r="E7" s="149" t="str">
        <f t="shared" si="0"/>
        <v>是</v>
      </c>
    </row>
    <row r="8" s="141" customFormat="1" ht="36" customHeight="1" spans="1:5">
      <c r="A8" s="101" t="s">
        <v>1985</v>
      </c>
      <c r="B8" s="117"/>
      <c r="C8" s="117"/>
      <c r="D8" s="104"/>
      <c r="E8" s="149" t="str">
        <f t="shared" si="0"/>
        <v>否</v>
      </c>
    </row>
    <row r="9" s="141" customFormat="1" ht="36" customHeight="1" spans="1:5">
      <c r="A9" s="105" t="s">
        <v>1983</v>
      </c>
      <c r="B9" s="135"/>
      <c r="C9" s="151"/>
      <c r="D9" s="104"/>
      <c r="E9" s="149" t="str">
        <f t="shared" si="0"/>
        <v>否</v>
      </c>
    </row>
    <row r="10" s="141" customFormat="1" ht="36" customHeight="1" spans="1:5">
      <c r="A10" s="101" t="s">
        <v>1986</v>
      </c>
      <c r="B10" s="117"/>
      <c r="C10" s="117"/>
      <c r="D10" s="104"/>
      <c r="E10" s="149" t="str">
        <f t="shared" si="0"/>
        <v>否</v>
      </c>
    </row>
    <row r="11" s="141" customFormat="1" ht="36" customHeight="1" spans="1:5">
      <c r="A11" s="105" t="s">
        <v>1983</v>
      </c>
      <c r="B11" s="135"/>
      <c r="C11" s="108"/>
      <c r="D11" s="104"/>
      <c r="E11" s="149" t="str">
        <f t="shared" si="0"/>
        <v>否</v>
      </c>
    </row>
    <row r="12" s="141" customFormat="1" ht="36" customHeight="1" spans="1:5">
      <c r="A12" s="101" t="s">
        <v>1987</v>
      </c>
      <c r="B12" s="117"/>
      <c r="C12" s="117"/>
      <c r="D12" s="104"/>
      <c r="E12" s="149" t="str">
        <f t="shared" si="0"/>
        <v>否</v>
      </c>
    </row>
    <row r="13" s="141" customFormat="1" ht="36" customHeight="1" spans="1:5">
      <c r="A13" s="105" t="s">
        <v>1983</v>
      </c>
      <c r="B13" s="135"/>
      <c r="C13" s="108"/>
      <c r="D13" s="104"/>
      <c r="E13" s="149" t="str">
        <f t="shared" si="0"/>
        <v>否</v>
      </c>
    </row>
    <row r="14" s="141" customFormat="1" ht="36" customHeight="1" spans="1:5">
      <c r="A14" s="101" t="s">
        <v>1988</v>
      </c>
      <c r="B14" s="117">
        <v>5649</v>
      </c>
      <c r="C14" s="117">
        <v>6416</v>
      </c>
      <c r="D14" s="104">
        <f>(C14-B14)/B14</f>
        <v>0.136</v>
      </c>
      <c r="E14" s="149" t="str">
        <f t="shared" si="0"/>
        <v>是</v>
      </c>
    </row>
    <row r="15" ht="36" customHeight="1" spans="1:5">
      <c r="A15" s="105" t="s">
        <v>1983</v>
      </c>
      <c r="B15" s="135">
        <v>5407</v>
      </c>
      <c r="C15" s="151">
        <v>6143</v>
      </c>
      <c r="D15" s="104">
        <f>(C15-B15)/B15</f>
        <v>0.136</v>
      </c>
      <c r="E15" s="149" t="str">
        <f t="shared" si="0"/>
        <v>是</v>
      </c>
    </row>
    <row r="16" ht="36" customHeight="1" spans="1:5">
      <c r="A16" s="101" t="s">
        <v>1989</v>
      </c>
      <c r="B16" s="117"/>
      <c r="C16" s="117"/>
      <c r="D16" s="104"/>
      <c r="E16" s="149" t="str">
        <f t="shared" si="0"/>
        <v>否</v>
      </c>
    </row>
    <row r="17" ht="36" customHeight="1" spans="1:5">
      <c r="A17" s="105" t="s">
        <v>1983</v>
      </c>
      <c r="B17" s="135"/>
      <c r="C17" s="115"/>
      <c r="D17" s="104"/>
      <c r="E17" s="149" t="str">
        <f t="shared" si="0"/>
        <v>否</v>
      </c>
    </row>
    <row r="18" ht="36" customHeight="1" spans="1:5">
      <c r="A18" s="116" t="s">
        <v>1990</v>
      </c>
      <c r="B18" s="117">
        <f>B4+B6+B8+B10+B12+B14+B16</f>
        <v>43519</v>
      </c>
      <c r="C18" s="117">
        <f>C4+C6+C8+C10+C12+C14+C16</f>
        <v>64061</v>
      </c>
      <c r="D18" s="104">
        <f>(C18-B18)/B18</f>
        <v>0.472</v>
      </c>
      <c r="E18" s="149" t="str">
        <f t="shared" si="0"/>
        <v>是</v>
      </c>
    </row>
    <row r="19" ht="36" customHeight="1" spans="1:5">
      <c r="A19" s="105" t="s">
        <v>1991</v>
      </c>
      <c r="B19" s="135">
        <f>B5+B7+B9+B11+B13+B15+B17</f>
        <v>42368</v>
      </c>
      <c r="C19" s="135">
        <f>C5+C7+C9+C11+C13+C15+C17</f>
        <v>62426</v>
      </c>
      <c r="D19" s="104">
        <f>(C19-B19)/B19</f>
        <v>0.473</v>
      </c>
      <c r="E19" s="149" t="str">
        <f t="shared" si="0"/>
        <v>是</v>
      </c>
    </row>
    <row r="20" ht="36" customHeight="1" spans="1:5">
      <c r="A20" s="152" t="s">
        <v>1992</v>
      </c>
      <c r="B20" s="117"/>
      <c r="C20" s="117"/>
      <c r="D20" s="104"/>
      <c r="E20" s="149" t="str">
        <f t="shared" si="0"/>
        <v>否</v>
      </c>
    </row>
    <row r="21" ht="36" customHeight="1" spans="1:5">
      <c r="A21" s="118" t="s">
        <v>1993</v>
      </c>
      <c r="B21" s="117">
        <v>13392</v>
      </c>
      <c r="C21" s="117"/>
      <c r="D21" s="104">
        <f>(C21-B21)/B21</f>
        <v>-1</v>
      </c>
      <c r="E21" s="149" t="str">
        <f t="shared" si="0"/>
        <v>是</v>
      </c>
    </row>
    <row r="22" ht="36" customHeight="1" spans="1:5">
      <c r="A22" s="116" t="s">
        <v>1207</v>
      </c>
      <c r="B22" s="117">
        <f>B18+B20+B21</f>
        <v>56911</v>
      </c>
      <c r="C22" s="117">
        <f>C18+C20+C21</f>
        <v>64061</v>
      </c>
      <c r="D22" s="104">
        <f>(C22-B22)/B22</f>
        <v>0.126</v>
      </c>
      <c r="E22" s="149" t="str">
        <f t="shared" si="0"/>
        <v>是</v>
      </c>
    </row>
    <row r="23" spans="2:3">
      <c r="B23" s="153"/>
      <c r="C23" s="153"/>
    </row>
    <row r="24" spans="2:3">
      <c r="B24" s="153"/>
      <c r="C24" s="153"/>
    </row>
    <row r="25" spans="2:3">
      <c r="B25" s="153"/>
      <c r="C25" s="153"/>
    </row>
    <row r="26" spans="2:3">
      <c r="B26" s="153"/>
      <c r="C26" s="153"/>
    </row>
  </sheetData>
  <autoFilter ref="A3:E22">
    <extLst/>
  </autoFilter>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42"/>
  <sheetViews>
    <sheetView showGridLines="0" showZeros="0" view="pageBreakPreview" zoomScaleNormal="100" workbookViewId="0">
      <pane ySplit="3" topLeftCell="A28" activePane="bottomLeft" state="frozen"/>
      <selection/>
      <selection pane="bottomLeft" activeCell="B38" sqref="B38:C38"/>
    </sheetView>
  </sheetViews>
  <sheetFormatPr defaultColWidth="9" defaultRowHeight="14.25" outlineLevelCol="7"/>
  <cols>
    <col min="1" max="1" width="46.1333333333333" style="121" customWidth="1"/>
    <col min="2" max="4" width="20.6333333333333" style="121" customWidth="1"/>
    <col min="5" max="5" width="5" style="121" customWidth="1"/>
    <col min="6" max="16384" width="9" style="121"/>
  </cols>
  <sheetData>
    <row r="1" ht="45" customHeight="1" spans="1:4">
      <c r="A1" s="122" t="s">
        <v>1994</v>
      </c>
      <c r="B1" s="122"/>
      <c r="C1" s="122"/>
      <c r="D1" s="122"/>
    </row>
    <row r="2" ht="20.1" customHeight="1" spans="1:4">
      <c r="A2" s="123"/>
      <c r="B2" s="124"/>
      <c r="C2" s="125"/>
      <c r="D2" s="126" t="s">
        <v>2</v>
      </c>
    </row>
    <row r="3" ht="45" customHeight="1" spans="1:5">
      <c r="A3" s="127" t="s">
        <v>1962</v>
      </c>
      <c r="B3" s="99" t="s">
        <v>5</v>
      </c>
      <c r="C3" s="99" t="s">
        <v>6</v>
      </c>
      <c r="D3" s="99" t="s">
        <v>7</v>
      </c>
      <c r="E3" s="100" t="s">
        <v>8</v>
      </c>
    </row>
    <row r="4" ht="36" customHeight="1" spans="1:5">
      <c r="A4" s="128" t="s">
        <v>1963</v>
      </c>
      <c r="B4" s="129">
        <v>13392</v>
      </c>
      <c r="C4" s="103">
        <v>15829</v>
      </c>
      <c r="D4" s="104">
        <f t="shared" ref="D4:D38" si="0">IF(B4&gt;0,C4/B4-1,IF(B4&lt;0,-(C4/B4-1),""))</f>
        <v>0.182</v>
      </c>
      <c r="E4" s="100" t="str">
        <f t="shared" ref="E4:E38" si="1">IF(A4&lt;&gt;"",IF(SUM(B4:C4)&lt;&gt;0,"是","否"),"是")</f>
        <v>是</v>
      </c>
    </row>
    <row r="5" ht="36" customHeight="1" spans="1:5">
      <c r="A5" s="130" t="s">
        <v>1964</v>
      </c>
      <c r="B5" s="131">
        <v>12762</v>
      </c>
      <c r="C5" s="131">
        <v>15407</v>
      </c>
      <c r="D5" s="132">
        <f t="shared" si="0"/>
        <v>0.207</v>
      </c>
      <c r="E5" s="100" t="str">
        <f t="shared" si="1"/>
        <v>是</v>
      </c>
    </row>
    <row r="6" ht="36" customHeight="1" spans="1:5">
      <c r="A6" s="130" t="s">
        <v>1965</v>
      </c>
      <c r="B6" s="131">
        <v>23</v>
      </c>
      <c r="C6" s="131">
        <v>22</v>
      </c>
      <c r="D6" s="132">
        <f t="shared" si="0"/>
        <v>-0.043</v>
      </c>
      <c r="E6" s="100" t="str">
        <f t="shared" si="1"/>
        <v>是</v>
      </c>
    </row>
    <row r="7" s="120" customFormat="1" ht="36" customHeight="1" spans="1:8">
      <c r="A7" s="130" t="s">
        <v>1966</v>
      </c>
      <c r="B7" s="131"/>
      <c r="C7" s="131"/>
      <c r="D7" s="132" t="str">
        <f t="shared" si="0"/>
        <v/>
      </c>
      <c r="E7" s="100" t="str">
        <f t="shared" si="1"/>
        <v>否</v>
      </c>
      <c r="H7" s="120">
        <v>1</v>
      </c>
    </row>
    <row r="8" s="120" customFormat="1" ht="36" customHeight="1" spans="1:5">
      <c r="A8" s="133" t="s">
        <v>1967</v>
      </c>
      <c r="B8" s="129">
        <v>23444</v>
      </c>
      <c r="C8" s="129">
        <v>25235</v>
      </c>
      <c r="D8" s="134">
        <f t="shared" si="0"/>
        <v>0.076</v>
      </c>
      <c r="E8" s="100" t="str">
        <f t="shared" si="1"/>
        <v>是</v>
      </c>
    </row>
    <row r="9" s="120" customFormat="1" ht="36" customHeight="1" spans="1:5">
      <c r="A9" s="130" t="s">
        <v>1964</v>
      </c>
      <c r="B9" s="131">
        <v>16264</v>
      </c>
      <c r="C9" s="131">
        <v>17878</v>
      </c>
      <c r="D9" s="132">
        <f t="shared" si="0"/>
        <v>0.099</v>
      </c>
      <c r="E9" s="100" t="str">
        <f t="shared" si="1"/>
        <v>是</v>
      </c>
    </row>
    <row r="10" s="120" customFormat="1" ht="36" customHeight="1" spans="1:5">
      <c r="A10" s="130" t="s">
        <v>1965</v>
      </c>
      <c r="B10" s="131">
        <v>33</v>
      </c>
      <c r="C10" s="131">
        <v>35</v>
      </c>
      <c r="D10" s="132">
        <f t="shared" si="0"/>
        <v>0.061</v>
      </c>
      <c r="E10" s="100" t="str">
        <f t="shared" si="1"/>
        <v>是</v>
      </c>
    </row>
    <row r="11" s="120" customFormat="1" ht="36" customHeight="1" spans="1:5">
      <c r="A11" s="130" t="s">
        <v>1966</v>
      </c>
      <c r="B11" s="131">
        <v>6960</v>
      </c>
      <c r="C11" s="131">
        <v>7322</v>
      </c>
      <c r="D11" s="132">
        <f t="shared" si="0"/>
        <v>0.052</v>
      </c>
      <c r="E11" s="100" t="str">
        <f t="shared" si="1"/>
        <v>是</v>
      </c>
    </row>
    <row r="12" s="120" customFormat="1" ht="36" customHeight="1" spans="1:5">
      <c r="A12" s="128" t="s">
        <v>1968</v>
      </c>
      <c r="B12" s="129"/>
      <c r="C12" s="129"/>
      <c r="D12" s="134" t="str">
        <f t="shared" si="0"/>
        <v/>
      </c>
      <c r="E12" s="100" t="str">
        <f t="shared" si="1"/>
        <v>否</v>
      </c>
    </row>
    <row r="13" ht="36" customHeight="1" spans="1:5">
      <c r="A13" s="130" t="s">
        <v>1964</v>
      </c>
      <c r="B13" s="131"/>
      <c r="C13" s="135"/>
      <c r="D13" s="136" t="str">
        <f t="shared" si="0"/>
        <v/>
      </c>
      <c r="E13" s="100" t="str">
        <f t="shared" si="1"/>
        <v>否</v>
      </c>
    </row>
    <row r="14" ht="36" customHeight="1" spans="1:5">
      <c r="A14" s="130" t="s">
        <v>1965</v>
      </c>
      <c r="B14" s="131"/>
      <c r="C14" s="131"/>
      <c r="D14" s="132" t="str">
        <f t="shared" si="0"/>
        <v/>
      </c>
      <c r="E14" s="100" t="str">
        <f t="shared" si="1"/>
        <v>否</v>
      </c>
    </row>
    <row r="15" ht="36" customHeight="1" spans="1:5">
      <c r="A15" s="130" t="s">
        <v>1966</v>
      </c>
      <c r="B15" s="131"/>
      <c r="C15" s="135"/>
      <c r="D15" s="136" t="str">
        <f t="shared" si="0"/>
        <v/>
      </c>
      <c r="E15" s="100" t="str">
        <f t="shared" si="1"/>
        <v>否</v>
      </c>
    </row>
    <row r="16" ht="36" customHeight="1" spans="1:5">
      <c r="A16" s="128" t="s">
        <v>1969</v>
      </c>
      <c r="B16" s="129"/>
      <c r="C16" s="129"/>
      <c r="D16" s="134" t="str">
        <f t="shared" si="0"/>
        <v/>
      </c>
      <c r="E16" s="100" t="str">
        <f t="shared" si="1"/>
        <v>否</v>
      </c>
    </row>
    <row r="17" ht="36" customHeight="1" spans="1:5">
      <c r="A17" s="130" t="s">
        <v>1964</v>
      </c>
      <c r="B17" s="131"/>
      <c r="C17" s="131"/>
      <c r="D17" s="132" t="str">
        <f t="shared" si="0"/>
        <v/>
      </c>
      <c r="E17" s="100" t="str">
        <f t="shared" si="1"/>
        <v>否</v>
      </c>
    </row>
    <row r="18" ht="36" customHeight="1" spans="1:5">
      <c r="A18" s="130" t="s">
        <v>1965</v>
      </c>
      <c r="B18" s="131"/>
      <c r="C18" s="131"/>
      <c r="D18" s="132" t="str">
        <f t="shared" si="0"/>
        <v/>
      </c>
      <c r="E18" s="100" t="str">
        <f t="shared" si="1"/>
        <v>否</v>
      </c>
    </row>
    <row r="19" ht="36" customHeight="1" spans="1:5">
      <c r="A19" s="130" t="s">
        <v>1966</v>
      </c>
      <c r="B19" s="131"/>
      <c r="C19" s="137"/>
      <c r="D19" s="132" t="str">
        <f t="shared" si="0"/>
        <v/>
      </c>
      <c r="E19" s="100" t="str">
        <f t="shared" si="1"/>
        <v>否</v>
      </c>
    </row>
    <row r="20" ht="36" customHeight="1" spans="1:5">
      <c r="A20" s="128" t="s">
        <v>1970</v>
      </c>
      <c r="B20" s="129"/>
      <c r="C20" s="129"/>
      <c r="D20" s="134" t="str">
        <f t="shared" si="0"/>
        <v/>
      </c>
      <c r="E20" s="100" t="str">
        <f t="shared" si="1"/>
        <v>否</v>
      </c>
    </row>
    <row r="21" ht="36" customHeight="1" spans="1:5">
      <c r="A21" s="130" t="s">
        <v>1964</v>
      </c>
      <c r="B21" s="131"/>
      <c r="C21" s="108"/>
      <c r="D21" s="132" t="str">
        <f t="shared" si="0"/>
        <v/>
      </c>
      <c r="E21" s="100" t="str">
        <f t="shared" si="1"/>
        <v>否</v>
      </c>
    </row>
    <row r="22" ht="36" customHeight="1" spans="1:5">
      <c r="A22" s="130" t="s">
        <v>1965</v>
      </c>
      <c r="B22" s="131"/>
      <c r="C22" s="131"/>
      <c r="D22" s="132" t="str">
        <f t="shared" si="0"/>
        <v/>
      </c>
      <c r="E22" s="100" t="str">
        <f t="shared" si="1"/>
        <v>否</v>
      </c>
    </row>
    <row r="23" ht="36" customHeight="1" spans="1:5">
      <c r="A23" s="130" t="s">
        <v>1966</v>
      </c>
      <c r="B23" s="131">
        <v>0</v>
      </c>
      <c r="C23" s="108"/>
      <c r="D23" s="132" t="str">
        <f t="shared" si="0"/>
        <v/>
      </c>
      <c r="E23" s="100" t="str">
        <f t="shared" si="1"/>
        <v>否</v>
      </c>
    </row>
    <row r="24" ht="36" customHeight="1" spans="1:5">
      <c r="A24" s="128" t="s">
        <v>1971</v>
      </c>
      <c r="B24" s="129">
        <v>8644</v>
      </c>
      <c r="C24" s="103">
        <v>11025</v>
      </c>
      <c r="D24" s="134">
        <f t="shared" si="0"/>
        <v>0.275</v>
      </c>
      <c r="E24" s="100" t="str">
        <f t="shared" si="1"/>
        <v>是</v>
      </c>
    </row>
    <row r="25" ht="36" customHeight="1" spans="1:5">
      <c r="A25" s="130" t="s">
        <v>1964</v>
      </c>
      <c r="B25" s="131">
        <v>3033</v>
      </c>
      <c r="C25" s="103">
        <v>4357</v>
      </c>
      <c r="D25" s="134">
        <f t="shared" si="0"/>
        <v>0.437</v>
      </c>
      <c r="E25" s="100" t="str">
        <f t="shared" si="1"/>
        <v>是</v>
      </c>
    </row>
    <row r="26" ht="31" customHeight="1" spans="1:5">
      <c r="A26" s="130" t="s">
        <v>1965</v>
      </c>
      <c r="B26" s="131">
        <v>61</v>
      </c>
      <c r="C26" s="103">
        <v>521</v>
      </c>
      <c r="D26" s="134">
        <f t="shared" si="0"/>
        <v>7.541</v>
      </c>
      <c r="E26" s="100" t="str">
        <f t="shared" si="1"/>
        <v>是</v>
      </c>
    </row>
    <row r="27" ht="38" customHeight="1" spans="1:5">
      <c r="A27" s="130" t="s">
        <v>1966</v>
      </c>
      <c r="B27" s="131">
        <v>4838</v>
      </c>
      <c r="C27" s="103">
        <v>6148</v>
      </c>
      <c r="D27" s="134">
        <f t="shared" si="0"/>
        <v>0.271</v>
      </c>
      <c r="E27" s="100" t="str">
        <f t="shared" si="1"/>
        <v>是</v>
      </c>
    </row>
    <row r="28" ht="36" customHeight="1" spans="1:5">
      <c r="A28" s="128" t="s">
        <v>1972</v>
      </c>
      <c r="B28" s="129"/>
      <c r="C28" s="103"/>
      <c r="D28" s="134" t="str">
        <f t="shared" si="0"/>
        <v/>
      </c>
      <c r="E28" s="100" t="str">
        <f t="shared" si="1"/>
        <v>否</v>
      </c>
    </row>
    <row r="29" ht="36" customHeight="1" spans="1:5">
      <c r="A29" s="130" t="s">
        <v>1964</v>
      </c>
      <c r="B29" s="131"/>
      <c r="C29" s="131"/>
      <c r="D29" s="138" t="str">
        <f t="shared" si="0"/>
        <v/>
      </c>
      <c r="E29" s="100" t="str">
        <f t="shared" si="1"/>
        <v>否</v>
      </c>
    </row>
    <row r="30" ht="36" customHeight="1" spans="1:5">
      <c r="A30" s="130" t="s">
        <v>1965</v>
      </c>
      <c r="B30" s="131"/>
      <c r="C30" s="131"/>
      <c r="D30" s="138" t="str">
        <f t="shared" si="0"/>
        <v/>
      </c>
      <c r="E30" s="100" t="str">
        <f t="shared" si="1"/>
        <v>否</v>
      </c>
    </row>
    <row r="31" ht="36" customHeight="1" spans="1:5">
      <c r="A31" s="130" t="s">
        <v>1966</v>
      </c>
      <c r="B31" s="131"/>
      <c r="C31" s="131"/>
      <c r="D31" s="138" t="str">
        <f t="shared" si="0"/>
        <v/>
      </c>
      <c r="E31" s="100" t="str">
        <f t="shared" si="1"/>
        <v>否</v>
      </c>
    </row>
    <row r="32" ht="36" customHeight="1" spans="1:5">
      <c r="A32" s="116" t="s">
        <v>1973</v>
      </c>
      <c r="B32" s="129">
        <f>B4+B8+B12+B16+B20+B24+B28</f>
        <v>45480</v>
      </c>
      <c r="C32" s="129">
        <f t="shared" ref="C32:C35" si="2">C4+C8+C12+C16+C20+C24+C28</f>
        <v>52089</v>
      </c>
      <c r="D32" s="134">
        <f t="shared" si="0"/>
        <v>0.145</v>
      </c>
      <c r="E32" s="100" t="str">
        <f t="shared" si="1"/>
        <v>是</v>
      </c>
    </row>
    <row r="33" ht="36" customHeight="1" spans="1:5">
      <c r="A33" s="130" t="s">
        <v>1974</v>
      </c>
      <c r="B33" s="131">
        <f>B5+B9+B13+B17+B21+B25+B29</f>
        <v>32059</v>
      </c>
      <c r="C33" s="131">
        <f t="shared" si="2"/>
        <v>37642</v>
      </c>
      <c r="D33" s="138">
        <f t="shared" si="0"/>
        <v>0.174</v>
      </c>
      <c r="E33" s="100" t="str">
        <f t="shared" si="1"/>
        <v>是</v>
      </c>
    </row>
    <row r="34" ht="36" customHeight="1" spans="1:5">
      <c r="A34" s="130" t="s">
        <v>1975</v>
      </c>
      <c r="B34" s="131">
        <f>B6+B10+B14+B18+B22+B26+B30</f>
        <v>117</v>
      </c>
      <c r="C34" s="131">
        <f t="shared" si="2"/>
        <v>578</v>
      </c>
      <c r="D34" s="138">
        <f t="shared" si="0"/>
        <v>3.94</v>
      </c>
      <c r="E34" s="100" t="str">
        <f t="shared" si="1"/>
        <v>是</v>
      </c>
    </row>
    <row r="35" ht="36" customHeight="1" spans="1:5">
      <c r="A35" s="130" t="s">
        <v>1976</v>
      </c>
      <c r="B35" s="131">
        <f>B7+B11+B15+B19+B23+B27+B31</f>
        <v>11798</v>
      </c>
      <c r="C35" s="131">
        <f t="shared" si="2"/>
        <v>13470</v>
      </c>
      <c r="D35" s="138">
        <f t="shared" si="0"/>
        <v>0.142</v>
      </c>
      <c r="E35" s="100" t="str">
        <f t="shared" si="1"/>
        <v>是</v>
      </c>
    </row>
    <row r="36" ht="36" customHeight="1" spans="1:5">
      <c r="A36" s="118" t="s">
        <v>1977</v>
      </c>
      <c r="B36" s="129">
        <v>17292</v>
      </c>
      <c r="C36" s="129">
        <v>18873</v>
      </c>
      <c r="D36" s="134">
        <f t="shared" si="0"/>
        <v>0.091</v>
      </c>
      <c r="E36" s="100" t="str">
        <f t="shared" si="1"/>
        <v>是</v>
      </c>
    </row>
    <row r="37" ht="36" customHeight="1" spans="1:5">
      <c r="A37" s="118" t="s">
        <v>1978</v>
      </c>
      <c r="B37" s="129"/>
      <c r="C37" s="103"/>
      <c r="D37" s="134" t="str">
        <f t="shared" si="0"/>
        <v/>
      </c>
      <c r="E37" s="100" t="str">
        <f t="shared" si="1"/>
        <v>否</v>
      </c>
    </row>
    <row r="38" ht="36" customHeight="1" spans="1:5">
      <c r="A38" s="116" t="s">
        <v>1979</v>
      </c>
      <c r="B38" s="129">
        <f>B32+B36+B37</f>
        <v>62772</v>
      </c>
      <c r="C38" s="129">
        <f>C32+C36+C37</f>
        <v>70962</v>
      </c>
      <c r="D38" s="139">
        <f t="shared" si="0"/>
        <v>0.13</v>
      </c>
      <c r="E38" s="100" t="str">
        <f t="shared" si="1"/>
        <v>是</v>
      </c>
    </row>
    <row r="39" spans="2:3">
      <c r="B39" s="140"/>
      <c r="C39" s="140"/>
    </row>
    <row r="40" spans="2:3">
      <c r="B40" s="140"/>
      <c r="C40" s="140"/>
    </row>
    <row r="41" spans="2:3">
      <c r="B41" s="140"/>
      <c r="C41" s="140"/>
    </row>
    <row r="42" spans="2:3">
      <c r="B42" s="140"/>
      <c r="C42" s="140"/>
    </row>
  </sheetData>
  <autoFilter ref="A3:E38">
    <extLst/>
  </autoFilter>
  <mergeCells count="1">
    <mergeCell ref="A1:D1"/>
  </mergeCells>
  <conditionalFormatting sqref="E28:E3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6"/>
  <sheetViews>
    <sheetView showGridLines="0" showZeros="0" view="pageBreakPreview" zoomScaleNormal="100" topLeftCell="A16" workbookViewId="0">
      <selection activeCell="F14" sqref="F14"/>
    </sheetView>
  </sheetViews>
  <sheetFormatPr defaultColWidth="9" defaultRowHeight="14.25" outlineLevelCol="4"/>
  <cols>
    <col min="1" max="1" width="50.75" style="90" customWidth="1"/>
    <col min="2" max="3" width="20.6333333333333" style="91" customWidth="1"/>
    <col min="4" max="4" width="20.6333333333333" style="90" customWidth="1"/>
    <col min="5" max="5" width="5.13333333333333" style="90" customWidth="1"/>
    <col min="6" max="7" width="12.6333333333333" style="90"/>
    <col min="8" max="246" width="9" style="90"/>
    <col min="247" max="247" width="41.6333333333333" style="90" customWidth="1"/>
    <col min="248" max="249" width="14.5" style="90" customWidth="1"/>
    <col min="250" max="250" width="13.8833333333333" style="90" customWidth="1"/>
    <col min="251" max="253" width="9" style="90"/>
    <col min="254" max="255" width="10.5" style="90" customWidth="1"/>
    <col min="256" max="502" width="9" style="90"/>
    <col min="503" max="503" width="41.6333333333333" style="90" customWidth="1"/>
    <col min="504" max="505" width="14.5" style="90" customWidth="1"/>
    <col min="506" max="506" width="13.8833333333333" style="90" customWidth="1"/>
    <col min="507" max="509" width="9" style="90"/>
    <col min="510" max="511" width="10.5" style="90" customWidth="1"/>
    <col min="512" max="758" width="9" style="90"/>
    <col min="759" max="759" width="41.6333333333333" style="90" customWidth="1"/>
    <col min="760" max="761" width="14.5" style="90" customWidth="1"/>
    <col min="762" max="762" width="13.8833333333333" style="90" customWidth="1"/>
    <col min="763" max="765" width="9" style="90"/>
    <col min="766" max="767" width="10.5" style="90" customWidth="1"/>
    <col min="768" max="1014" width="9" style="90"/>
    <col min="1015" max="1015" width="41.6333333333333" style="90" customWidth="1"/>
    <col min="1016" max="1017" width="14.5" style="90" customWidth="1"/>
    <col min="1018" max="1018" width="13.8833333333333" style="90" customWidth="1"/>
    <col min="1019" max="1021" width="9" style="90"/>
    <col min="1022" max="1023" width="10.5" style="90" customWidth="1"/>
    <col min="1024" max="1270" width="9" style="90"/>
    <col min="1271" max="1271" width="41.6333333333333" style="90" customWidth="1"/>
    <col min="1272" max="1273" width="14.5" style="90" customWidth="1"/>
    <col min="1274" max="1274" width="13.8833333333333" style="90" customWidth="1"/>
    <col min="1275" max="1277" width="9" style="90"/>
    <col min="1278" max="1279" width="10.5" style="90" customWidth="1"/>
    <col min="1280" max="1526" width="9" style="90"/>
    <col min="1527" max="1527" width="41.6333333333333" style="90" customWidth="1"/>
    <col min="1528" max="1529" width="14.5" style="90" customWidth="1"/>
    <col min="1530" max="1530" width="13.8833333333333" style="90" customWidth="1"/>
    <col min="1531" max="1533" width="9" style="90"/>
    <col min="1534" max="1535" width="10.5" style="90" customWidth="1"/>
    <col min="1536" max="1782" width="9" style="90"/>
    <col min="1783" max="1783" width="41.6333333333333" style="90" customWidth="1"/>
    <col min="1784" max="1785" width="14.5" style="90" customWidth="1"/>
    <col min="1786" max="1786" width="13.8833333333333" style="90" customWidth="1"/>
    <col min="1787" max="1789" width="9" style="90"/>
    <col min="1790" max="1791" width="10.5" style="90" customWidth="1"/>
    <col min="1792" max="2038" width="9" style="90"/>
    <col min="2039" max="2039" width="41.6333333333333" style="90" customWidth="1"/>
    <col min="2040" max="2041" width="14.5" style="90" customWidth="1"/>
    <col min="2042" max="2042" width="13.8833333333333" style="90" customWidth="1"/>
    <col min="2043" max="2045" width="9" style="90"/>
    <col min="2046" max="2047" width="10.5" style="90" customWidth="1"/>
    <col min="2048" max="2294" width="9" style="90"/>
    <col min="2295" max="2295" width="41.6333333333333" style="90" customWidth="1"/>
    <col min="2296" max="2297" width="14.5" style="90" customWidth="1"/>
    <col min="2298" max="2298" width="13.8833333333333" style="90" customWidth="1"/>
    <col min="2299" max="2301" width="9" style="90"/>
    <col min="2302" max="2303" width="10.5" style="90" customWidth="1"/>
    <col min="2304" max="2550" width="9" style="90"/>
    <col min="2551" max="2551" width="41.6333333333333" style="90" customWidth="1"/>
    <col min="2552" max="2553" width="14.5" style="90" customWidth="1"/>
    <col min="2554" max="2554" width="13.8833333333333" style="90" customWidth="1"/>
    <col min="2555" max="2557" width="9" style="90"/>
    <col min="2558" max="2559" width="10.5" style="90" customWidth="1"/>
    <col min="2560" max="2806" width="9" style="90"/>
    <col min="2807" max="2807" width="41.6333333333333" style="90" customWidth="1"/>
    <col min="2808" max="2809" width="14.5" style="90" customWidth="1"/>
    <col min="2810" max="2810" width="13.8833333333333" style="90" customWidth="1"/>
    <col min="2811" max="2813" width="9" style="90"/>
    <col min="2814" max="2815" width="10.5" style="90" customWidth="1"/>
    <col min="2816" max="3062" width="9" style="90"/>
    <col min="3063" max="3063" width="41.6333333333333" style="90" customWidth="1"/>
    <col min="3064" max="3065" width="14.5" style="90" customWidth="1"/>
    <col min="3066" max="3066" width="13.8833333333333" style="90" customWidth="1"/>
    <col min="3067" max="3069" width="9" style="90"/>
    <col min="3070" max="3071" width="10.5" style="90" customWidth="1"/>
    <col min="3072" max="3318" width="9" style="90"/>
    <col min="3319" max="3319" width="41.6333333333333" style="90" customWidth="1"/>
    <col min="3320" max="3321" width="14.5" style="90" customWidth="1"/>
    <col min="3322" max="3322" width="13.8833333333333" style="90" customWidth="1"/>
    <col min="3323" max="3325" width="9" style="90"/>
    <col min="3326" max="3327" width="10.5" style="90" customWidth="1"/>
    <col min="3328" max="3574" width="9" style="90"/>
    <col min="3575" max="3575" width="41.6333333333333" style="90" customWidth="1"/>
    <col min="3576" max="3577" width="14.5" style="90" customWidth="1"/>
    <col min="3578" max="3578" width="13.8833333333333" style="90" customWidth="1"/>
    <col min="3579" max="3581" width="9" style="90"/>
    <col min="3582" max="3583" width="10.5" style="90" customWidth="1"/>
    <col min="3584" max="3830" width="9" style="90"/>
    <col min="3831" max="3831" width="41.6333333333333" style="90" customWidth="1"/>
    <col min="3832" max="3833" width="14.5" style="90" customWidth="1"/>
    <col min="3834" max="3834" width="13.8833333333333" style="90" customWidth="1"/>
    <col min="3835" max="3837" width="9" style="90"/>
    <col min="3838" max="3839" width="10.5" style="90" customWidth="1"/>
    <col min="3840" max="4086" width="9" style="90"/>
    <col min="4087" max="4087" width="41.6333333333333" style="90" customWidth="1"/>
    <col min="4088" max="4089" width="14.5" style="90" customWidth="1"/>
    <col min="4090" max="4090" width="13.8833333333333" style="90" customWidth="1"/>
    <col min="4091" max="4093" width="9" style="90"/>
    <col min="4094" max="4095" width="10.5" style="90" customWidth="1"/>
    <col min="4096" max="4342" width="9" style="90"/>
    <col min="4343" max="4343" width="41.6333333333333" style="90" customWidth="1"/>
    <col min="4344" max="4345" width="14.5" style="90" customWidth="1"/>
    <col min="4346" max="4346" width="13.8833333333333" style="90" customWidth="1"/>
    <col min="4347" max="4349" width="9" style="90"/>
    <col min="4350" max="4351" width="10.5" style="90" customWidth="1"/>
    <col min="4352" max="4598" width="9" style="90"/>
    <col min="4599" max="4599" width="41.6333333333333" style="90" customWidth="1"/>
    <col min="4600" max="4601" width="14.5" style="90" customWidth="1"/>
    <col min="4602" max="4602" width="13.8833333333333" style="90" customWidth="1"/>
    <col min="4603" max="4605" width="9" style="90"/>
    <col min="4606" max="4607" width="10.5" style="90" customWidth="1"/>
    <col min="4608" max="4854" width="9" style="90"/>
    <col min="4855" max="4855" width="41.6333333333333" style="90" customWidth="1"/>
    <col min="4856" max="4857" width="14.5" style="90" customWidth="1"/>
    <col min="4858" max="4858" width="13.8833333333333" style="90" customWidth="1"/>
    <col min="4859" max="4861" width="9" style="90"/>
    <col min="4862" max="4863" width="10.5" style="90" customWidth="1"/>
    <col min="4864" max="5110" width="9" style="90"/>
    <col min="5111" max="5111" width="41.6333333333333" style="90" customWidth="1"/>
    <col min="5112" max="5113" width="14.5" style="90" customWidth="1"/>
    <col min="5114" max="5114" width="13.8833333333333" style="90" customWidth="1"/>
    <col min="5115" max="5117" width="9" style="90"/>
    <col min="5118" max="5119" width="10.5" style="90" customWidth="1"/>
    <col min="5120" max="5366" width="9" style="90"/>
    <col min="5367" max="5367" width="41.6333333333333" style="90" customWidth="1"/>
    <col min="5368" max="5369" width="14.5" style="90" customWidth="1"/>
    <col min="5370" max="5370" width="13.8833333333333" style="90" customWidth="1"/>
    <col min="5371" max="5373" width="9" style="90"/>
    <col min="5374" max="5375" width="10.5" style="90" customWidth="1"/>
    <col min="5376" max="5622" width="9" style="90"/>
    <col min="5623" max="5623" width="41.6333333333333" style="90" customWidth="1"/>
    <col min="5624" max="5625" width="14.5" style="90" customWidth="1"/>
    <col min="5626" max="5626" width="13.8833333333333" style="90" customWidth="1"/>
    <col min="5627" max="5629" width="9" style="90"/>
    <col min="5630" max="5631" width="10.5" style="90" customWidth="1"/>
    <col min="5632" max="5878" width="9" style="90"/>
    <col min="5879" max="5879" width="41.6333333333333" style="90" customWidth="1"/>
    <col min="5880" max="5881" width="14.5" style="90" customWidth="1"/>
    <col min="5882" max="5882" width="13.8833333333333" style="90" customWidth="1"/>
    <col min="5883" max="5885" width="9" style="90"/>
    <col min="5886" max="5887" width="10.5" style="90" customWidth="1"/>
    <col min="5888" max="6134" width="9" style="90"/>
    <col min="6135" max="6135" width="41.6333333333333" style="90" customWidth="1"/>
    <col min="6136" max="6137" width="14.5" style="90" customWidth="1"/>
    <col min="6138" max="6138" width="13.8833333333333" style="90" customWidth="1"/>
    <col min="6139" max="6141" width="9" style="90"/>
    <col min="6142" max="6143" width="10.5" style="90" customWidth="1"/>
    <col min="6144" max="6390" width="9" style="90"/>
    <col min="6391" max="6391" width="41.6333333333333" style="90" customWidth="1"/>
    <col min="6392" max="6393" width="14.5" style="90" customWidth="1"/>
    <col min="6394" max="6394" width="13.8833333333333" style="90" customWidth="1"/>
    <col min="6395" max="6397" width="9" style="90"/>
    <col min="6398" max="6399" width="10.5" style="90" customWidth="1"/>
    <col min="6400" max="6646" width="9" style="90"/>
    <col min="6647" max="6647" width="41.6333333333333" style="90" customWidth="1"/>
    <col min="6648" max="6649" width="14.5" style="90" customWidth="1"/>
    <col min="6650" max="6650" width="13.8833333333333" style="90" customWidth="1"/>
    <col min="6651" max="6653" width="9" style="90"/>
    <col min="6654" max="6655" width="10.5" style="90" customWidth="1"/>
    <col min="6656" max="6902" width="9" style="90"/>
    <col min="6903" max="6903" width="41.6333333333333" style="90" customWidth="1"/>
    <col min="6904" max="6905" width="14.5" style="90" customWidth="1"/>
    <col min="6906" max="6906" width="13.8833333333333" style="90" customWidth="1"/>
    <col min="6907" max="6909" width="9" style="90"/>
    <col min="6910" max="6911" width="10.5" style="90" customWidth="1"/>
    <col min="6912" max="7158" width="9" style="90"/>
    <col min="7159" max="7159" width="41.6333333333333" style="90" customWidth="1"/>
    <col min="7160" max="7161" width="14.5" style="90" customWidth="1"/>
    <col min="7162" max="7162" width="13.8833333333333" style="90" customWidth="1"/>
    <col min="7163" max="7165" width="9" style="90"/>
    <col min="7166" max="7167" width="10.5" style="90" customWidth="1"/>
    <col min="7168" max="7414" width="9" style="90"/>
    <col min="7415" max="7415" width="41.6333333333333" style="90" customWidth="1"/>
    <col min="7416" max="7417" width="14.5" style="90" customWidth="1"/>
    <col min="7418" max="7418" width="13.8833333333333" style="90" customWidth="1"/>
    <col min="7419" max="7421" width="9" style="90"/>
    <col min="7422" max="7423" width="10.5" style="90" customWidth="1"/>
    <col min="7424" max="7670" width="9" style="90"/>
    <col min="7671" max="7671" width="41.6333333333333" style="90" customWidth="1"/>
    <col min="7672" max="7673" width="14.5" style="90" customWidth="1"/>
    <col min="7674" max="7674" width="13.8833333333333" style="90" customWidth="1"/>
    <col min="7675" max="7677" width="9" style="90"/>
    <col min="7678" max="7679" width="10.5" style="90" customWidth="1"/>
    <col min="7680" max="7926" width="9" style="90"/>
    <col min="7927" max="7927" width="41.6333333333333" style="90" customWidth="1"/>
    <col min="7928" max="7929" width="14.5" style="90" customWidth="1"/>
    <col min="7930" max="7930" width="13.8833333333333" style="90" customWidth="1"/>
    <col min="7931" max="7933" width="9" style="90"/>
    <col min="7934" max="7935" width="10.5" style="90" customWidth="1"/>
    <col min="7936" max="8182" width="9" style="90"/>
    <col min="8183" max="8183" width="41.6333333333333" style="90" customWidth="1"/>
    <col min="8184" max="8185" width="14.5" style="90" customWidth="1"/>
    <col min="8186" max="8186" width="13.8833333333333" style="90" customWidth="1"/>
    <col min="8187" max="8189" width="9" style="90"/>
    <col min="8190" max="8191" width="10.5" style="90" customWidth="1"/>
    <col min="8192" max="8438" width="9" style="90"/>
    <col min="8439" max="8439" width="41.6333333333333" style="90" customWidth="1"/>
    <col min="8440" max="8441" width="14.5" style="90" customWidth="1"/>
    <col min="8442" max="8442" width="13.8833333333333" style="90" customWidth="1"/>
    <col min="8443" max="8445" width="9" style="90"/>
    <col min="8446" max="8447" width="10.5" style="90" customWidth="1"/>
    <col min="8448" max="8694" width="9" style="90"/>
    <col min="8695" max="8695" width="41.6333333333333" style="90" customWidth="1"/>
    <col min="8696" max="8697" width="14.5" style="90" customWidth="1"/>
    <col min="8698" max="8698" width="13.8833333333333" style="90" customWidth="1"/>
    <col min="8699" max="8701" width="9" style="90"/>
    <col min="8702" max="8703" width="10.5" style="90" customWidth="1"/>
    <col min="8704" max="8950" width="9" style="90"/>
    <col min="8951" max="8951" width="41.6333333333333" style="90" customWidth="1"/>
    <col min="8952" max="8953" width="14.5" style="90" customWidth="1"/>
    <col min="8954" max="8954" width="13.8833333333333" style="90" customWidth="1"/>
    <col min="8955" max="8957" width="9" style="90"/>
    <col min="8958" max="8959" width="10.5" style="90" customWidth="1"/>
    <col min="8960" max="9206" width="9" style="90"/>
    <col min="9207" max="9207" width="41.6333333333333" style="90" customWidth="1"/>
    <col min="9208" max="9209" width="14.5" style="90" customWidth="1"/>
    <col min="9210" max="9210" width="13.8833333333333" style="90" customWidth="1"/>
    <col min="9211" max="9213" width="9" style="90"/>
    <col min="9214" max="9215" width="10.5" style="90" customWidth="1"/>
    <col min="9216" max="9462" width="9" style="90"/>
    <col min="9463" max="9463" width="41.6333333333333" style="90" customWidth="1"/>
    <col min="9464" max="9465" width="14.5" style="90" customWidth="1"/>
    <col min="9466" max="9466" width="13.8833333333333" style="90" customWidth="1"/>
    <col min="9467" max="9469" width="9" style="90"/>
    <col min="9470" max="9471" width="10.5" style="90" customWidth="1"/>
    <col min="9472" max="9718" width="9" style="90"/>
    <col min="9719" max="9719" width="41.6333333333333" style="90" customWidth="1"/>
    <col min="9720" max="9721" width="14.5" style="90" customWidth="1"/>
    <col min="9722" max="9722" width="13.8833333333333" style="90" customWidth="1"/>
    <col min="9723" max="9725" width="9" style="90"/>
    <col min="9726" max="9727" width="10.5" style="90" customWidth="1"/>
    <col min="9728" max="9974" width="9" style="90"/>
    <col min="9975" max="9975" width="41.6333333333333" style="90" customWidth="1"/>
    <col min="9976" max="9977" width="14.5" style="90" customWidth="1"/>
    <col min="9978" max="9978" width="13.8833333333333" style="90" customWidth="1"/>
    <col min="9979" max="9981" width="9" style="90"/>
    <col min="9982" max="9983" width="10.5" style="90" customWidth="1"/>
    <col min="9984" max="10230" width="9" style="90"/>
    <col min="10231" max="10231" width="41.6333333333333" style="90" customWidth="1"/>
    <col min="10232" max="10233" width="14.5" style="90" customWidth="1"/>
    <col min="10234" max="10234" width="13.8833333333333" style="90" customWidth="1"/>
    <col min="10235" max="10237" width="9" style="90"/>
    <col min="10238" max="10239" width="10.5" style="90" customWidth="1"/>
    <col min="10240" max="10486" width="9" style="90"/>
    <col min="10487" max="10487" width="41.6333333333333" style="90" customWidth="1"/>
    <col min="10488" max="10489" width="14.5" style="90" customWidth="1"/>
    <col min="10490" max="10490" width="13.8833333333333" style="90" customWidth="1"/>
    <col min="10491" max="10493" width="9" style="90"/>
    <col min="10494" max="10495" width="10.5" style="90" customWidth="1"/>
    <col min="10496" max="10742" width="9" style="90"/>
    <col min="10743" max="10743" width="41.6333333333333" style="90" customWidth="1"/>
    <col min="10744" max="10745" width="14.5" style="90" customWidth="1"/>
    <col min="10746" max="10746" width="13.8833333333333" style="90" customWidth="1"/>
    <col min="10747" max="10749" width="9" style="90"/>
    <col min="10750" max="10751" width="10.5" style="90" customWidth="1"/>
    <col min="10752" max="10998" width="9" style="90"/>
    <col min="10999" max="10999" width="41.6333333333333" style="90" customWidth="1"/>
    <col min="11000" max="11001" width="14.5" style="90" customWidth="1"/>
    <col min="11002" max="11002" width="13.8833333333333" style="90" customWidth="1"/>
    <col min="11003" max="11005" width="9" style="90"/>
    <col min="11006" max="11007" width="10.5" style="90" customWidth="1"/>
    <col min="11008" max="11254" width="9" style="90"/>
    <col min="11255" max="11255" width="41.6333333333333" style="90" customWidth="1"/>
    <col min="11256" max="11257" width="14.5" style="90" customWidth="1"/>
    <col min="11258" max="11258" width="13.8833333333333" style="90" customWidth="1"/>
    <col min="11259" max="11261" width="9" style="90"/>
    <col min="11262" max="11263" width="10.5" style="90" customWidth="1"/>
    <col min="11264" max="11510" width="9" style="90"/>
    <col min="11511" max="11511" width="41.6333333333333" style="90" customWidth="1"/>
    <col min="11512" max="11513" width="14.5" style="90" customWidth="1"/>
    <col min="11514" max="11514" width="13.8833333333333" style="90" customWidth="1"/>
    <col min="11515" max="11517" width="9" style="90"/>
    <col min="11518" max="11519" width="10.5" style="90" customWidth="1"/>
    <col min="11520" max="11766" width="9" style="90"/>
    <col min="11767" max="11767" width="41.6333333333333" style="90" customWidth="1"/>
    <col min="11768" max="11769" width="14.5" style="90" customWidth="1"/>
    <col min="11770" max="11770" width="13.8833333333333" style="90" customWidth="1"/>
    <col min="11771" max="11773" width="9" style="90"/>
    <col min="11774" max="11775" width="10.5" style="90" customWidth="1"/>
    <col min="11776" max="12022" width="9" style="90"/>
    <col min="12023" max="12023" width="41.6333333333333" style="90" customWidth="1"/>
    <col min="12024" max="12025" width="14.5" style="90" customWidth="1"/>
    <col min="12026" max="12026" width="13.8833333333333" style="90" customWidth="1"/>
    <col min="12027" max="12029" width="9" style="90"/>
    <col min="12030" max="12031" width="10.5" style="90" customWidth="1"/>
    <col min="12032" max="12278" width="9" style="90"/>
    <col min="12279" max="12279" width="41.6333333333333" style="90" customWidth="1"/>
    <col min="12280" max="12281" width="14.5" style="90" customWidth="1"/>
    <col min="12282" max="12282" width="13.8833333333333" style="90" customWidth="1"/>
    <col min="12283" max="12285" width="9" style="90"/>
    <col min="12286" max="12287" width="10.5" style="90" customWidth="1"/>
    <col min="12288" max="12534" width="9" style="90"/>
    <col min="12535" max="12535" width="41.6333333333333" style="90" customWidth="1"/>
    <col min="12536" max="12537" width="14.5" style="90" customWidth="1"/>
    <col min="12538" max="12538" width="13.8833333333333" style="90" customWidth="1"/>
    <col min="12539" max="12541" width="9" style="90"/>
    <col min="12542" max="12543" width="10.5" style="90" customWidth="1"/>
    <col min="12544" max="12790" width="9" style="90"/>
    <col min="12791" max="12791" width="41.6333333333333" style="90" customWidth="1"/>
    <col min="12792" max="12793" width="14.5" style="90" customWidth="1"/>
    <col min="12794" max="12794" width="13.8833333333333" style="90" customWidth="1"/>
    <col min="12795" max="12797" width="9" style="90"/>
    <col min="12798" max="12799" width="10.5" style="90" customWidth="1"/>
    <col min="12800" max="13046" width="9" style="90"/>
    <col min="13047" max="13047" width="41.6333333333333" style="90" customWidth="1"/>
    <col min="13048" max="13049" width="14.5" style="90" customWidth="1"/>
    <col min="13050" max="13050" width="13.8833333333333" style="90" customWidth="1"/>
    <col min="13051" max="13053" width="9" style="90"/>
    <col min="13054" max="13055" width="10.5" style="90" customWidth="1"/>
    <col min="13056" max="13302" width="9" style="90"/>
    <col min="13303" max="13303" width="41.6333333333333" style="90" customWidth="1"/>
    <col min="13304" max="13305" width="14.5" style="90" customWidth="1"/>
    <col min="13306" max="13306" width="13.8833333333333" style="90" customWidth="1"/>
    <col min="13307" max="13309" width="9" style="90"/>
    <col min="13310" max="13311" width="10.5" style="90" customWidth="1"/>
    <col min="13312" max="13558" width="9" style="90"/>
    <col min="13559" max="13559" width="41.6333333333333" style="90" customWidth="1"/>
    <col min="13560" max="13561" width="14.5" style="90" customWidth="1"/>
    <col min="13562" max="13562" width="13.8833333333333" style="90" customWidth="1"/>
    <col min="13563" max="13565" width="9" style="90"/>
    <col min="13566" max="13567" width="10.5" style="90" customWidth="1"/>
    <col min="13568" max="13814" width="9" style="90"/>
    <col min="13815" max="13815" width="41.6333333333333" style="90" customWidth="1"/>
    <col min="13816" max="13817" width="14.5" style="90" customWidth="1"/>
    <col min="13818" max="13818" width="13.8833333333333" style="90" customWidth="1"/>
    <col min="13819" max="13821" width="9" style="90"/>
    <col min="13822" max="13823" width="10.5" style="90" customWidth="1"/>
    <col min="13824" max="14070" width="9" style="90"/>
    <col min="14071" max="14071" width="41.6333333333333" style="90" customWidth="1"/>
    <col min="14072" max="14073" width="14.5" style="90" customWidth="1"/>
    <col min="14074" max="14074" width="13.8833333333333" style="90" customWidth="1"/>
    <col min="14075" max="14077" width="9" style="90"/>
    <col min="14078" max="14079" width="10.5" style="90" customWidth="1"/>
    <col min="14080" max="14326" width="9" style="90"/>
    <col min="14327" max="14327" width="41.6333333333333" style="90" customWidth="1"/>
    <col min="14328" max="14329" width="14.5" style="90" customWidth="1"/>
    <col min="14330" max="14330" width="13.8833333333333" style="90" customWidth="1"/>
    <col min="14331" max="14333" width="9" style="90"/>
    <col min="14334" max="14335" width="10.5" style="90" customWidth="1"/>
    <col min="14336" max="14582" width="9" style="90"/>
    <col min="14583" max="14583" width="41.6333333333333" style="90" customWidth="1"/>
    <col min="14584" max="14585" width="14.5" style="90" customWidth="1"/>
    <col min="14586" max="14586" width="13.8833333333333" style="90" customWidth="1"/>
    <col min="14587" max="14589" width="9" style="90"/>
    <col min="14590" max="14591" width="10.5" style="90" customWidth="1"/>
    <col min="14592" max="14838" width="9" style="90"/>
    <col min="14839" max="14839" width="41.6333333333333" style="90" customWidth="1"/>
    <col min="14840" max="14841" width="14.5" style="90" customWidth="1"/>
    <col min="14842" max="14842" width="13.8833333333333" style="90" customWidth="1"/>
    <col min="14843" max="14845" width="9" style="90"/>
    <col min="14846" max="14847" width="10.5" style="90" customWidth="1"/>
    <col min="14848" max="15094" width="9" style="90"/>
    <col min="15095" max="15095" width="41.6333333333333" style="90" customWidth="1"/>
    <col min="15096" max="15097" width="14.5" style="90" customWidth="1"/>
    <col min="15098" max="15098" width="13.8833333333333" style="90" customWidth="1"/>
    <col min="15099" max="15101" width="9" style="90"/>
    <col min="15102" max="15103" width="10.5" style="90" customWidth="1"/>
    <col min="15104" max="15350" width="9" style="90"/>
    <col min="15351" max="15351" width="41.6333333333333" style="90" customWidth="1"/>
    <col min="15352" max="15353" width="14.5" style="90" customWidth="1"/>
    <col min="15354" max="15354" width="13.8833333333333" style="90" customWidth="1"/>
    <col min="15355" max="15357" width="9" style="90"/>
    <col min="15358" max="15359" width="10.5" style="90" customWidth="1"/>
    <col min="15360" max="15606" width="9" style="90"/>
    <col min="15607" max="15607" width="41.6333333333333" style="90" customWidth="1"/>
    <col min="15608" max="15609" width="14.5" style="90" customWidth="1"/>
    <col min="15610" max="15610" width="13.8833333333333" style="90" customWidth="1"/>
    <col min="15611" max="15613" width="9" style="90"/>
    <col min="15614" max="15615" width="10.5" style="90" customWidth="1"/>
    <col min="15616" max="15862" width="9" style="90"/>
    <col min="15863" max="15863" width="41.6333333333333" style="90" customWidth="1"/>
    <col min="15864" max="15865" width="14.5" style="90" customWidth="1"/>
    <col min="15866" max="15866" width="13.8833333333333" style="90" customWidth="1"/>
    <col min="15867" max="15869" width="9" style="90"/>
    <col min="15870" max="15871" width="10.5" style="90" customWidth="1"/>
    <col min="15872" max="16118" width="9" style="90"/>
    <col min="16119" max="16119" width="41.6333333333333" style="90" customWidth="1"/>
    <col min="16120" max="16121" width="14.5" style="90" customWidth="1"/>
    <col min="16122" max="16122" width="13.8833333333333" style="90" customWidth="1"/>
    <col min="16123" max="16125" width="9" style="90"/>
    <col min="16126" max="16127" width="10.5" style="90" customWidth="1"/>
    <col min="16128" max="16384" width="9" style="90"/>
  </cols>
  <sheetData>
    <row r="1" ht="45" customHeight="1" spans="1:4">
      <c r="A1" s="92" t="s">
        <v>1995</v>
      </c>
      <c r="B1" s="93"/>
      <c r="C1" s="93"/>
      <c r="D1" s="92"/>
    </row>
    <row r="2" ht="20.1" customHeight="1" spans="1:4">
      <c r="A2" s="94"/>
      <c r="B2" s="95"/>
      <c r="C2" s="96"/>
      <c r="D2" s="97" t="s">
        <v>1874</v>
      </c>
    </row>
    <row r="3" ht="45" customHeight="1" spans="1:5">
      <c r="A3" s="98" t="s">
        <v>1240</v>
      </c>
      <c r="B3" s="99" t="s">
        <v>5</v>
      </c>
      <c r="C3" s="99" t="s">
        <v>6</v>
      </c>
      <c r="D3" s="99" t="s">
        <v>7</v>
      </c>
      <c r="E3" s="100" t="s">
        <v>8</v>
      </c>
    </row>
    <row r="4" ht="36" customHeight="1" spans="1:5">
      <c r="A4" s="101" t="s">
        <v>1982</v>
      </c>
      <c r="B4" s="102">
        <v>17292</v>
      </c>
      <c r="C4" s="103">
        <v>34702</v>
      </c>
      <c r="D4" s="104">
        <f>(C4-B4)/B4</f>
        <v>1.007</v>
      </c>
      <c r="E4" s="100" t="str">
        <f t="shared" ref="E4:E22" si="0">IF(A4&lt;&gt;"",IF(SUM(B4:C4)&lt;&gt;0,"是","否"),"是")</f>
        <v>是</v>
      </c>
    </row>
    <row r="5" ht="36" customHeight="1" spans="1:5">
      <c r="A5" s="105" t="s">
        <v>1983</v>
      </c>
      <c r="B5" s="106">
        <v>16472</v>
      </c>
      <c r="C5" s="107">
        <v>33840</v>
      </c>
      <c r="D5" s="104">
        <f>(C5-B5)/B5</f>
        <v>1.054</v>
      </c>
      <c r="E5" s="100" t="str">
        <f t="shared" si="0"/>
        <v>是</v>
      </c>
    </row>
    <row r="6" ht="36" customHeight="1" spans="1:5">
      <c r="A6" s="101" t="s">
        <v>1984</v>
      </c>
      <c r="B6" s="102">
        <v>20578</v>
      </c>
      <c r="C6" s="103">
        <v>22943</v>
      </c>
      <c r="D6" s="104">
        <f>(C6-B6)/B6</f>
        <v>0.115</v>
      </c>
      <c r="E6" s="100" t="str">
        <f t="shared" si="0"/>
        <v>是</v>
      </c>
    </row>
    <row r="7" ht="36" customHeight="1" spans="1:5">
      <c r="A7" s="105" t="s">
        <v>1983</v>
      </c>
      <c r="B7" s="106">
        <v>20489</v>
      </c>
      <c r="C7" s="108">
        <v>22443</v>
      </c>
      <c r="D7" s="104">
        <f>(C7-B7)/B7</f>
        <v>0.095</v>
      </c>
      <c r="E7" s="100" t="str">
        <f t="shared" si="0"/>
        <v>是</v>
      </c>
    </row>
    <row r="8" ht="36" customHeight="1" spans="1:5">
      <c r="A8" s="101" t="s">
        <v>1985</v>
      </c>
      <c r="B8" s="102"/>
      <c r="C8" s="109"/>
      <c r="D8" s="104"/>
      <c r="E8" s="100" t="str">
        <f t="shared" si="0"/>
        <v>否</v>
      </c>
    </row>
    <row r="9" ht="36" customHeight="1" spans="1:5">
      <c r="A9" s="105" t="s">
        <v>1983</v>
      </c>
      <c r="B9" s="106"/>
      <c r="C9" s="110"/>
      <c r="D9" s="104"/>
      <c r="E9" s="100" t="str">
        <f t="shared" si="0"/>
        <v>否</v>
      </c>
    </row>
    <row r="10" ht="36" customHeight="1" spans="1:5">
      <c r="A10" s="101" t="s">
        <v>1986</v>
      </c>
      <c r="B10" s="102"/>
      <c r="C10" s="103"/>
      <c r="D10" s="104"/>
      <c r="E10" s="100" t="str">
        <f t="shared" si="0"/>
        <v>否</v>
      </c>
    </row>
    <row r="11" ht="36" customHeight="1" spans="1:5">
      <c r="A11" s="105" t="s">
        <v>1983</v>
      </c>
      <c r="B11" s="106"/>
      <c r="C11" s="108"/>
      <c r="D11" s="104"/>
      <c r="E11" s="100" t="str">
        <f t="shared" si="0"/>
        <v>否</v>
      </c>
    </row>
    <row r="12" ht="36" customHeight="1" spans="1:5">
      <c r="A12" s="101" t="s">
        <v>1987</v>
      </c>
      <c r="B12" s="102"/>
      <c r="C12" s="103"/>
      <c r="D12" s="104"/>
      <c r="E12" s="100" t="str">
        <f t="shared" si="0"/>
        <v>否</v>
      </c>
    </row>
    <row r="13" ht="36" customHeight="1" spans="1:5">
      <c r="A13" s="105" t="s">
        <v>1983</v>
      </c>
      <c r="B13" s="106"/>
      <c r="C13" s="108"/>
      <c r="D13" s="104"/>
      <c r="E13" s="100" t="str">
        <f t="shared" si="0"/>
        <v>否</v>
      </c>
    </row>
    <row r="14" s="89" customFormat="1" ht="36" customHeight="1" spans="1:5">
      <c r="A14" s="101" t="s">
        <v>1988</v>
      </c>
      <c r="B14" s="111">
        <v>5649</v>
      </c>
      <c r="C14" s="109">
        <v>6416</v>
      </c>
      <c r="D14" s="104">
        <f>(C14-B14)/B14</f>
        <v>0.136</v>
      </c>
      <c r="E14" s="100" t="str">
        <f t="shared" si="0"/>
        <v>是</v>
      </c>
    </row>
    <row r="15" ht="36" customHeight="1" spans="1:5">
      <c r="A15" s="105" t="s">
        <v>1983</v>
      </c>
      <c r="B15" s="112">
        <v>5407</v>
      </c>
      <c r="C15" s="110">
        <v>6143</v>
      </c>
      <c r="D15" s="104">
        <f>(C15-B15)/B15</f>
        <v>0.136</v>
      </c>
      <c r="E15" s="100" t="str">
        <f t="shared" si="0"/>
        <v>是</v>
      </c>
    </row>
    <row r="16" ht="36" customHeight="1" spans="1:5">
      <c r="A16" s="101" t="s">
        <v>1989</v>
      </c>
      <c r="B16" s="113"/>
      <c r="C16" s="103"/>
      <c r="D16" s="104"/>
      <c r="E16" s="100" t="str">
        <f t="shared" si="0"/>
        <v>否</v>
      </c>
    </row>
    <row r="17" ht="36" customHeight="1" spans="1:5">
      <c r="A17" s="105" t="s">
        <v>1983</v>
      </c>
      <c r="B17" s="114"/>
      <c r="C17" s="115"/>
      <c r="D17" s="104"/>
      <c r="E17" s="100" t="str">
        <f t="shared" si="0"/>
        <v>否</v>
      </c>
    </row>
    <row r="18" ht="36" customHeight="1" spans="1:5">
      <c r="A18" s="116" t="s">
        <v>1990</v>
      </c>
      <c r="B18" s="113">
        <f>B4+B6+B8+B10+B12+B14+B16</f>
        <v>43519</v>
      </c>
      <c r="C18" s="113">
        <f>C4+C6+C8+C10+C12+C14+C16</f>
        <v>64061</v>
      </c>
      <c r="D18" s="104">
        <f t="shared" ref="D16:D22" si="1">(C18-B18)/B18</f>
        <v>0.472</v>
      </c>
      <c r="E18" s="100" t="str">
        <f t="shared" si="0"/>
        <v>是</v>
      </c>
    </row>
    <row r="19" ht="36" customHeight="1" spans="1:5">
      <c r="A19" s="105" t="s">
        <v>1991</v>
      </c>
      <c r="B19" s="114">
        <f>B5+B7+B9+B11+B13+B15+B17</f>
        <v>42368</v>
      </c>
      <c r="C19" s="114">
        <f>C5+C7+C9+C11+C13+C15+C17</f>
        <v>62426</v>
      </c>
      <c r="D19" s="104">
        <f t="shared" si="1"/>
        <v>0.473</v>
      </c>
      <c r="E19" s="100" t="str">
        <f t="shared" si="0"/>
        <v>是</v>
      </c>
    </row>
    <row r="20" ht="36" customHeight="1" spans="1:5">
      <c r="A20" s="101" t="s">
        <v>1992</v>
      </c>
      <c r="B20" s="113"/>
      <c r="C20" s="117"/>
      <c r="D20" s="104"/>
      <c r="E20" s="100" t="str">
        <f t="shared" si="0"/>
        <v>否</v>
      </c>
    </row>
    <row r="21" ht="36" customHeight="1" spans="1:5">
      <c r="A21" s="118" t="s">
        <v>1993</v>
      </c>
      <c r="B21" s="113">
        <v>13392</v>
      </c>
      <c r="C21" s="117"/>
      <c r="D21" s="104">
        <f t="shared" si="1"/>
        <v>-1</v>
      </c>
      <c r="E21" s="100" t="str">
        <f t="shared" si="0"/>
        <v>是</v>
      </c>
    </row>
    <row r="22" ht="36" customHeight="1" spans="1:5">
      <c r="A22" s="116" t="s">
        <v>1207</v>
      </c>
      <c r="B22" s="113">
        <f>B18+B20+B21</f>
        <v>56911</v>
      </c>
      <c r="C22" s="113">
        <f>C18+C20+C21</f>
        <v>64061</v>
      </c>
      <c r="D22" s="104">
        <f t="shared" si="1"/>
        <v>0.126</v>
      </c>
      <c r="E22" s="100" t="str">
        <f t="shared" si="0"/>
        <v>是</v>
      </c>
    </row>
    <row r="23" spans="2:3">
      <c r="B23" s="119"/>
      <c r="C23" s="119"/>
    </row>
    <row r="24" spans="2:3">
      <c r="B24" s="119"/>
      <c r="C24" s="119"/>
    </row>
    <row r="25" spans="2:3">
      <c r="B25" s="119"/>
      <c r="C25" s="119"/>
    </row>
    <row r="26" spans="2:3">
      <c r="B26" s="119"/>
      <c r="C26" s="119"/>
    </row>
  </sheetData>
  <autoFilter ref="A3:F22">
    <extLst/>
  </autoFilter>
  <mergeCells count="1">
    <mergeCell ref="A1:D1"/>
  </mergeCells>
  <conditionalFormatting sqref="E16:F16">
    <cfRule type="cellIs" dxfId="5" priority="5" stopIfTrue="1" operator="lessThan">
      <formula>0</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D7" sqref="D7"/>
    </sheetView>
  </sheetViews>
  <sheetFormatPr defaultColWidth="10" defaultRowHeight="13.5" outlineLevelCol="6"/>
  <cols>
    <col min="1" max="1" width="24.6333333333333" style="35" customWidth="1"/>
    <col min="2" max="7" width="15.6333333333333" style="35" customWidth="1"/>
    <col min="8" max="8" width="9.76666666666667" style="35" customWidth="1"/>
    <col min="9" max="16384" width="10" style="35"/>
  </cols>
  <sheetData>
    <row r="1" s="35" customFormat="1" ht="30" customHeight="1" spans="1:1">
      <c r="A1" s="63"/>
    </row>
    <row r="2" s="35" customFormat="1" ht="28.6" customHeight="1" spans="1:7">
      <c r="A2" s="80" t="s">
        <v>1996</v>
      </c>
      <c r="B2" s="80"/>
      <c r="C2" s="80"/>
      <c r="D2" s="80"/>
      <c r="E2" s="80"/>
      <c r="F2" s="80"/>
      <c r="G2" s="80"/>
    </row>
    <row r="3" s="35" customFormat="1" ht="23" customHeight="1" spans="1:7">
      <c r="A3" s="70"/>
      <c r="B3" s="70"/>
      <c r="F3" s="71" t="s">
        <v>1997</v>
      </c>
      <c r="G3" s="71"/>
    </row>
    <row r="4" s="35" customFormat="1" ht="30" customHeight="1" spans="1:7">
      <c r="A4" s="75" t="s">
        <v>1998</v>
      </c>
      <c r="B4" s="75" t="s">
        <v>1999</v>
      </c>
      <c r="C4" s="75"/>
      <c r="D4" s="75"/>
      <c r="E4" s="75" t="s">
        <v>2000</v>
      </c>
      <c r="F4" s="75"/>
      <c r="G4" s="75"/>
    </row>
    <row r="5" s="35" customFormat="1" ht="30" customHeight="1" spans="1:7">
      <c r="A5" s="75"/>
      <c r="B5" s="82"/>
      <c r="C5" s="75" t="s">
        <v>2001</v>
      </c>
      <c r="D5" s="75" t="s">
        <v>2002</v>
      </c>
      <c r="E5" s="82"/>
      <c r="F5" s="75" t="s">
        <v>2001</v>
      </c>
      <c r="G5" s="75" t="s">
        <v>2002</v>
      </c>
    </row>
    <row r="6" s="35" customFormat="1" ht="30" customHeight="1" spans="1:7">
      <c r="A6" s="75" t="s">
        <v>2003</v>
      </c>
      <c r="B6" s="75" t="s">
        <v>2004</v>
      </c>
      <c r="C6" s="75" t="s">
        <v>2005</v>
      </c>
      <c r="D6" s="75" t="s">
        <v>2006</v>
      </c>
      <c r="E6" s="75" t="s">
        <v>2007</v>
      </c>
      <c r="F6" s="75" t="s">
        <v>2008</v>
      </c>
      <c r="G6" s="75" t="s">
        <v>2009</v>
      </c>
    </row>
    <row r="7" s="35" customFormat="1" ht="30" customHeight="1" spans="1:7">
      <c r="A7" s="81" t="s">
        <v>1956</v>
      </c>
      <c r="B7" s="82">
        <v>34.5666</v>
      </c>
      <c r="C7" s="82">
        <v>17.1099</v>
      </c>
      <c r="D7" s="82">
        <v>17.4567</v>
      </c>
      <c r="E7" s="82">
        <v>30.945551</v>
      </c>
      <c r="F7" s="82">
        <v>14.333451</v>
      </c>
      <c r="G7" s="82">
        <v>16.6121</v>
      </c>
    </row>
    <row r="8" s="35" customFormat="1" ht="44" customHeight="1" spans="1:7">
      <c r="A8" s="81"/>
      <c r="B8" s="82"/>
      <c r="C8" s="82"/>
      <c r="D8" s="82"/>
      <c r="E8" s="82"/>
      <c r="F8" s="82"/>
      <c r="G8" s="82"/>
    </row>
    <row r="9" s="35" customFormat="1" ht="30" customHeight="1" spans="1:7">
      <c r="A9" s="81"/>
      <c r="B9" s="82"/>
      <c r="C9" s="82"/>
      <c r="D9" s="82"/>
      <c r="E9" s="82"/>
      <c r="F9" s="82"/>
      <c r="G9" s="82"/>
    </row>
    <row r="10" s="35" customFormat="1" ht="30" customHeight="1" spans="1:7">
      <c r="A10" s="81"/>
      <c r="B10" s="82"/>
      <c r="C10" s="82"/>
      <c r="D10" s="82"/>
      <c r="E10" s="82"/>
      <c r="F10" s="82"/>
      <c r="G10" s="82"/>
    </row>
    <row r="11" s="35" customFormat="1" ht="30" customHeight="1" spans="1:7">
      <c r="A11" s="81"/>
      <c r="B11" s="82"/>
      <c r="C11" s="82"/>
      <c r="D11" s="82"/>
      <c r="E11" s="82"/>
      <c r="F11" s="82"/>
      <c r="G11" s="82"/>
    </row>
    <row r="12" s="37" customFormat="1" ht="25" customHeight="1" spans="1:7">
      <c r="A12" s="62" t="s">
        <v>2010</v>
      </c>
      <c r="B12" s="62"/>
      <c r="C12" s="62"/>
      <c r="D12" s="62"/>
      <c r="E12" s="62"/>
      <c r="F12" s="62"/>
      <c r="G12" s="62"/>
    </row>
    <row r="13" s="37" customFormat="1" ht="25" customHeight="1" spans="1:7">
      <c r="A13" s="62" t="s">
        <v>2011</v>
      </c>
      <c r="B13" s="62"/>
      <c r="C13" s="62"/>
      <c r="D13" s="62"/>
      <c r="E13" s="62"/>
      <c r="F13" s="62"/>
      <c r="G13" s="62"/>
    </row>
    <row r="14" s="35" customFormat="1" ht="18" customHeight="1" spans="1:7">
      <c r="A14" s="63"/>
      <c r="B14" s="63"/>
      <c r="C14" s="63"/>
      <c r="D14" s="63"/>
      <c r="E14" s="63"/>
      <c r="F14" s="63"/>
      <c r="G14" s="63"/>
    </row>
    <row r="15" s="35" customFormat="1" ht="18" customHeight="1" spans="1:7">
      <c r="A15" s="63"/>
      <c r="B15" s="63"/>
      <c r="C15" s="63"/>
      <c r="D15" s="63"/>
      <c r="E15" s="63"/>
      <c r="F15" s="63"/>
      <c r="G15" s="63"/>
    </row>
    <row r="16" s="35" customFormat="1" ht="18" customHeight="1" spans="1:7">
      <c r="A16" s="63"/>
      <c r="B16" s="63"/>
      <c r="C16" s="63"/>
      <c r="D16" s="63"/>
      <c r="E16" s="63"/>
      <c r="F16" s="63"/>
      <c r="G16" s="63"/>
    </row>
    <row r="17" s="35" customFormat="1" ht="18" customHeight="1" spans="1:7">
      <c r="A17" s="63"/>
      <c r="B17" s="63"/>
      <c r="C17" s="63"/>
      <c r="D17" s="63"/>
      <c r="E17" s="63"/>
      <c r="F17" s="63"/>
      <c r="G17" s="63"/>
    </row>
    <row r="18" s="35" customFormat="1" ht="14" customHeight="1" spans="1:7">
      <c r="A18" s="63"/>
      <c r="B18" s="63"/>
      <c r="C18" s="63"/>
      <c r="D18" s="63"/>
      <c r="E18" s="63"/>
      <c r="F18" s="63"/>
      <c r="G18" s="63"/>
    </row>
    <row r="19" s="35" customFormat="1" ht="33" customHeight="1" spans="1:7">
      <c r="A19" s="70"/>
      <c r="B19" s="70"/>
      <c r="C19" s="70"/>
      <c r="D19" s="70"/>
      <c r="E19" s="70"/>
      <c r="F19" s="70"/>
      <c r="G19" s="70"/>
    </row>
  </sheetData>
  <mergeCells count="7">
    <mergeCell ref="A2:G2"/>
    <mergeCell ref="F3:G3"/>
    <mergeCell ref="B4:D4"/>
    <mergeCell ref="E4:G4"/>
    <mergeCell ref="A12:G12"/>
    <mergeCell ref="A13:G13"/>
    <mergeCell ref="A4:A5"/>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1"/>
  <sheetViews>
    <sheetView workbookViewId="0">
      <selection activeCell="E5" sqref="E5"/>
    </sheetView>
  </sheetViews>
  <sheetFormatPr defaultColWidth="8.89166666666667" defaultRowHeight="13.5" outlineLevelCol="6"/>
  <cols>
    <col min="1" max="1" width="13.6666666666667" customWidth="1"/>
    <col min="2" max="2" width="38.3333333333333" customWidth="1"/>
    <col min="3" max="3" width="85.775" customWidth="1"/>
    <col min="4" max="7" width="8.89166666666667" style="85"/>
  </cols>
  <sheetData>
    <row r="2" ht="34" customHeight="1" spans="1:3">
      <c r="A2" s="80" t="s">
        <v>2012</v>
      </c>
      <c r="B2" s="80"/>
      <c r="C2" s="80"/>
    </row>
    <row r="3" ht="30" customHeight="1" spans="1:3">
      <c r="A3" s="70"/>
      <c r="B3" s="35"/>
      <c r="C3" s="71" t="s">
        <v>1997</v>
      </c>
    </row>
    <row r="4" ht="45" customHeight="1" spans="1:3">
      <c r="A4" s="75" t="s">
        <v>2013</v>
      </c>
      <c r="B4" s="75" t="s">
        <v>2014</v>
      </c>
      <c r="C4" s="75" t="s">
        <v>2015</v>
      </c>
    </row>
    <row r="5" s="84" customFormat="1" ht="51" customHeight="1" spans="1:7">
      <c r="A5" s="86" t="s">
        <v>2016</v>
      </c>
      <c r="B5" s="87">
        <v>17.1099</v>
      </c>
      <c r="C5" s="87">
        <v>14.333451</v>
      </c>
      <c r="D5" s="88"/>
      <c r="E5" s="88"/>
      <c r="F5" s="88"/>
      <c r="G5" s="88"/>
    </row>
    <row r="6" s="35" customFormat="1" ht="39" customHeight="1" spans="1:7">
      <c r="A6" s="81"/>
      <c r="B6" s="82"/>
      <c r="C6" s="82"/>
      <c r="D6" s="83"/>
      <c r="E6" s="83"/>
      <c r="F6" s="83"/>
      <c r="G6" s="83"/>
    </row>
    <row r="7" s="35" customFormat="1" ht="33" customHeight="1" spans="1:7">
      <c r="A7" s="81"/>
      <c r="B7" s="82"/>
      <c r="C7" s="82"/>
      <c r="D7" s="83"/>
      <c r="E7" s="83"/>
      <c r="F7" s="83"/>
      <c r="G7" s="83"/>
    </row>
    <row r="8" s="35" customFormat="1" ht="30" customHeight="1" spans="1:7">
      <c r="A8" s="81"/>
      <c r="B8" s="82"/>
      <c r="C8" s="82"/>
      <c r="D8" s="83"/>
      <c r="E8" s="83"/>
      <c r="F8" s="83"/>
      <c r="G8" s="83"/>
    </row>
    <row r="9" s="35" customFormat="1" ht="30" customHeight="1" spans="1:7">
      <c r="A9" s="81"/>
      <c r="B9" s="82"/>
      <c r="C9" s="82"/>
      <c r="D9" s="83"/>
      <c r="E9" s="83"/>
      <c r="F9" s="83"/>
      <c r="G9" s="83"/>
    </row>
    <row r="10" ht="24" customHeight="1" spans="1:3">
      <c r="A10" s="62" t="s">
        <v>2010</v>
      </c>
      <c r="B10" s="62"/>
      <c r="C10" s="62"/>
    </row>
    <row r="11" ht="24" customHeight="1" spans="1:3">
      <c r="A11" s="62" t="s">
        <v>2011</v>
      </c>
      <c r="B11" s="62"/>
      <c r="C11" s="62"/>
    </row>
  </sheetData>
  <mergeCells count="3">
    <mergeCell ref="A2:C2"/>
    <mergeCell ref="A10:C10"/>
    <mergeCell ref="A11:C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G12"/>
  <sheetViews>
    <sheetView workbookViewId="0">
      <selection activeCell="I10" sqref="I10"/>
    </sheetView>
  </sheetViews>
  <sheetFormatPr defaultColWidth="8.89166666666667" defaultRowHeight="13.5" outlineLevelCol="6"/>
  <cols>
    <col min="1" max="1" width="17.1083333333333" customWidth="1"/>
    <col min="2" max="2" width="36.1083333333333" customWidth="1"/>
    <col min="3" max="3" width="71.4416666666667" customWidth="1"/>
  </cols>
  <sheetData>
    <row r="3" ht="27" spans="1:3">
      <c r="A3" s="80" t="s">
        <v>2017</v>
      </c>
      <c r="B3" s="80"/>
      <c r="C3" s="80"/>
    </row>
    <row r="4" ht="27" spans="1:3">
      <c r="A4" s="80"/>
      <c r="B4" s="80"/>
      <c r="C4" s="71" t="s">
        <v>1997</v>
      </c>
    </row>
    <row r="5" ht="43" customHeight="1" spans="1:3">
      <c r="A5" s="75" t="s">
        <v>1998</v>
      </c>
      <c r="B5" s="75" t="s">
        <v>2018</v>
      </c>
      <c r="C5" s="75" t="s">
        <v>2019</v>
      </c>
    </row>
    <row r="6" ht="47" customHeight="1" spans="1:3">
      <c r="A6" s="77" t="s">
        <v>2016</v>
      </c>
      <c r="B6" s="75">
        <v>17.4567</v>
      </c>
      <c r="C6" s="75">
        <v>16.6121</v>
      </c>
    </row>
    <row r="7" s="35" customFormat="1" ht="39" customHeight="1" spans="1:7">
      <c r="A7" s="81"/>
      <c r="B7" s="82"/>
      <c r="C7" s="82"/>
      <c r="D7" s="83"/>
      <c r="E7" s="83"/>
      <c r="F7" s="83"/>
      <c r="G7" s="83"/>
    </row>
    <row r="8" s="35" customFormat="1" ht="33" customHeight="1" spans="1:7">
      <c r="A8" s="81"/>
      <c r="B8" s="82"/>
      <c r="C8" s="82"/>
      <c r="D8" s="83"/>
      <c r="E8" s="83"/>
      <c r="F8" s="83"/>
      <c r="G8" s="83"/>
    </row>
    <row r="9" s="35" customFormat="1" ht="30" customHeight="1" spans="1:7">
      <c r="A9" s="81"/>
      <c r="B9" s="82"/>
      <c r="C9" s="82"/>
      <c r="D9" s="83"/>
      <c r="E9" s="83"/>
      <c r="F9" s="83"/>
      <c r="G9" s="83"/>
    </row>
    <row r="10" s="35" customFormat="1" ht="30" customHeight="1" spans="1:7">
      <c r="A10" s="81"/>
      <c r="B10" s="82"/>
      <c r="C10" s="82"/>
      <c r="D10" s="83"/>
      <c r="E10" s="83"/>
      <c r="F10" s="83"/>
      <c r="G10" s="83"/>
    </row>
    <row r="11" ht="14.25" spans="1:3">
      <c r="A11" s="62" t="s">
        <v>2010</v>
      </c>
      <c r="B11" s="62"/>
      <c r="C11" s="62"/>
    </row>
    <row r="12" ht="14.25" spans="1:3">
      <c r="A12" s="62" t="s">
        <v>2011</v>
      </c>
      <c r="B12" s="62"/>
      <c r="C12" s="62"/>
    </row>
  </sheetData>
  <mergeCells count="3">
    <mergeCell ref="A3:C3"/>
    <mergeCell ref="A11:C11"/>
    <mergeCell ref="A12:C1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12" sqref="B12"/>
    </sheetView>
  </sheetViews>
  <sheetFormatPr defaultColWidth="10" defaultRowHeight="13.5" outlineLevelCol="6"/>
  <cols>
    <col min="1" max="1" width="62.25" style="35" customWidth="1"/>
    <col min="2" max="3" width="28.6333333333333" style="35" customWidth="1"/>
    <col min="4" max="4" width="9.76666666666667" style="35" customWidth="1"/>
    <col min="5" max="16384" width="10" style="35"/>
  </cols>
  <sheetData>
    <row r="1" s="35" customFormat="1" ht="23" customHeight="1"/>
    <row r="2" s="35" customFormat="1" ht="14.3" customHeight="1" spans="1:1">
      <c r="A2" s="63"/>
    </row>
    <row r="3" s="35" customFormat="1" ht="28.6" customHeight="1" spans="1:3">
      <c r="A3" s="58" t="s">
        <v>2020</v>
      </c>
      <c r="B3" s="58"/>
      <c r="C3" s="58"/>
    </row>
    <row r="4" s="35" customFormat="1" ht="27" customHeight="1" spans="1:3">
      <c r="A4" s="70"/>
      <c r="B4" s="70"/>
      <c r="C4" s="71" t="s">
        <v>1997</v>
      </c>
    </row>
    <row r="5" s="73" customFormat="1" ht="24" customHeight="1" spans="1:3">
      <c r="A5" s="75" t="s">
        <v>2021</v>
      </c>
      <c r="B5" s="75" t="s">
        <v>1954</v>
      </c>
      <c r="C5" s="75" t="s">
        <v>2022</v>
      </c>
    </row>
    <row r="6" s="73" customFormat="1" ht="32" customHeight="1" spans="1:3">
      <c r="A6" s="76" t="s">
        <v>2023</v>
      </c>
      <c r="B6" s="72">
        <v>14.428073</v>
      </c>
      <c r="C6" s="72">
        <v>14.428073</v>
      </c>
    </row>
    <row r="7" s="73" customFormat="1" ht="32" customHeight="1" spans="1:3">
      <c r="A7" s="76" t="s">
        <v>2024</v>
      </c>
      <c r="B7" s="72">
        <v>17.1099</v>
      </c>
      <c r="C7" s="72">
        <v>17.1099</v>
      </c>
    </row>
    <row r="8" s="73" customFormat="1" ht="32" customHeight="1" spans="1:3">
      <c r="A8" s="76" t="s">
        <v>2025</v>
      </c>
      <c r="B8" s="72">
        <v>2.983</v>
      </c>
      <c r="C8" s="72">
        <v>2.983</v>
      </c>
    </row>
    <row r="9" s="73" customFormat="1" ht="30" customHeight="1" spans="1:3">
      <c r="A9" s="77" t="s">
        <v>2026</v>
      </c>
      <c r="B9" s="72"/>
      <c r="C9" s="72"/>
    </row>
    <row r="10" s="73" customFormat="1" ht="32" customHeight="1" spans="1:3">
      <c r="A10" s="77" t="s">
        <v>2027</v>
      </c>
      <c r="B10" s="72">
        <v>2.983</v>
      </c>
      <c r="C10" s="72">
        <v>2.983</v>
      </c>
    </row>
    <row r="11" s="73" customFormat="1" ht="32" customHeight="1" spans="1:3">
      <c r="A11" s="76" t="s">
        <v>2028</v>
      </c>
      <c r="B11" s="72">
        <v>3.0712</v>
      </c>
      <c r="C11" s="72">
        <v>3.0712</v>
      </c>
    </row>
    <row r="12" s="73" customFormat="1" ht="32" customHeight="1" spans="1:3">
      <c r="A12" s="76" t="s">
        <v>2029</v>
      </c>
      <c r="B12" s="72">
        <v>14.333451</v>
      </c>
      <c r="C12" s="72">
        <v>14.333451</v>
      </c>
    </row>
    <row r="13" s="73" customFormat="1" ht="32" customHeight="1" spans="1:3">
      <c r="A13" s="76" t="s">
        <v>2030</v>
      </c>
      <c r="B13" s="72"/>
      <c r="C13" s="72"/>
    </row>
    <row r="14" s="73" customFormat="1" ht="32" customHeight="1" spans="1:3">
      <c r="A14" s="76" t="s">
        <v>2031</v>
      </c>
      <c r="B14" s="72"/>
      <c r="C14" s="72"/>
    </row>
    <row r="15" s="74" customFormat="1" ht="69" customHeight="1" spans="1:7">
      <c r="A15" s="78" t="s">
        <v>2032</v>
      </c>
      <c r="B15" s="78"/>
      <c r="C15" s="78"/>
      <c r="D15" s="79"/>
      <c r="E15" s="79"/>
      <c r="F15" s="79"/>
      <c r="G15" s="79"/>
    </row>
    <row r="16" s="35" customFormat="1" spans="1:3">
      <c r="A16" s="70"/>
      <c r="B16" s="70"/>
      <c r="C16" s="70"/>
    </row>
  </sheetData>
  <mergeCells count="2">
    <mergeCell ref="A3:C3"/>
    <mergeCell ref="A15:C15"/>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12" sqref="B12"/>
    </sheetView>
  </sheetViews>
  <sheetFormatPr defaultColWidth="10" defaultRowHeight="13.5" outlineLevelCol="6"/>
  <cols>
    <col min="1" max="1" width="60" style="35" customWidth="1"/>
    <col min="2" max="3" width="25.6333333333333" style="35" customWidth="1"/>
    <col min="4" max="4" width="9.76666666666667" style="35" customWidth="1"/>
    <col min="5" max="16384" width="10" style="35"/>
  </cols>
  <sheetData>
    <row r="1" s="35" customFormat="1" ht="23" customHeight="1"/>
    <row r="2" s="35" customFormat="1" ht="14.3" customHeight="1" spans="1:1">
      <c r="A2" s="63"/>
    </row>
    <row r="3" s="35" customFormat="1" ht="28.6" customHeight="1" spans="1:3">
      <c r="A3" s="58" t="s">
        <v>2033</v>
      </c>
      <c r="B3" s="58"/>
      <c r="C3" s="58"/>
    </row>
    <row r="4" s="35" customFormat="1" ht="27" customHeight="1" spans="1:3">
      <c r="A4" s="70"/>
      <c r="B4" s="70"/>
      <c r="C4" s="71" t="s">
        <v>1997</v>
      </c>
    </row>
    <row r="5" s="35" customFormat="1" ht="24" customHeight="1" spans="1:3">
      <c r="A5" s="42" t="s">
        <v>2021</v>
      </c>
      <c r="B5" s="42" t="s">
        <v>1954</v>
      </c>
      <c r="C5" s="42" t="s">
        <v>2022</v>
      </c>
    </row>
    <row r="6" s="35" customFormat="1" ht="32" customHeight="1" spans="1:3">
      <c r="A6" s="65" t="s">
        <v>2023</v>
      </c>
      <c r="B6" s="72">
        <v>14.428073</v>
      </c>
      <c r="C6" s="72">
        <v>14.428073</v>
      </c>
    </row>
    <row r="7" s="35" customFormat="1" ht="32" customHeight="1" spans="1:3">
      <c r="A7" s="65" t="s">
        <v>2024</v>
      </c>
      <c r="B7" s="72">
        <v>17.1099</v>
      </c>
      <c r="C7" s="72">
        <v>17.1099</v>
      </c>
    </row>
    <row r="8" s="35" customFormat="1" ht="32" customHeight="1" spans="1:3">
      <c r="A8" s="65" t="s">
        <v>2025</v>
      </c>
      <c r="B8" s="72">
        <v>2.983</v>
      </c>
      <c r="C8" s="72">
        <v>2.983</v>
      </c>
    </row>
    <row r="9" s="35" customFormat="1" ht="32" customHeight="1" spans="1:3">
      <c r="A9" s="65" t="s">
        <v>2034</v>
      </c>
      <c r="B9" s="72"/>
      <c r="C9" s="72"/>
    </row>
    <row r="10" s="35" customFormat="1" ht="32" customHeight="1" spans="1:3">
      <c r="A10" s="65" t="s">
        <v>2035</v>
      </c>
      <c r="B10" s="72">
        <v>2.983</v>
      </c>
      <c r="C10" s="72">
        <v>2.983</v>
      </c>
    </row>
    <row r="11" s="35" customFormat="1" ht="32" customHeight="1" spans="1:3">
      <c r="A11" s="65" t="s">
        <v>2028</v>
      </c>
      <c r="B11" s="72">
        <v>3.0712</v>
      </c>
      <c r="C11" s="72">
        <v>3.0712</v>
      </c>
    </row>
    <row r="12" s="35" customFormat="1" ht="32" customHeight="1" spans="1:3">
      <c r="A12" s="65" t="s">
        <v>2029</v>
      </c>
      <c r="B12" s="72">
        <v>14.333451</v>
      </c>
      <c r="C12" s="72">
        <v>14.333451</v>
      </c>
    </row>
    <row r="13" s="35" customFormat="1" ht="32" customHeight="1" spans="1:3">
      <c r="A13" s="65" t="s">
        <v>2030</v>
      </c>
      <c r="B13" s="66"/>
      <c r="C13" s="66"/>
    </row>
    <row r="14" s="35" customFormat="1" ht="32" customHeight="1" spans="1:3">
      <c r="A14" s="65" t="s">
        <v>2031</v>
      </c>
      <c r="B14" s="66"/>
      <c r="C14" s="66"/>
    </row>
    <row r="15" s="37" customFormat="1" ht="69" customHeight="1" spans="1:7">
      <c r="A15" s="47" t="s">
        <v>2036</v>
      </c>
      <c r="B15" s="47"/>
      <c r="C15" s="47"/>
      <c r="D15" s="62"/>
      <c r="E15" s="62"/>
      <c r="F15" s="62"/>
      <c r="G15" s="62"/>
    </row>
    <row r="16" s="35" customFormat="1" spans="1:3">
      <c r="A16" s="70"/>
      <c r="B16" s="70"/>
      <c r="C16" s="70"/>
    </row>
  </sheetData>
  <mergeCells count="2">
    <mergeCell ref="A3:C3"/>
    <mergeCell ref="A15:C15"/>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B10" sqref="B10"/>
    </sheetView>
  </sheetViews>
  <sheetFormatPr defaultColWidth="10" defaultRowHeight="13.5" outlineLevelCol="2"/>
  <cols>
    <col min="1" max="1" width="60.5" style="35" customWidth="1"/>
    <col min="2" max="3" width="25.6333333333333" style="35" customWidth="1"/>
    <col min="4" max="4" width="9.76666666666667" style="35" customWidth="1"/>
    <col min="5" max="16384" width="10" style="35"/>
  </cols>
  <sheetData>
    <row r="1" s="35" customFormat="1" ht="24" customHeight="1"/>
    <row r="2" s="35" customFormat="1" ht="14.3" customHeight="1" spans="1:1">
      <c r="A2" s="63"/>
    </row>
    <row r="3" s="35" customFormat="1" ht="28.6" customHeight="1" spans="1:3">
      <c r="A3" s="58" t="s">
        <v>2037</v>
      </c>
      <c r="B3" s="58"/>
      <c r="C3" s="58"/>
    </row>
    <row r="4" s="35" customFormat="1" ht="25" customHeight="1" spans="1:3">
      <c r="A4" s="70"/>
      <c r="B4" s="70"/>
      <c r="C4" s="71" t="s">
        <v>1997</v>
      </c>
    </row>
    <row r="5" s="35" customFormat="1" ht="32" customHeight="1" spans="1:3">
      <c r="A5" s="42" t="s">
        <v>2021</v>
      </c>
      <c r="B5" s="42" t="s">
        <v>1954</v>
      </c>
      <c r="C5" s="42" t="s">
        <v>2022</v>
      </c>
    </row>
    <row r="6" s="35" customFormat="1" ht="32" customHeight="1" spans="1:3">
      <c r="A6" s="65" t="s">
        <v>2038</v>
      </c>
      <c r="B6" s="66">
        <v>11.8123</v>
      </c>
      <c r="C6" s="66">
        <v>11.8123</v>
      </c>
    </row>
    <row r="7" s="35" customFormat="1" ht="32" customHeight="1" spans="1:3">
      <c r="A7" s="65" t="s">
        <v>2039</v>
      </c>
      <c r="B7" s="66">
        <v>17.4567</v>
      </c>
      <c r="C7" s="66">
        <v>17.4567</v>
      </c>
    </row>
    <row r="8" s="35" customFormat="1" ht="32" customHeight="1" spans="1:3">
      <c r="A8" s="65" t="s">
        <v>2040</v>
      </c>
      <c r="B8" s="66">
        <v>5.597</v>
      </c>
      <c r="C8" s="66">
        <v>5.597</v>
      </c>
    </row>
    <row r="9" s="35" customFormat="1" ht="32" customHeight="1" spans="1:3">
      <c r="A9" s="65" t="s">
        <v>2041</v>
      </c>
      <c r="B9" s="66">
        <v>0.7972</v>
      </c>
      <c r="C9" s="66">
        <v>0.7972</v>
      </c>
    </row>
    <row r="10" s="35" customFormat="1" ht="32" customHeight="1" spans="1:3">
      <c r="A10" s="65" t="s">
        <v>2042</v>
      </c>
      <c r="B10" s="66">
        <v>16.6121</v>
      </c>
      <c r="C10" s="66">
        <v>16.6121</v>
      </c>
    </row>
    <row r="11" s="35" customFormat="1" ht="32" customHeight="1" spans="1:3">
      <c r="A11" s="65" t="s">
        <v>2043</v>
      </c>
      <c r="B11" s="66"/>
      <c r="C11" s="66"/>
    </row>
    <row r="12" s="35" customFormat="1" ht="32" customHeight="1" spans="1:3">
      <c r="A12" s="67" t="s">
        <v>2044</v>
      </c>
      <c r="B12" s="68">
        <v>17.4567</v>
      </c>
      <c r="C12" s="68">
        <v>17.4567</v>
      </c>
    </row>
    <row r="13" s="37" customFormat="1" ht="72" customHeight="1" spans="1:3">
      <c r="A13" s="47" t="s">
        <v>2045</v>
      </c>
      <c r="B13" s="47"/>
      <c r="C13" s="47"/>
    </row>
    <row r="14" s="35" customFormat="1" ht="31" customHeight="1" spans="1:3">
      <c r="A14" s="69"/>
      <c r="B14" s="69"/>
      <c r="C14" s="69"/>
    </row>
  </sheetData>
  <mergeCells count="3">
    <mergeCell ref="A3:C3"/>
    <mergeCell ref="A13:C13"/>
    <mergeCell ref="A14:C1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44"/>
  <sheetViews>
    <sheetView showGridLines="0" showZeros="0" view="pageBreakPreview" zoomScaleNormal="90" topLeftCell="B1" workbookViewId="0">
      <pane ySplit="3" topLeftCell="A37" activePane="bottomLeft" state="frozen"/>
      <selection/>
      <selection pane="bottomLeft" activeCell="B1" sqref="$A1:$XFD1048576"/>
    </sheetView>
  </sheetViews>
  <sheetFormatPr defaultColWidth="9" defaultRowHeight="14.25" outlineLevelCol="5"/>
  <cols>
    <col min="1" max="1" width="14.5" style="352" customWidth="1"/>
    <col min="2" max="2" width="50.75" style="352" customWidth="1"/>
    <col min="3" max="5" width="20.6333333333333" style="352" customWidth="1"/>
    <col min="6" max="16384" width="9" style="282"/>
  </cols>
  <sheetData>
    <row r="1" ht="45" customHeight="1" spans="1:5">
      <c r="A1" s="353"/>
      <c r="B1" s="353" t="s">
        <v>129</v>
      </c>
      <c r="C1" s="353"/>
      <c r="D1" s="353"/>
      <c r="E1" s="353"/>
    </row>
    <row r="2" ht="18.95" customHeight="1" spans="2:5">
      <c r="B2" s="534"/>
      <c r="C2" s="356"/>
      <c r="D2" s="356"/>
      <c r="E2" s="535" t="s">
        <v>2</v>
      </c>
    </row>
    <row r="3" s="531" customFormat="1" ht="45" customHeight="1" spans="1:6">
      <c r="A3" s="536" t="s">
        <v>3</v>
      </c>
      <c r="B3" s="359" t="s">
        <v>4</v>
      </c>
      <c r="C3" s="192" t="s">
        <v>130</v>
      </c>
      <c r="D3" s="192" t="s">
        <v>6</v>
      </c>
      <c r="E3" s="192" t="s">
        <v>131</v>
      </c>
      <c r="F3" s="288" t="s">
        <v>8</v>
      </c>
    </row>
    <row r="4" ht="32.1" customHeight="1" spans="1:6">
      <c r="A4" s="537" t="s">
        <v>9</v>
      </c>
      <c r="B4" s="538" t="s">
        <v>10</v>
      </c>
      <c r="C4" s="117">
        <f>SUBTOTAL(9,C5:C19)</f>
        <v>28169</v>
      </c>
      <c r="D4" s="117">
        <f>SUBTOTAL(9,D5:D19)</f>
        <v>28571</v>
      </c>
      <c r="E4" s="333">
        <f>(D4-C4)/C4</f>
        <v>0.014</v>
      </c>
      <c r="F4" s="292" t="str">
        <f t="shared" ref="F4:F40" si="0">IF(LEN(A4)=3,"是",IF(B4&lt;&gt;"",IF(SUM(C4:D4)&lt;&gt;0,"是","否"),"是"))</f>
        <v>是</v>
      </c>
    </row>
    <row r="5" ht="32.1" customHeight="1" spans="1:6">
      <c r="A5" s="370" t="s">
        <v>11</v>
      </c>
      <c r="B5" s="539" t="s">
        <v>12</v>
      </c>
      <c r="C5" s="135">
        <v>15032</v>
      </c>
      <c r="D5" s="373">
        <v>15900</v>
      </c>
      <c r="E5" s="333">
        <f>(D5-C5)/C5</f>
        <v>0.058</v>
      </c>
      <c r="F5" s="292" t="str">
        <f t="shared" si="0"/>
        <v>是</v>
      </c>
    </row>
    <row r="6" ht="32.1" customHeight="1" spans="1:6">
      <c r="A6" s="370" t="s">
        <v>13</v>
      </c>
      <c r="B6" s="539" t="s">
        <v>14</v>
      </c>
      <c r="C6" s="135">
        <v>1700</v>
      </c>
      <c r="D6" s="373">
        <v>1904</v>
      </c>
      <c r="E6" s="333">
        <f>(D6-C6)/C6</f>
        <v>0.12</v>
      </c>
      <c r="F6" s="292" t="str">
        <f t="shared" si="0"/>
        <v>是</v>
      </c>
    </row>
    <row r="7" ht="32.1" customHeight="1" spans="1:6">
      <c r="A7" s="370" t="s">
        <v>15</v>
      </c>
      <c r="B7" s="539" t="s">
        <v>16</v>
      </c>
      <c r="C7" s="135">
        <v>511</v>
      </c>
      <c r="D7" s="373">
        <v>717</v>
      </c>
      <c r="E7" s="333">
        <f>(D7-C7)/C7</f>
        <v>0.403</v>
      </c>
      <c r="F7" s="292" t="str">
        <f t="shared" si="0"/>
        <v>是</v>
      </c>
    </row>
    <row r="8" customFormat="1" ht="36" customHeight="1" spans="1:6">
      <c r="A8" s="540" t="s">
        <v>17</v>
      </c>
      <c r="B8" s="541" t="s">
        <v>18</v>
      </c>
      <c r="C8" s="542">
        <v>1260</v>
      </c>
      <c r="D8" s="543">
        <v>630</v>
      </c>
      <c r="E8" s="387">
        <f>IF(C8&gt;0,D8/C8-1,IF(C8&lt;0,-(D8/C8-1),""))</f>
        <v>-0.5</v>
      </c>
      <c r="F8" s="292" t="str">
        <f t="shared" si="0"/>
        <v>是</v>
      </c>
    </row>
    <row r="9" ht="32.1" customHeight="1" spans="1:6">
      <c r="A9" s="370" t="s">
        <v>19</v>
      </c>
      <c r="B9" s="539" t="s">
        <v>20</v>
      </c>
      <c r="C9" s="135">
        <v>931</v>
      </c>
      <c r="D9" s="373">
        <v>1175</v>
      </c>
      <c r="E9" s="333">
        <f>(D9-C9)/C9</f>
        <v>0.262</v>
      </c>
      <c r="F9" s="292" t="str">
        <f t="shared" si="0"/>
        <v>是</v>
      </c>
    </row>
    <row r="10" customFormat="1" ht="29" customHeight="1" spans="1:6">
      <c r="A10" s="540" t="s">
        <v>21</v>
      </c>
      <c r="B10" s="541" t="s">
        <v>22</v>
      </c>
      <c r="C10" s="542">
        <v>665</v>
      </c>
      <c r="D10" s="543">
        <v>525</v>
      </c>
      <c r="E10" s="387">
        <f>IF(C10&gt;0,D10/C10-1,IF(C10&lt;0,-(D10/C10-1),""))</f>
        <v>-0.211</v>
      </c>
      <c r="F10" s="292" t="str">
        <f t="shared" si="0"/>
        <v>是</v>
      </c>
    </row>
    <row r="11" customFormat="1" ht="27" customHeight="1" spans="1:6">
      <c r="A11" s="540" t="s">
        <v>23</v>
      </c>
      <c r="B11" s="541" t="s">
        <v>24</v>
      </c>
      <c r="C11" s="542">
        <v>420</v>
      </c>
      <c r="D11" s="543">
        <v>350</v>
      </c>
      <c r="E11" s="387">
        <f>IF(C11&gt;0,D11/C11-1,IF(C11&lt;0,-(D11/C11-1),""))</f>
        <v>-0.167</v>
      </c>
      <c r="F11" s="292" t="str">
        <f t="shared" si="0"/>
        <v>是</v>
      </c>
    </row>
    <row r="12" customFormat="1" ht="39" customHeight="1" spans="1:6">
      <c r="A12" s="540" t="s">
        <v>25</v>
      </c>
      <c r="B12" s="541" t="s">
        <v>26</v>
      </c>
      <c r="C12" s="542">
        <v>1190</v>
      </c>
      <c r="D12" s="543">
        <v>1316</v>
      </c>
      <c r="E12" s="387">
        <f>IF(C12&gt;0,D12/C12-1,IF(C12&lt;0,-(D12/C12-1),""))</f>
        <v>0.106</v>
      </c>
      <c r="F12" s="292" t="str">
        <f t="shared" si="0"/>
        <v>是</v>
      </c>
    </row>
    <row r="13" customFormat="1" ht="31" customHeight="1" spans="1:6">
      <c r="A13" s="540" t="s">
        <v>27</v>
      </c>
      <c r="B13" s="541" t="s">
        <v>28</v>
      </c>
      <c r="C13" s="542">
        <v>973</v>
      </c>
      <c r="D13" s="543">
        <v>1540</v>
      </c>
      <c r="E13" s="387">
        <f>IF(C13&gt;0,D13/C13-1,IF(C13&lt;0,-(D13/C13-1),""))</f>
        <v>0.583</v>
      </c>
      <c r="F13" s="292" t="str">
        <f t="shared" si="0"/>
        <v>是</v>
      </c>
    </row>
    <row r="14" customFormat="1" ht="33" customHeight="1" spans="1:6">
      <c r="A14" s="540" t="s">
        <v>29</v>
      </c>
      <c r="B14" s="541" t="s">
        <v>30</v>
      </c>
      <c r="C14" s="542">
        <v>819</v>
      </c>
      <c r="D14" s="543">
        <v>840</v>
      </c>
      <c r="E14" s="387">
        <f>IF(C14&gt;0,D14/C14-1,IF(C14&lt;0,-(D14/C14-1),""))</f>
        <v>0.026</v>
      </c>
      <c r="F14" s="292" t="str">
        <f t="shared" si="0"/>
        <v>是</v>
      </c>
    </row>
    <row r="15" ht="32.1" customHeight="1" spans="1:6">
      <c r="A15" s="370" t="s">
        <v>31</v>
      </c>
      <c r="B15" s="539" t="s">
        <v>32</v>
      </c>
      <c r="C15" s="135">
        <v>83</v>
      </c>
      <c r="D15" s="373">
        <v>34</v>
      </c>
      <c r="E15" s="333">
        <f>(D15-C15)/C15</f>
        <v>-0.59</v>
      </c>
      <c r="F15" s="292" t="str">
        <f t="shared" si="0"/>
        <v>是</v>
      </c>
    </row>
    <row r="16" customFormat="1" ht="22" customHeight="1" spans="1:6">
      <c r="A16" s="540" t="s">
        <v>33</v>
      </c>
      <c r="B16" s="541" t="s">
        <v>34</v>
      </c>
      <c r="C16" s="542">
        <v>2345</v>
      </c>
      <c r="D16" s="543">
        <v>1470</v>
      </c>
      <c r="E16" s="387">
        <f>IF(C16&gt;0,D16/C16-1,IF(C16&lt;0,-(D16/C16-1),""))</f>
        <v>-0.373</v>
      </c>
      <c r="F16" s="292" t="str">
        <f t="shared" si="0"/>
        <v>是</v>
      </c>
    </row>
    <row r="17" customFormat="1" ht="29" customHeight="1" spans="1:6">
      <c r="A17" s="540" t="s">
        <v>35</v>
      </c>
      <c r="B17" s="541" t="s">
        <v>36</v>
      </c>
      <c r="C17" s="542">
        <v>1750</v>
      </c>
      <c r="D17" s="543">
        <v>1820</v>
      </c>
      <c r="E17" s="387">
        <f>IF(C17&gt;0,D17/C17-1,IF(C17&lt;0,-(D17/C17-1),""))</f>
        <v>0.04</v>
      </c>
      <c r="F17" s="292" t="str">
        <f t="shared" si="0"/>
        <v>是</v>
      </c>
    </row>
    <row r="18" customFormat="1" ht="36" customHeight="1" spans="1:6">
      <c r="A18" s="540" t="s">
        <v>37</v>
      </c>
      <c r="B18" s="541" t="s">
        <v>38</v>
      </c>
      <c r="C18" s="542">
        <v>490</v>
      </c>
      <c r="D18" s="543">
        <v>350</v>
      </c>
      <c r="E18" s="387">
        <f>IF(C18&gt;0,D18/C18-1,IF(C18&lt;0,-(D18/C18-1),""))</f>
        <v>-0.286</v>
      </c>
      <c r="F18" s="292" t="str">
        <f t="shared" si="0"/>
        <v>是</v>
      </c>
    </row>
    <row r="19" customFormat="1" ht="31" customHeight="1" spans="1:6">
      <c r="A19" s="592" t="s">
        <v>132</v>
      </c>
      <c r="B19" s="541" t="s">
        <v>40</v>
      </c>
      <c r="C19" s="542">
        <v>0</v>
      </c>
      <c r="D19" s="543"/>
      <c r="E19" s="387" t="str">
        <f>IF(C19&gt;0,D19/C19-1,IF(C19&lt;0,-(D19/C19-1),""))</f>
        <v/>
      </c>
      <c r="F19" s="292" t="str">
        <f t="shared" si="0"/>
        <v>否</v>
      </c>
    </row>
    <row r="20" ht="32.1" customHeight="1" spans="1:6">
      <c r="A20" s="367" t="s">
        <v>41</v>
      </c>
      <c r="B20" s="538" t="s">
        <v>42</v>
      </c>
      <c r="C20" s="117">
        <f>SUBTOTAL(9,C21:C28)</f>
        <v>22431</v>
      </c>
      <c r="D20" s="117">
        <f>SUBTOTAL(9,D21:D28)</f>
        <v>15899</v>
      </c>
      <c r="E20" s="333">
        <f t="shared" ref="E20:E25" si="1">(D20-C20)/C20</f>
        <v>-0.291</v>
      </c>
      <c r="F20" s="292" t="str">
        <f t="shared" si="0"/>
        <v>是</v>
      </c>
    </row>
    <row r="21" ht="32.1" customHeight="1" spans="1:6">
      <c r="A21" s="544" t="s">
        <v>43</v>
      </c>
      <c r="B21" s="539" t="s">
        <v>44</v>
      </c>
      <c r="C21" s="135">
        <v>2250</v>
      </c>
      <c r="D21" s="373">
        <v>2650</v>
      </c>
      <c r="E21" s="333">
        <f t="shared" si="1"/>
        <v>0.178</v>
      </c>
      <c r="F21" s="292" t="str">
        <f t="shared" si="0"/>
        <v>是</v>
      </c>
    </row>
    <row r="22" ht="32.1" customHeight="1" spans="1:6">
      <c r="A22" s="370" t="s">
        <v>45</v>
      </c>
      <c r="B22" s="545" t="s">
        <v>46</v>
      </c>
      <c r="C22" s="135">
        <v>13071</v>
      </c>
      <c r="D22" s="373">
        <v>1700</v>
      </c>
      <c r="E22" s="333">
        <f t="shared" si="1"/>
        <v>-0.87</v>
      </c>
      <c r="F22" s="292" t="str">
        <f t="shared" si="0"/>
        <v>是</v>
      </c>
    </row>
    <row r="23" ht="32.1" customHeight="1" spans="1:6">
      <c r="A23" s="370" t="s">
        <v>47</v>
      </c>
      <c r="B23" s="539" t="s">
        <v>48</v>
      </c>
      <c r="C23" s="135">
        <v>3300</v>
      </c>
      <c r="D23" s="373">
        <v>1950</v>
      </c>
      <c r="E23" s="333">
        <f t="shared" si="1"/>
        <v>-0.409</v>
      </c>
      <c r="F23" s="292" t="str">
        <f t="shared" si="0"/>
        <v>是</v>
      </c>
    </row>
    <row r="24" ht="32.1" customHeight="1" spans="1:6">
      <c r="A24" s="370" t="s">
        <v>49</v>
      </c>
      <c r="B24" s="539" t="s">
        <v>50</v>
      </c>
      <c r="C24" s="135"/>
      <c r="D24" s="373"/>
      <c r="E24" s="333"/>
      <c r="F24" s="292" t="str">
        <f t="shared" si="0"/>
        <v>否</v>
      </c>
    </row>
    <row r="25" ht="32.1" customHeight="1" spans="1:6">
      <c r="A25" s="370" t="s">
        <v>51</v>
      </c>
      <c r="B25" s="539" t="s">
        <v>52</v>
      </c>
      <c r="C25" s="135">
        <v>2600</v>
      </c>
      <c r="D25" s="373">
        <v>8300</v>
      </c>
      <c r="E25" s="333">
        <f t="shared" si="1"/>
        <v>2.192</v>
      </c>
      <c r="F25" s="292" t="str">
        <f t="shared" si="0"/>
        <v>是</v>
      </c>
    </row>
    <row r="26" customFormat="1" ht="32.1" hidden="1" customHeight="1" spans="1:6">
      <c r="A26" s="540" t="s">
        <v>53</v>
      </c>
      <c r="B26" s="541" t="s">
        <v>54</v>
      </c>
      <c r="C26" s="542">
        <v>0</v>
      </c>
      <c r="D26" s="543"/>
      <c r="E26" s="387" t="str">
        <f>IF(C26&gt;0,D26/C26-1,IF(C26&lt;0,-(D26/C26-1),""))</f>
        <v/>
      </c>
      <c r="F26" s="292" t="str">
        <f t="shared" si="0"/>
        <v>否</v>
      </c>
    </row>
    <row r="27" ht="32.1" customHeight="1" spans="1:6">
      <c r="A27" s="370" t="s">
        <v>55</v>
      </c>
      <c r="B27" s="539" t="s">
        <v>56</v>
      </c>
      <c r="C27" s="135">
        <v>1150</v>
      </c>
      <c r="D27" s="373">
        <v>1200</v>
      </c>
      <c r="E27" s="333">
        <f t="shared" ref="E27:E37" si="2">(D27-C27)/C27</f>
        <v>0.043</v>
      </c>
      <c r="F27" s="292" t="str">
        <f t="shared" si="0"/>
        <v>是</v>
      </c>
    </row>
    <row r="28" ht="32.1" customHeight="1" spans="1:6">
      <c r="A28" s="370" t="s">
        <v>57</v>
      </c>
      <c r="B28" s="539" t="s">
        <v>58</v>
      </c>
      <c r="C28" s="135">
        <v>60</v>
      </c>
      <c r="D28" s="373">
        <v>99</v>
      </c>
      <c r="E28" s="333">
        <f t="shared" si="2"/>
        <v>0.65</v>
      </c>
      <c r="F28" s="292" t="str">
        <f t="shared" si="0"/>
        <v>是</v>
      </c>
    </row>
    <row r="29" ht="32.1" customHeight="1" spans="1:6">
      <c r="A29" s="370"/>
      <c r="B29" s="539"/>
      <c r="C29" s="135"/>
      <c r="D29" s="373"/>
      <c r="E29" s="333"/>
      <c r="F29" s="292" t="str">
        <f t="shared" si="0"/>
        <v>是</v>
      </c>
    </row>
    <row r="30" s="355" customFormat="1" ht="32.1" customHeight="1" spans="1:6">
      <c r="A30" s="546"/>
      <c r="B30" s="547" t="s">
        <v>133</v>
      </c>
      <c r="C30" s="117">
        <f>C4+C20</f>
        <v>50600</v>
      </c>
      <c r="D30" s="117">
        <f>D4+D20</f>
        <v>44470</v>
      </c>
      <c r="E30" s="333">
        <f t="shared" si="2"/>
        <v>-0.121</v>
      </c>
      <c r="F30" s="292" t="str">
        <f t="shared" si="0"/>
        <v>是</v>
      </c>
    </row>
    <row r="31" ht="32.1" customHeight="1" spans="1:6">
      <c r="A31" s="367">
        <v>105</v>
      </c>
      <c r="B31" s="207" t="s">
        <v>60</v>
      </c>
      <c r="C31" s="135">
        <v>34830</v>
      </c>
      <c r="D31" s="548">
        <v>13385</v>
      </c>
      <c r="E31" s="333">
        <f t="shared" si="2"/>
        <v>-0.616</v>
      </c>
      <c r="F31" s="292" t="str">
        <f t="shared" si="0"/>
        <v>是</v>
      </c>
    </row>
    <row r="32" ht="32.1" customHeight="1" spans="1:6">
      <c r="A32" s="549">
        <v>110</v>
      </c>
      <c r="B32" s="550" t="s">
        <v>61</v>
      </c>
      <c r="C32" s="117">
        <f>SUBTOTAL(9,C33:C39)</f>
        <v>293382</v>
      </c>
      <c r="D32" s="117">
        <f>SUBTOTAL(9,D33:D39)</f>
        <v>304012</v>
      </c>
      <c r="E32" s="333">
        <f t="shared" si="2"/>
        <v>0.036</v>
      </c>
      <c r="F32" s="292" t="str">
        <f t="shared" si="0"/>
        <v>是</v>
      </c>
    </row>
    <row r="33" ht="32.1" customHeight="1" spans="1:6">
      <c r="A33" s="396">
        <v>11001</v>
      </c>
      <c r="B33" s="340" t="s">
        <v>62</v>
      </c>
      <c r="C33" s="135">
        <v>4436</v>
      </c>
      <c r="D33" s="373">
        <v>4436</v>
      </c>
      <c r="E33" s="333">
        <f t="shared" si="2"/>
        <v>0</v>
      </c>
      <c r="F33" s="292" t="str">
        <f t="shared" si="0"/>
        <v>是</v>
      </c>
    </row>
    <row r="34" ht="32.1" customHeight="1" spans="1:6">
      <c r="A34" s="396"/>
      <c r="B34" s="340" t="s">
        <v>63</v>
      </c>
      <c r="C34" s="135">
        <v>204069</v>
      </c>
      <c r="D34" s="373">
        <v>184428</v>
      </c>
      <c r="E34" s="333">
        <f t="shared" si="2"/>
        <v>-0.096</v>
      </c>
      <c r="F34" s="292" t="str">
        <f t="shared" si="0"/>
        <v>是</v>
      </c>
    </row>
    <row r="35" ht="32.1" customHeight="1" spans="1:6">
      <c r="A35" s="396">
        <v>11006</v>
      </c>
      <c r="B35" s="340" t="s">
        <v>134</v>
      </c>
      <c r="C35" s="135"/>
      <c r="D35" s="373"/>
      <c r="E35" s="333"/>
      <c r="F35" s="292" t="str">
        <f t="shared" si="0"/>
        <v>否</v>
      </c>
    </row>
    <row r="36" ht="32.1" customHeight="1" spans="1:6">
      <c r="A36" s="396">
        <v>11008</v>
      </c>
      <c r="B36" s="340" t="s">
        <v>64</v>
      </c>
      <c r="C36" s="135">
        <v>17797</v>
      </c>
      <c r="D36" s="373">
        <v>16337</v>
      </c>
      <c r="E36" s="333">
        <f t="shared" si="2"/>
        <v>-0.082</v>
      </c>
      <c r="F36" s="292" t="str">
        <f t="shared" si="0"/>
        <v>是</v>
      </c>
    </row>
    <row r="37" ht="32.1" customHeight="1" spans="1:6">
      <c r="A37" s="396">
        <v>11009</v>
      </c>
      <c r="B37" s="340" t="s">
        <v>65</v>
      </c>
      <c r="C37" s="135">
        <v>65303</v>
      </c>
      <c r="D37" s="373">
        <v>88775</v>
      </c>
      <c r="E37" s="333">
        <f t="shared" si="2"/>
        <v>0.359</v>
      </c>
      <c r="F37" s="292" t="str">
        <f t="shared" si="0"/>
        <v>是</v>
      </c>
    </row>
    <row r="38" s="532" customFormat="1" ht="32.1" hidden="1" customHeight="1" spans="1:6">
      <c r="A38" s="551">
        <v>11013</v>
      </c>
      <c r="B38" s="552" t="s">
        <v>66</v>
      </c>
      <c r="C38" s="542">
        <v>0</v>
      </c>
      <c r="D38" s="543"/>
      <c r="E38" s="553"/>
      <c r="F38" s="292" t="str">
        <f t="shared" si="0"/>
        <v>否</v>
      </c>
    </row>
    <row r="39" s="533" customFormat="1" ht="32.1" customHeight="1" spans="1:6">
      <c r="A39" s="396">
        <v>11015</v>
      </c>
      <c r="B39" s="344" t="s">
        <v>67</v>
      </c>
      <c r="C39" s="135">
        <v>1777</v>
      </c>
      <c r="D39" s="373">
        <v>10036</v>
      </c>
      <c r="E39" s="333">
        <f>(D39-C39)/C39</f>
        <v>4.648</v>
      </c>
      <c r="F39" s="292" t="str">
        <f t="shared" si="0"/>
        <v>是</v>
      </c>
    </row>
    <row r="40" ht="32.1" customHeight="1" spans="1:6">
      <c r="A40" s="554"/>
      <c r="B40" s="555" t="s">
        <v>68</v>
      </c>
      <c r="C40" s="117">
        <f>C30+C31+C32</f>
        <v>378812</v>
      </c>
      <c r="D40" s="117">
        <f>D30+D31+D32</f>
        <v>361867</v>
      </c>
      <c r="E40" s="333">
        <f>(D40-C40)/C40</f>
        <v>-0.045</v>
      </c>
      <c r="F40" s="292" t="str">
        <f t="shared" si="0"/>
        <v>是</v>
      </c>
    </row>
    <row r="41" spans="4:4">
      <c r="D41" s="556"/>
    </row>
    <row r="42" spans="4:4">
      <c r="D42" s="556"/>
    </row>
    <row r="43" spans="4:4">
      <c r="D43" s="556"/>
    </row>
    <row r="44" spans="4:4">
      <c r="D44" s="556"/>
    </row>
  </sheetData>
  <autoFilter ref="A3:F40">
    <filterColumn colId="5">
      <customFilters>
        <customFilter operator="equal" val="是"/>
      </customFilters>
    </filterColumn>
    <extLst/>
  </autoFilter>
  <mergeCells count="1">
    <mergeCell ref="B1:E1"/>
  </mergeCells>
  <conditionalFormatting sqref="E2">
    <cfRule type="cellIs" dxfId="0" priority="33" stopIfTrue="1" operator="lessThanOrEqual">
      <formula>-1</formula>
    </cfRule>
  </conditionalFormatting>
  <conditionalFormatting sqref="A31:B31">
    <cfRule type="expression" dxfId="1" priority="39" stopIfTrue="1">
      <formula>"len($A:$A)=3"</formula>
    </cfRule>
  </conditionalFormatting>
  <conditionalFormatting sqref="C31">
    <cfRule type="expression" dxfId="1" priority="2" stopIfTrue="1">
      <formula>"len($A:$A)=3"</formula>
    </cfRule>
    <cfRule type="expression" dxfId="1" priority="1" stopIfTrue="1">
      <formula>"len($A:$A)=3"</formula>
    </cfRule>
  </conditionalFormatting>
  <conditionalFormatting sqref="B38:B39">
    <cfRule type="expression" dxfId="1" priority="7" stopIfTrue="1">
      <formula>"len($A:$A)=3"</formula>
    </cfRule>
    <cfRule type="expression" dxfId="1" priority="8" stopIfTrue="1">
      <formula>"len($A:$A)=3"</formula>
    </cfRule>
  </conditionalFormatting>
  <conditionalFormatting sqref="C33:C34">
    <cfRule type="expression" dxfId="1" priority="37" stopIfTrue="1">
      <formula>"len($A:$A)=3"</formula>
    </cfRule>
  </conditionalFormatting>
  <conditionalFormatting sqref="C36:C39">
    <cfRule type="expression" dxfId="1" priority="35" stopIfTrue="1">
      <formula>"len($A:$A)=3"</formula>
    </cfRule>
  </conditionalFormatting>
  <conditionalFormatting sqref="F4:F58">
    <cfRule type="cellIs" dxfId="2" priority="23" stopIfTrue="1" operator="lessThan">
      <formula>0</formula>
    </cfRule>
  </conditionalFormatting>
  <conditionalFormatting sqref="A4:C28 D4 D20">
    <cfRule type="expression" dxfId="1" priority="29" stopIfTrue="1">
      <formula>"len($A:$A)=3"</formula>
    </cfRule>
  </conditionalFormatting>
  <conditionalFormatting sqref="B4:C6 D4">
    <cfRule type="expression" dxfId="1" priority="32" stopIfTrue="1">
      <formula>"len($A:$A)=3"</formula>
    </cfRule>
  </conditionalFormatting>
  <conditionalFormatting sqref="B7:C8">
    <cfRule type="expression" dxfId="1" priority="31" stopIfTrue="1">
      <formula>"len($A:$A)=3"</formula>
    </cfRule>
  </conditionalFormatting>
  <conditionalFormatting sqref="A29:C29 C39 B40:C58 D40:D44">
    <cfRule type="expression" dxfId="1" priority="40" stopIfTrue="1">
      <formula>"len($A:$A)=3"</formula>
    </cfRule>
  </conditionalFormatting>
  <conditionalFormatting sqref="B29:C29 B31 C32:C34 C38:C39 D32">
    <cfRule type="expression" dxfId="1" priority="52" stopIfTrue="1">
      <formula>"len($A:$A)=3"</formula>
    </cfRule>
  </conditionalFormatting>
  <conditionalFormatting sqref="A32:B32 A35:C35">
    <cfRule type="expression" dxfId="1" priority="12" stopIfTrue="1">
      <formula>"len($A:$A)=3"</formula>
    </cfRule>
  </conditionalFormatting>
  <conditionalFormatting sqref="B32:B34 B39">
    <cfRule type="expression" dxfId="1" priority="13" stopIfTrue="1">
      <formula>"len($A:$A)=3"</formula>
    </cfRule>
  </conditionalFormatting>
  <conditionalFormatting sqref="C32:C34 D32">
    <cfRule type="expression" dxfId="1" priority="38" stopIfTrue="1">
      <formula>"len($A:$A)=3"</formula>
    </cfRule>
  </conditionalFormatting>
  <conditionalFormatting sqref="A33:B34">
    <cfRule type="expression" dxfId="1" priority="11" stopIfTrue="1">
      <formula>"len($A:$A)=3"</formula>
    </cfRule>
  </conditionalFormatting>
  <conditionalFormatting sqref="A36:B44">
    <cfRule type="expression" dxfId="1" priority="9" stopIfTrue="1">
      <formula>"len($A:$A)=3"</formula>
    </cfRule>
  </conditionalFormatting>
  <conditionalFormatting sqref="A38:B39">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2" sqref="A12:C12"/>
    </sheetView>
  </sheetViews>
  <sheetFormatPr defaultColWidth="10" defaultRowHeight="13.5" outlineLevelCol="2"/>
  <cols>
    <col min="1" max="1" width="59.3833333333333" style="35" customWidth="1"/>
    <col min="2" max="3" width="25.6333333333333" style="35" customWidth="1"/>
    <col min="4" max="4" width="9.76666666666667" style="35" customWidth="1"/>
    <col min="5" max="16384" width="10" style="35"/>
  </cols>
  <sheetData>
    <row r="1" s="35" customFormat="1" ht="24" customHeight="1"/>
    <row r="2" s="35" customFormat="1" ht="14.3" customHeight="1" spans="1:1">
      <c r="A2" s="63"/>
    </row>
    <row r="3" s="35" customFormat="1" ht="28.6" customHeight="1" spans="1:3">
      <c r="A3" s="58" t="s">
        <v>2046</v>
      </c>
      <c r="B3" s="58"/>
      <c r="C3" s="58"/>
    </row>
    <row r="4" s="36" customFormat="1" ht="25" customHeight="1" spans="1:3">
      <c r="A4" s="64"/>
      <c r="B4" s="64"/>
      <c r="C4" s="50" t="s">
        <v>1997</v>
      </c>
    </row>
    <row r="5" s="36" customFormat="1" ht="32" customHeight="1" spans="1:3">
      <c r="A5" s="42" t="s">
        <v>2021</v>
      </c>
      <c r="B5" s="42" t="s">
        <v>1954</v>
      </c>
      <c r="C5" s="42" t="s">
        <v>2022</v>
      </c>
    </row>
    <row r="6" s="36" customFormat="1" ht="32" customHeight="1" spans="1:3">
      <c r="A6" s="65" t="s">
        <v>2038</v>
      </c>
      <c r="B6" s="66">
        <v>11.8123</v>
      </c>
      <c r="C6" s="66">
        <v>11.8123</v>
      </c>
    </row>
    <row r="7" s="36" customFormat="1" ht="32" customHeight="1" spans="1:3">
      <c r="A7" s="65" t="s">
        <v>2039</v>
      </c>
      <c r="B7" s="66">
        <v>17.4567</v>
      </c>
      <c r="C7" s="66">
        <v>17.4567</v>
      </c>
    </row>
    <row r="8" s="36" customFormat="1" ht="32" customHeight="1" spans="1:3">
      <c r="A8" s="65" t="s">
        <v>2040</v>
      </c>
      <c r="B8" s="66">
        <v>5.597</v>
      </c>
      <c r="C8" s="66">
        <v>5.597</v>
      </c>
    </row>
    <row r="9" s="36" customFormat="1" ht="32" customHeight="1" spans="1:3">
      <c r="A9" s="65" t="s">
        <v>2041</v>
      </c>
      <c r="B9" s="66">
        <v>0.7972</v>
      </c>
      <c r="C9" s="66">
        <v>0.7972</v>
      </c>
    </row>
    <row r="10" s="36" customFormat="1" ht="32" customHeight="1" spans="1:3">
      <c r="A10" s="65" t="s">
        <v>2042</v>
      </c>
      <c r="B10" s="66">
        <v>16.6121</v>
      </c>
      <c r="C10" s="66">
        <v>16.6121</v>
      </c>
    </row>
    <row r="11" s="36" customFormat="1" ht="32" customHeight="1" spans="1:3">
      <c r="A11" s="65" t="s">
        <v>2043</v>
      </c>
      <c r="B11" s="66"/>
      <c r="C11" s="66"/>
    </row>
    <row r="12" s="36" customFormat="1" ht="32" customHeight="1" spans="1:3">
      <c r="A12" s="67" t="s">
        <v>2044</v>
      </c>
      <c r="B12" s="68">
        <v>17.4567</v>
      </c>
      <c r="C12" s="68">
        <v>17.4567</v>
      </c>
    </row>
    <row r="13" s="37" customFormat="1" ht="65" customHeight="1" spans="1:3">
      <c r="A13" s="47" t="s">
        <v>2047</v>
      </c>
      <c r="B13" s="47"/>
      <c r="C13" s="47"/>
    </row>
    <row r="14" s="35" customFormat="1" ht="31" customHeight="1" spans="1:3">
      <c r="A14" s="69"/>
      <c r="B14" s="69"/>
      <c r="C14" s="69"/>
    </row>
  </sheetData>
  <mergeCells count="3">
    <mergeCell ref="A3:C3"/>
    <mergeCell ref="A13:C13"/>
    <mergeCell ref="A14:C1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opLeftCell="A16" workbookViewId="0">
      <selection activeCell="C24" sqref="C24"/>
    </sheetView>
  </sheetViews>
  <sheetFormatPr defaultColWidth="10" defaultRowHeight="13.5" outlineLevelCol="3"/>
  <cols>
    <col min="1" max="1" width="36" style="35" customWidth="1"/>
    <col min="2" max="4" width="15.6333333333333" style="35" customWidth="1"/>
    <col min="5" max="5" width="9.76666666666667" style="35" customWidth="1"/>
    <col min="6" max="16384" width="10" style="35"/>
  </cols>
  <sheetData>
    <row r="1" s="35" customFormat="1" ht="22" customHeight="1"/>
    <row r="2" s="35" customFormat="1" ht="14.3" customHeight="1" spans="1:1">
      <c r="A2" s="57"/>
    </row>
    <row r="3" s="35" customFormat="1" ht="63" customHeight="1" spans="1:4">
      <c r="A3" s="58" t="s">
        <v>2048</v>
      </c>
      <c r="B3" s="58"/>
      <c r="C3" s="58"/>
      <c r="D3" s="58"/>
    </row>
    <row r="4" s="36" customFormat="1" ht="30" customHeight="1" spans="4:4">
      <c r="D4" s="50" t="s">
        <v>1997</v>
      </c>
    </row>
    <row r="5" s="36" customFormat="1" ht="25" customHeight="1" spans="1:4">
      <c r="A5" s="42" t="s">
        <v>2021</v>
      </c>
      <c r="B5" s="42" t="s">
        <v>2049</v>
      </c>
      <c r="C5" s="42" t="s">
        <v>2050</v>
      </c>
      <c r="D5" s="42" t="s">
        <v>2051</v>
      </c>
    </row>
    <row r="6" s="36" customFormat="1" ht="25" customHeight="1" spans="1:4">
      <c r="A6" s="59" t="s">
        <v>2052</v>
      </c>
      <c r="B6" s="44" t="s">
        <v>2053</v>
      </c>
      <c r="C6" s="60">
        <f>C7+C9</f>
        <v>8.58</v>
      </c>
      <c r="D6" s="60">
        <f>D7+D9</f>
        <v>8.58</v>
      </c>
    </row>
    <row r="7" s="36" customFormat="1" ht="25" customHeight="1" spans="1:4">
      <c r="A7" s="61" t="s">
        <v>2054</v>
      </c>
      <c r="B7" s="44" t="s">
        <v>2005</v>
      </c>
      <c r="C7" s="60">
        <v>2.983</v>
      </c>
      <c r="D7" s="60">
        <v>2.983</v>
      </c>
    </row>
    <row r="8" s="36" customFormat="1" ht="25" customHeight="1" spans="1:4">
      <c r="A8" s="61" t="s">
        <v>2055</v>
      </c>
      <c r="B8" s="44" t="s">
        <v>2006</v>
      </c>
      <c r="C8" s="60">
        <v>2.683</v>
      </c>
      <c r="D8" s="60">
        <v>2.683</v>
      </c>
    </row>
    <row r="9" s="36" customFormat="1" ht="25" customHeight="1" spans="1:4">
      <c r="A9" s="61" t="s">
        <v>2056</v>
      </c>
      <c r="B9" s="44" t="s">
        <v>2057</v>
      </c>
      <c r="C9" s="60">
        <v>5.597</v>
      </c>
      <c r="D9" s="60">
        <v>5.597</v>
      </c>
    </row>
    <row r="10" s="36" customFormat="1" ht="25" customHeight="1" spans="1:4">
      <c r="A10" s="61" t="s">
        <v>2055</v>
      </c>
      <c r="B10" s="44" t="s">
        <v>2008</v>
      </c>
      <c r="C10" s="60">
        <v>0.797</v>
      </c>
      <c r="D10" s="60">
        <v>0.797</v>
      </c>
    </row>
    <row r="11" s="36" customFormat="1" ht="25" customHeight="1" spans="1:4">
      <c r="A11" s="59" t="s">
        <v>2058</v>
      </c>
      <c r="B11" s="44" t="s">
        <v>2059</v>
      </c>
      <c r="C11" s="60">
        <f>C12+C13</f>
        <v>3.8748</v>
      </c>
      <c r="D11" s="60">
        <f>D12+D13</f>
        <v>3.8748</v>
      </c>
    </row>
    <row r="12" s="36" customFormat="1" ht="25" customHeight="1" spans="1:4">
      <c r="A12" s="61" t="s">
        <v>2054</v>
      </c>
      <c r="B12" s="44" t="s">
        <v>2060</v>
      </c>
      <c r="C12" s="60">
        <v>3.0776</v>
      </c>
      <c r="D12" s="60">
        <v>3.0776</v>
      </c>
    </row>
    <row r="13" s="36" customFormat="1" ht="25" customHeight="1" spans="1:4">
      <c r="A13" s="61" t="s">
        <v>2056</v>
      </c>
      <c r="B13" s="44" t="s">
        <v>2061</v>
      </c>
      <c r="C13" s="60">
        <v>0.7972</v>
      </c>
      <c r="D13" s="60">
        <v>0.7972</v>
      </c>
    </row>
    <row r="14" s="36" customFormat="1" ht="25" customHeight="1" spans="1:4">
      <c r="A14" s="59" t="s">
        <v>2062</v>
      </c>
      <c r="B14" s="44" t="s">
        <v>2063</v>
      </c>
      <c r="C14" s="60">
        <f>C15+C16</f>
        <v>0.9602</v>
      </c>
      <c r="D14" s="60">
        <f>D15+D16</f>
        <v>0.9602</v>
      </c>
    </row>
    <row r="15" s="36" customFormat="1" ht="25" customHeight="1" spans="1:4">
      <c r="A15" s="61" t="s">
        <v>2054</v>
      </c>
      <c r="B15" s="44" t="s">
        <v>2064</v>
      </c>
      <c r="C15" s="60">
        <v>0.4876</v>
      </c>
      <c r="D15" s="60">
        <v>0.4876</v>
      </c>
    </row>
    <row r="16" s="36" customFormat="1" ht="25" customHeight="1" spans="1:4">
      <c r="A16" s="61" t="s">
        <v>2056</v>
      </c>
      <c r="B16" s="44" t="s">
        <v>2065</v>
      </c>
      <c r="C16" s="60">
        <v>0.4726</v>
      </c>
      <c r="D16" s="60">
        <v>0.4726</v>
      </c>
    </row>
    <row r="17" s="36" customFormat="1" ht="25" customHeight="1" spans="1:4">
      <c r="A17" s="59" t="s">
        <v>2066</v>
      </c>
      <c r="B17" s="44" t="s">
        <v>2067</v>
      </c>
      <c r="C17" s="60">
        <f>C18+C21</f>
        <v>2.3385</v>
      </c>
      <c r="D17" s="60">
        <f>D18+D21</f>
        <v>2.3385</v>
      </c>
    </row>
    <row r="18" s="36" customFormat="1" ht="25" customHeight="1" spans="1:4">
      <c r="A18" s="61" t="s">
        <v>2054</v>
      </c>
      <c r="B18" s="44" t="s">
        <v>2068</v>
      </c>
      <c r="C18" s="60">
        <v>1.3385</v>
      </c>
      <c r="D18" s="60">
        <v>1.3385</v>
      </c>
    </row>
    <row r="19" s="36" customFormat="1" ht="25" customHeight="1" spans="1:4">
      <c r="A19" s="61" t="s">
        <v>2069</v>
      </c>
      <c r="B19" s="44"/>
      <c r="C19" s="60">
        <v>1.0985</v>
      </c>
      <c r="D19" s="60">
        <v>1.0985</v>
      </c>
    </row>
    <row r="20" s="36" customFormat="1" ht="25" customHeight="1" spans="1:4">
      <c r="A20" s="61" t="s">
        <v>2070</v>
      </c>
      <c r="B20" s="44" t="s">
        <v>2071</v>
      </c>
      <c r="C20" s="60">
        <v>0.24</v>
      </c>
      <c r="D20" s="60">
        <v>0.24</v>
      </c>
    </row>
    <row r="21" s="36" customFormat="1" ht="25" customHeight="1" spans="1:4">
      <c r="A21" s="61" t="s">
        <v>2056</v>
      </c>
      <c r="B21" s="44" t="s">
        <v>2072</v>
      </c>
      <c r="C21" s="60">
        <v>1</v>
      </c>
      <c r="D21" s="60">
        <v>1</v>
      </c>
    </row>
    <row r="22" s="36" customFormat="1" ht="25" customHeight="1" spans="1:4">
      <c r="A22" s="61" t="s">
        <v>2069</v>
      </c>
      <c r="B22" s="44"/>
      <c r="C22" s="60">
        <v>1</v>
      </c>
      <c r="D22" s="60">
        <v>1</v>
      </c>
    </row>
    <row r="23" s="36" customFormat="1" ht="25" customHeight="1" spans="1:4">
      <c r="A23" s="61" t="s">
        <v>2073</v>
      </c>
      <c r="B23" s="44" t="s">
        <v>2074</v>
      </c>
      <c r="C23" s="60"/>
      <c r="D23" s="60"/>
    </row>
    <row r="24" s="36" customFormat="1" ht="25" customHeight="1" spans="1:4">
      <c r="A24" s="59" t="s">
        <v>2075</v>
      </c>
      <c r="B24" s="44" t="s">
        <v>2076</v>
      </c>
      <c r="C24" s="60">
        <f>C25+C26</f>
        <v>1.0005</v>
      </c>
      <c r="D24" s="60">
        <f>D25+D26</f>
        <v>1.0005</v>
      </c>
    </row>
    <row r="25" s="36" customFormat="1" ht="25" customHeight="1" spans="1:4">
      <c r="A25" s="61" t="s">
        <v>2054</v>
      </c>
      <c r="B25" s="44" t="s">
        <v>2077</v>
      </c>
      <c r="C25" s="60">
        <v>0.4603</v>
      </c>
      <c r="D25" s="60">
        <v>0.4603</v>
      </c>
    </row>
    <row r="26" s="36" customFormat="1" ht="25" customHeight="1" spans="1:4">
      <c r="A26" s="61" t="s">
        <v>2056</v>
      </c>
      <c r="B26" s="44" t="s">
        <v>2078</v>
      </c>
      <c r="C26" s="60">
        <v>0.5402</v>
      </c>
      <c r="D26" s="60">
        <v>0.5402</v>
      </c>
    </row>
    <row r="27" s="37" customFormat="1" ht="70" customHeight="1" spans="1:4">
      <c r="A27" s="62" t="s">
        <v>2079</v>
      </c>
      <c r="B27" s="62"/>
      <c r="C27" s="62"/>
      <c r="D27" s="62"/>
    </row>
    <row r="28" s="35" customFormat="1" ht="25" customHeight="1" spans="1:4">
      <c r="A28" s="63"/>
      <c r="B28" s="63"/>
      <c r="C28" s="63"/>
      <c r="D28" s="63"/>
    </row>
  </sheetData>
  <mergeCells count="3">
    <mergeCell ref="A3:D3"/>
    <mergeCell ref="A27:D27"/>
    <mergeCell ref="A28:D28"/>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E17" sqref="E17"/>
    </sheetView>
  </sheetViews>
  <sheetFormatPr defaultColWidth="8.88333333333333" defaultRowHeight="13.5" outlineLevelCol="5"/>
  <cols>
    <col min="1" max="1" width="8.88333333333333" style="35"/>
    <col min="2" max="2" width="49.3833333333333" style="35" customWidth="1"/>
    <col min="3" max="6" width="20.6333333333333" style="35" customWidth="1"/>
    <col min="7" max="16384" width="8.88333333333333" style="35"/>
  </cols>
  <sheetData>
    <row r="1" s="35" customFormat="1" spans="1:1">
      <c r="A1" s="48"/>
    </row>
    <row r="2" s="35" customFormat="1" ht="45" customHeight="1" spans="1:6">
      <c r="A2" s="38" t="s">
        <v>2080</v>
      </c>
      <c r="B2" s="38"/>
      <c r="C2" s="38"/>
      <c r="D2" s="38"/>
      <c r="E2" s="38"/>
      <c r="F2" s="38"/>
    </row>
    <row r="3" s="36" customFormat="1" ht="18" customHeight="1" spans="2:6">
      <c r="B3" s="49" t="s">
        <v>1997</v>
      </c>
      <c r="C3" s="50"/>
      <c r="D3" s="50"/>
      <c r="E3" s="50"/>
      <c r="F3" s="50"/>
    </row>
    <row r="4" s="36" customFormat="1" ht="30" customHeight="1" spans="1:6">
      <c r="A4" s="41" t="s">
        <v>4</v>
      </c>
      <c r="B4" s="41"/>
      <c r="C4" s="42" t="s">
        <v>2003</v>
      </c>
      <c r="D4" s="42" t="s">
        <v>2050</v>
      </c>
      <c r="E4" s="42" t="s">
        <v>2051</v>
      </c>
      <c r="F4" s="42" t="s">
        <v>2081</v>
      </c>
    </row>
    <row r="5" s="36" customFormat="1" ht="30" customHeight="1" spans="1:6">
      <c r="A5" s="51" t="s">
        <v>2082</v>
      </c>
      <c r="B5" s="51"/>
      <c r="C5" s="44" t="s">
        <v>2004</v>
      </c>
      <c r="D5" s="52">
        <f>D6+D7</f>
        <v>34.5666</v>
      </c>
      <c r="E5" s="52">
        <f>E6+E7</f>
        <v>34.5666</v>
      </c>
      <c r="F5" s="52"/>
    </row>
    <row r="6" s="36" customFormat="1" ht="30" customHeight="1" spans="1:6">
      <c r="A6" s="53" t="s">
        <v>2083</v>
      </c>
      <c r="B6" s="53"/>
      <c r="C6" s="44" t="s">
        <v>2005</v>
      </c>
      <c r="D6" s="52">
        <v>17.1099</v>
      </c>
      <c r="E6" s="52">
        <v>17.1099</v>
      </c>
      <c r="F6" s="52"/>
    </row>
    <row r="7" s="36" customFormat="1" ht="30" customHeight="1" spans="1:6">
      <c r="A7" s="53" t="s">
        <v>2084</v>
      </c>
      <c r="B7" s="53"/>
      <c r="C7" s="44" t="s">
        <v>2006</v>
      </c>
      <c r="D7" s="52">
        <v>17.4567</v>
      </c>
      <c r="E7" s="52">
        <v>17.4567</v>
      </c>
      <c r="F7" s="52"/>
    </row>
    <row r="8" s="36" customFormat="1" ht="30" customHeight="1" spans="1:6">
      <c r="A8" s="54" t="s">
        <v>2085</v>
      </c>
      <c r="B8" s="54"/>
      <c r="C8" s="44" t="s">
        <v>2007</v>
      </c>
      <c r="D8" s="52"/>
      <c r="E8" s="52"/>
      <c r="F8" s="52"/>
    </row>
    <row r="9" s="36" customFormat="1" ht="30" customHeight="1" spans="1:6">
      <c r="A9" s="53" t="s">
        <v>2083</v>
      </c>
      <c r="B9" s="53"/>
      <c r="C9" s="44" t="s">
        <v>2008</v>
      </c>
      <c r="D9" s="52"/>
      <c r="E9" s="52"/>
      <c r="F9" s="52"/>
    </row>
    <row r="10" s="36" customFormat="1" ht="30" customHeight="1" spans="1:6">
      <c r="A10" s="53" t="s">
        <v>2084</v>
      </c>
      <c r="B10" s="53"/>
      <c r="C10" s="44" t="s">
        <v>2009</v>
      </c>
      <c r="D10" s="52"/>
      <c r="E10" s="52"/>
      <c r="F10" s="52"/>
    </row>
    <row r="11" s="37" customFormat="1" ht="41" customHeight="1" spans="1:6">
      <c r="A11" s="47" t="s">
        <v>2086</v>
      </c>
      <c r="B11" s="47"/>
      <c r="C11" s="47"/>
      <c r="D11" s="47"/>
      <c r="E11" s="47"/>
      <c r="F11" s="47"/>
    </row>
    <row r="14" s="35" customFormat="1" ht="19.5" spans="1:1">
      <c r="A14" s="55"/>
    </row>
    <row r="15" s="35" customFormat="1" ht="19" customHeight="1" spans="1:1">
      <c r="A15" s="56"/>
    </row>
    <row r="16" s="35" customFormat="1" ht="29" customHeight="1"/>
    <row r="17" s="35" customFormat="1" ht="29" customHeight="1"/>
    <row r="18" s="35" customFormat="1" ht="29" customHeight="1"/>
    <row r="19" s="35" customFormat="1" ht="29" customHeight="1"/>
    <row r="20" s="35" customFormat="1" ht="30" customHeight="1" spans="1:1">
      <c r="A20" s="56"/>
    </row>
  </sheetData>
  <mergeCells count="9">
    <mergeCell ref="A2:F2"/>
    <mergeCell ref="B3:F3"/>
    <mergeCell ref="A4:B4"/>
    <mergeCell ref="A6:B6"/>
    <mergeCell ref="A7:B7"/>
    <mergeCell ref="A8:B8"/>
    <mergeCell ref="A9:B9"/>
    <mergeCell ref="A10:B10"/>
    <mergeCell ref="A11:F11"/>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2" sqref="D12"/>
    </sheetView>
  </sheetViews>
  <sheetFormatPr defaultColWidth="8.88333333333333" defaultRowHeight="13.5" outlineLevelCol="5"/>
  <cols>
    <col min="1" max="1" width="8.88333333333333" style="35"/>
    <col min="2" max="2" width="31.6666666666667" style="35" customWidth="1"/>
    <col min="3" max="6" width="24.2166666666667" style="35" customWidth="1"/>
    <col min="7" max="16384" width="8.88333333333333" style="35"/>
  </cols>
  <sheetData>
    <row r="1" s="35" customFormat="1" ht="24" customHeight="1"/>
    <row r="2" s="35" customFormat="1" ht="27" spans="1:6">
      <c r="A2" s="38" t="s">
        <v>2087</v>
      </c>
      <c r="B2" s="39"/>
      <c r="C2" s="39"/>
      <c r="D2" s="39"/>
      <c r="E2" s="39"/>
      <c r="F2" s="39"/>
    </row>
    <row r="3" s="35" customFormat="1" ht="23" customHeight="1" spans="1:6">
      <c r="A3" s="40" t="s">
        <v>1997</v>
      </c>
      <c r="B3" s="40"/>
      <c r="C3" s="40"/>
      <c r="D3" s="40"/>
      <c r="E3" s="40"/>
      <c r="F3" s="40"/>
    </row>
    <row r="4" s="36" customFormat="1" ht="30" customHeight="1" spans="1:6">
      <c r="A4" s="41" t="s">
        <v>2088</v>
      </c>
      <c r="B4" s="42" t="s">
        <v>1960</v>
      </c>
      <c r="C4" s="42" t="s">
        <v>2089</v>
      </c>
      <c r="D4" s="42" t="s">
        <v>2090</v>
      </c>
      <c r="E4" s="42" t="s">
        <v>2091</v>
      </c>
      <c r="F4" s="42" t="s">
        <v>2092</v>
      </c>
    </row>
    <row r="5" s="36" customFormat="1" ht="45" customHeight="1" spans="1:6">
      <c r="A5" s="43">
        <v>1</v>
      </c>
      <c r="B5" s="44"/>
      <c r="C5" s="45"/>
      <c r="D5" s="46"/>
      <c r="E5" s="46"/>
      <c r="F5" s="46"/>
    </row>
    <row r="6" s="36" customFormat="1" ht="45" customHeight="1" spans="1:6">
      <c r="A6" s="43">
        <v>2</v>
      </c>
      <c r="B6" s="44"/>
      <c r="C6" s="45"/>
      <c r="D6" s="46"/>
      <c r="E6" s="46"/>
      <c r="F6" s="46"/>
    </row>
    <row r="7" s="36" customFormat="1" ht="45" customHeight="1" spans="1:6">
      <c r="A7" s="43" t="s">
        <v>2093</v>
      </c>
      <c r="B7" s="44"/>
      <c r="C7" s="45"/>
      <c r="D7" s="46"/>
      <c r="E7" s="46"/>
      <c r="F7" s="46"/>
    </row>
    <row r="8" s="37" customFormat="1" ht="49" customHeight="1" spans="1:6">
      <c r="A8" s="47" t="s">
        <v>2094</v>
      </c>
      <c r="B8" s="47"/>
      <c r="C8" s="47"/>
      <c r="D8" s="47"/>
      <c r="E8" s="47"/>
      <c r="F8" s="47"/>
    </row>
    <row r="9" ht="30" customHeight="1" spans="1:4">
      <c r="A9" s="47" t="s">
        <v>2095</v>
      </c>
      <c r="B9" s="47"/>
      <c r="C9" s="47"/>
      <c r="D9" s="47"/>
    </row>
  </sheetData>
  <mergeCells count="9">
    <mergeCell ref="A2:F2"/>
    <mergeCell ref="A3:F3"/>
    <mergeCell ref="A8:F8"/>
    <mergeCell ref="A9:D9"/>
    <mergeCell ref="B5:B7"/>
    <mergeCell ref="C5:C7"/>
    <mergeCell ref="D5:D7"/>
    <mergeCell ref="E5:E7"/>
    <mergeCell ref="F5:F7"/>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37"/>
  <sheetViews>
    <sheetView topLeftCell="A11" workbookViewId="0">
      <selection activeCell="K4" sqref="K4"/>
    </sheetView>
  </sheetViews>
  <sheetFormatPr defaultColWidth="8" defaultRowHeight="12"/>
  <cols>
    <col min="1" max="1" width="11.4416666666667" style="13" customWidth="1"/>
    <col min="2" max="2" width="30.775" style="13" customWidth="1"/>
    <col min="3" max="3" width="13.775" style="13" customWidth="1"/>
    <col min="4" max="4" width="16.5" style="13" customWidth="1"/>
    <col min="5" max="5" width="20.6333333333333" style="16" customWidth="1"/>
    <col min="6" max="6" width="10.1083333333333" style="16" customWidth="1"/>
    <col min="7" max="7" width="11.3333333333333" style="13" customWidth="1"/>
    <col min="8" max="8" width="8.89166666666667" style="13" customWidth="1"/>
    <col min="9" max="9" width="13.3333333333333" style="13" customWidth="1"/>
    <col min="10" max="10" width="28.6666666666667" style="13" customWidth="1"/>
    <col min="11" max="16384" width="8" style="13"/>
  </cols>
  <sheetData>
    <row r="2" s="13" customFormat="1" ht="39" customHeight="1" spans="1:10">
      <c r="A2" s="17" t="s">
        <v>2096</v>
      </c>
      <c r="B2" s="17"/>
      <c r="C2" s="17"/>
      <c r="D2" s="17"/>
      <c r="E2" s="17"/>
      <c r="F2" s="17"/>
      <c r="G2" s="17"/>
      <c r="H2" s="17"/>
      <c r="I2" s="17"/>
      <c r="J2" s="17"/>
    </row>
    <row r="3" s="13" customFormat="1" ht="23" customHeight="1" spans="1:6">
      <c r="A3" s="18"/>
      <c r="E3" s="16"/>
      <c r="F3" s="16"/>
    </row>
    <row r="4" s="14" customFormat="1" ht="70" customHeight="1" spans="1:10">
      <c r="A4" s="19" t="s">
        <v>2097</v>
      </c>
      <c r="B4" s="19" t="s">
        <v>2098</v>
      </c>
      <c r="C4" s="19" t="s">
        <v>2099</v>
      </c>
      <c r="D4" s="19" t="s">
        <v>2100</v>
      </c>
      <c r="E4" s="19" t="s">
        <v>2101</v>
      </c>
      <c r="F4" s="19" t="s">
        <v>2102</v>
      </c>
      <c r="G4" s="19" t="s">
        <v>2103</v>
      </c>
      <c r="H4" s="19" t="s">
        <v>2104</v>
      </c>
      <c r="I4" s="19" t="s">
        <v>2105</v>
      </c>
      <c r="J4" s="19" t="s">
        <v>2106</v>
      </c>
    </row>
    <row r="5" s="13" customFormat="1" ht="31" customHeight="1" spans="1:10">
      <c r="A5" s="20">
        <v>1</v>
      </c>
      <c r="B5" s="20">
        <v>2</v>
      </c>
      <c r="C5" s="20">
        <v>3</v>
      </c>
      <c r="D5" s="20">
        <v>4</v>
      </c>
      <c r="E5" s="20">
        <v>5</v>
      </c>
      <c r="F5" s="20">
        <v>6</v>
      </c>
      <c r="G5" s="20">
        <v>7</v>
      </c>
      <c r="H5" s="20">
        <v>8</v>
      </c>
      <c r="I5" s="20">
        <v>9</v>
      </c>
      <c r="J5" s="20">
        <v>10</v>
      </c>
    </row>
    <row r="6" s="15" customFormat="1" ht="42.75" customHeight="1" spans="1:10">
      <c r="A6" s="21" t="s">
        <v>2107</v>
      </c>
      <c r="B6" s="21" t="s">
        <v>2108</v>
      </c>
      <c r="C6" s="22" t="s">
        <v>2109</v>
      </c>
      <c r="D6" s="23" t="s">
        <v>2110</v>
      </c>
      <c r="E6" s="24" t="s">
        <v>2111</v>
      </c>
      <c r="F6" s="23" t="s">
        <v>2112</v>
      </c>
      <c r="G6" s="24" t="s">
        <v>2113</v>
      </c>
      <c r="H6" s="23" t="s">
        <v>2114</v>
      </c>
      <c r="I6" s="23" t="s">
        <v>2115</v>
      </c>
      <c r="J6" s="34" t="s">
        <v>2116</v>
      </c>
    </row>
    <row r="7" s="15" customFormat="1" ht="42.75" customHeight="1" spans="1:10">
      <c r="A7" s="25"/>
      <c r="B7" s="25"/>
      <c r="C7" s="22" t="s">
        <v>2109</v>
      </c>
      <c r="D7" s="23" t="s">
        <v>2110</v>
      </c>
      <c r="E7" s="24" t="s">
        <v>2117</v>
      </c>
      <c r="F7" s="23" t="s">
        <v>2112</v>
      </c>
      <c r="G7" s="24" t="s">
        <v>2118</v>
      </c>
      <c r="H7" s="23" t="s">
        <v>2119</v>
      </c>
      <c r="I7" s="23" t="s">
        <v>2115</v>
      </c>
      <c r="J7" s="34" t="s">
        <v>2120</v>
      </c>
    </row>
    <row r="8" s="15" customFormat="1" ht="42.75" customHeight="1" spans="1:10">
      <c r="A8" s="25"/>
      <c r="B8" s="25"/>
      <c r="C8" s="22" t="s">
        <v>2109</v>
      </c>
      <c r="D8" s="23" t="s">
        <v>2121</v>
      </c>
      <c r="E8" s="24" t="s">
        <v>2122</v>
      </c>
      <c r="F8" s="23" t="s">
        <v>2123</v>
      </c>
      <c r="G8" s="24" t="s">
        <v>2124</v>
      </c>
      <c r="H8" s="23" t="s">
        <v>2125</v>
      </c>
      <c r="I8" s="23" t="s">
        <v>2126</v>
      </c>
      <c r="J8" s="34" t="s">
        <v>2127</v>
      </c>
    </row>
    <row r="9" s="15" customFormat="1" ht="42.75" customHeight="1" spans="1:10">
      <c r="A9" s="25"/>
      <c r="B9" s="25"/>
      <c r="C9" s="22" t="s">
        <v>2109</v>
      </c>
      <c r="D9" s="23" t="s">
        <v>2121</v>
      </c>
      <c r="E9" s="24" t="s">
        <v>2128</v>
      </c>
      <c r="F9" s="23" t="s">
        <v>2123</v>
      </c>
      <c r="G9" s="24" t="s">
        <v>2113</v>
      </c>
      <c r="H9" s="23" t="s">
        <v>2114</v>
      </c>
      <c r="I9" s="23" t="s">
        <v>2115</v>
      </c>
      <c r="J9" s="34" t="s">
        <v>2129</v>
      </c>
    </row>
    <row r="10" s="15" customFormat="1" ht="42.75" customHeight="1" spans="1:10">
      <c r="A10" s="25"/>
      <c r="B10" s="25"/>
      <c r="C10" s="22" t="s">
        <v>2109</v>
      </c>
      <c r="D10" s="23" t="s">
        <v>2130</v>
      </c>
      <c r="E10" s="24" t="s">
        <v>2131</v>
      </c>
      <c r="F10" s="23" t="s">
        <v>2123</v>
      </c>
      <c r="G10" s="24" t="s">
        <v>2132</v>
      </c>
      <c r="H10" s="23" t="s">
        <v>2133</v>
      </c>
      <c r="I10" s="23" t="s">
        <v>2126</v>
      </c>
      <c r="J10" s="34" t="s">
        <v>2134</v>
      </c>
    </row>
    <row r="11" s="15" customFormat="1" ht="42.75" customHeight="1" spans="1:10">
      <c r="A11" s="25"/>
      <c r="B11" s="25"/>
      <c r="C11" s="22" t="s">
        <v>2135</v>
      </c>
      <c r="D11" s="23" t="s">
        <v>2136</v>
      </c>
      <c r="E11" s="24" t="s">
        <v>2137</v>
      </c>
      <c r="F11" s="23" t="s">
        <v>2123</v>
      </c>
      <c r="G11" s="24" t="s">
        <v>2138</v>
      </c>
      <c r="H11" s="23" t="s">
        <v>2125</v>
      </c>
      <c r="I11" s="23" t="s">
        <v>2126</v>
      </c>
      <c r="J11" s="34" t="s">
        <v>2139</v>
      </c>
    </row>
    <row r="12" s="15" customFormat="1" ht="42.75" customHeight="1" spans="1:10">
      <c r="A12" s="25"/>
      <c r="B12" s="25"/>
      <c r="C12" s="22" t="s">
        <v>2135</v>
      </c>
      <c r="D12" s="23" t="s">
        <v>2140</v>
      </c>
      <c r="E12" s="24" t="s">
        <v>2141</v>
      </c>
      <c r="F12" s="23" t="s">
        <v>2123</v>
      </c>
      <c r="G12" s="24" t="s">
        <v>2142</v>
      </c>
      <c r="H12" s="23" t="s">
        <v>2125</v>
      </c>
      <c r="I12" s="23" t="s">
        <v>2126</v>
      </c>
      <c r="J12" s="34" t="s">
        <v>2141</v>
      </c>
    </row>
    <row r="13" s="15" customFormat="1" ht="42.75" customHeight="1" spans="1:10">
      <c r="A13" s="25"/>
      <c r="B13" s="25"/>
      <c r="C13" s="22" t="s">
        <v>2135</v>
      </c>
      <c r="D13" s="23" t="s">
        <v>2143</v>
      </c>
      <c r="E13" s="24" t="s">
        <v>2144</v>
      </c>
      <c r="F13" s="23" t="s">
        <v>2123</v>
      </c>
      <c r="G13" s="24" t="s">
        <v>2124</v>
      </c>
      <c r="H13" s="23" t="s">
        <v>2125</v>
      </c>
      <c r="I13" s="23" t="s">
        <v>2126</v>
      </c>
      <c r="J13" s="34" t="s">
        <v>2144</v>
      </c>
    </row>
    <row r="14" s="15" customFormat="1" ht="42.75" customHeight="1" spans="1:10">
      <c r="A14" s="25"/>
      <c r="B14" s="25"/>
      <c r="C14" s="22" t="s">
        <v>2145</v>
      </c>
      <c r="D14" s="23" t="s">
        <v>2146</v>
      </c>
      <c r="E14" s="24" t="s">
        <v>2147</v>
      </c>
      <c r="F14" s="23" t="s">
        <v>2112</v>
      </c>
      <c r="G14" s="24" t="s">
        <v>2148</v>
      </c>
      <c r="H14" s="23" t="s">
        <v>2114</v>
      </c>
      <c r="I14" s="23" t="s">
        <v>2115</v>
      </c>
      <c r="J14" s="34" t="s">
        <v>2149</v>
      </c>
    </row>
    <row r="15" s="15" customFormat="1" ht="42.75" customHeight="1" spans="1:10">
      <c r="A15" s="26"/>
      <c r="B15" s="26"/>
      <c r="C15" s="22" t="s">
        <v>2145</v>
      </c>
      <c r="D15" s="23" t="s">
        <v>2146</v>
      </c>
      <c r="E15" s="24" t="s">
        <v>2150</v>
      </c>
      <c r="F15" s="23" t="s">
        <v>2112</v>
      </c>
      <c r="G15" s="24" t="s">
        <v>2148</v>
      </c>
      <c r="H15" s="23" t="s">
        <v>2114</v>
      </c>
      <c r="I15" s="23" t="s">
        <v>2115</v>
      </c>
      <c r="J15" s="34" t="s">
        <v>2151</v>
      </c>
    </row>
    <row r="16" s="15" customFormat="1" ht="42.75" customHeight="1" spans="1:10">
      <c r="A16" s="21" t="s">
        <v>2152</v>
      </c>
      <c r="B16" s="21" t="s">
        <v>2153</v>
      </c>
      <c r="C16" s="22" t="s">
        <v>2109</v>
      </c>
      <c r="D16" s="23" t="s">
        <v>2110</v>
      </c>
      <c r="E16" s="24" t="s">
        <v>2154</v>
      </c>
      <c r="F16" s="23" t="s">
        <v>2123</v>
      </c>
      <c r="G16" s="24" t="s">
        <v>2113</v>
      </c>
      <c r="H16" s="23" t="s">
        <v>2114</v>
      </c>
      <c r="I16" s="23" t="s">
        <v>2115</v>
      </c>
      <c r="J16" s="34" t="s">
        <v>2155</v>
      </c>
    </row>
    <row r="17" s="15" customFormat="1" ht="42.75" customHeight="1" spans="1:10">
      <c r="A17" s="25"/>
      <c r="B17" s="25"/>
      <c r="C17" s="22" t="s">
        <v>2109</v>
      </c>
      <c r="D17" s="22" t="s">
        <v>2109</v>
      </c>
      <c r="E17" s="24" t="s">
        <v>2156</v>
      </c>
      <c r="F17" s="23" t="s">
        <v>2123</v>
      </c>
      <c r="G17" s="24" t="s">
        <v>2113</v>
      </c>
      <c r="H17" s="23" t="s">
        <v>2114</v>
      </c>
      <c r="I17" s="23" t="s">
        <v>2126</v>
      </c>
      <c r="J17" s="34" t="s">
        <v>2156</v>
      </c>
    </row>
    <row r="18" s="15" customFormat="1" ht="42.75" customHeight="1" spans="1:10">
      <c r="A18" s="25"/>
      <c r="B18" s="25"/>
      <c r="C18" s="22" t="s">
        <v>2157</v>
      </c>
      <c r="D18" s="22" t="s">
        <v>2140</v>
      </c>
      <c r="E18" s="24" t="s">
        <v>2158</v>
      </c>
      <c r="F18" s="23" t="s">
        <v>2123</v>
      </c>
      <c r="G18" s="24" t="s">
        <v>2124</v>
      </c>
      <c r="H18" s="23" t="s">
        <v>2125</v>
      </c>
      <c r="I18" s="23" t="s">
        <v>2126</v>
      </c>
      <c r="J18" s="34" t="s">
        <v>2159</v>
      </c>
    </row>
    <row r="19" s="15" customFormat="1" ht="42.75" customHeight="1" spans="1:10">
      <c r="A19" s="25"/>
      <c r="B19" s="25"/>
      <c r="C19" s="22" t="s">
        <v>2157</v>
      </c>
      <c r="D19" s="22" t="s">
        <v>2143</v>
      </c>
      <c r="E19" s="24" t="s">
        <v>2160</v>
      </c>
      <c r="F19" s="23" t="s">
        <v>2123</v>
      </c>
      <c r="G19" s="24" t="s">
        <v>2124</v>
      </c>
      <c r="H19" s="23" t="s">
        <v>2125</v>
      </c>
      <c r="I19" s="23" t="s">
        <v>2126</v>
      </c>
      <c r="J19" s="34" t="s">
        <v>2160</v>
      </c>
    </row>
    <row r="20" s="15" customFormat="1" ht="42.75" customHeight="1" spans="1:10">
      <c r="A20" s="26"/>
      <c r="B20" s="26"/>
      <c r="C20" s="22" t="s">
        <v>2145</v>
      </c>
      <c r="D20" s="23" t="s">
        <v>2146</v>
      </c>
      <c r="E20" s="24" t="s">
        <v>2161</v>
      </c>
      <c r="F20" s="23" t="s">
        <v>2112</v>
      </c>
      <c r="G20" s="24" t="s">
        <v>2148</v>
      </c>
      <c r="H20" s="23" t="s">
        <v>2114</v>
      </c>
      <c r="I20" s="23" t="s">
        <v>2115</v>
      </c>
      <c r="J20" s="34" t="s">
        <v>2162</v>
      </c>
    </row>
    <row r="21" s="15" customFormat="1" ht="42.75" customHeight="1" spans="1:10">
      <c r="A21" s="27" t="s">
        <v>2163</v>
      </c>
      <c r="B21" s="21" t="s">
        <v>2164</v>
      </c>
      <c r="C21" s="22" t="s">
        <v>2109</v>
      </c>
      <c r="D21" s="23" t="s">
        <v>2110</v>
      </c>
      <c r="E21" s="24" t="s">
        <v>2165</v>
      </c>
      <c r="F21" s="23" t="s">
        <v>2123</v>
      </c>
      <c r="G21" s="24">
        <v>200</v>
      </c>
      <c r="H21" s="23" t="s">
        <v>2119</v>
      </c>
      <c r="I21" s="23" t="s">
        <v>2115</v>
      </c>
      <c r="J21" s="34" t="s">
        <v>2166</v>
      </c>
    </row>
    <row r="22" s="15" customFormat="1" ht="42.75" customHeight="1" spans="1:10">
      <c r="A22" s="28"/>
      <c r="B22" s="29"/>
      <c r="C22" s="22" t="s">
        <v>2109</v>
      </c>
      <c r="D22" s="23" t="s">
        <v>2121</v>
      </c>
      <c r="E22" s="24" t="s">
        <v>2167</v>
      </c>
      <c r="F22" s="23" t="s">
        <v>2123</v>
      </c>
      <c r="G22" s="24" t="s">
        <v>2124</v>
      </c>
      <c r="H22" s="23" t="s">
        <v>2125</v>
      </c>
      <c r="I22" s="23" t="s">
        <v>2126</v>
      </c>
      <c r="J22" s="34" t="s">
        <v>2168</v>
      </c>
    </row>
    <row r="23" s="15" customFormat="1" ht="42.75" customHeight="1" spans="1:10">
      <c r="A23" s="28"/>
      <c r="B23" s="29"/>
      <c r="C23" s="22" t="s">
        <v>2109</v>
      </c>
      <c r="D23" s="23" t="s">
        <v>2130</v>
      </c>
      <c r="E23" s="24" t="s">
        <v>2169</v>
      </c>
      <c r="F23" s="23" t="s">
        <v>2123</v>
      </c>
      <c r="G23" s="24" t="s">
        <v>2170</v>
      </c>
      <c r="H23" s="23" t="s">
        <v>2125</v>
      </c>
      <c r="I23" s="23" t="s">
        <v>2126</v>
      </c>
      <c r="J23" s="34" t="s">
        <v>2171</v>
      </c>
    </row>
    <row r="24" s="15" customFormat="1" ht="42.75" customHeight="1" spans="1:10">
      <c r="A24" s="25"/>
      <c r="B24" s="25"/>
      <c r="C24" s="22" t="s">
        <v>2135</v>
      </c>
      <c r="D24" s="23" t="s">
        <v>2140</v>
      </c>
      <c r="E24" s="24" t="s">
        <v>2141</v>
      </c>
      <c r="F24" s="23" t="s">
        <v>2123</v>
      </c>
      <c r="G24" s="24" t="s">
        <v>2142</v>
      </c>
      <c r="H24" s="23" t="s">
        <v>2125</v>
      </c>
      <c r="I24" s="23" t="s">
        <v>2126</v>
      </c>
      <c r="J24" s="34" t="s">
        <v>2141</v>
      </c>
    </row>
    <row r="25" s="15" customFormat="1" ht="42.75" customHeight="1" spans="1:10">
      <c r="A25" s="25"/>
      <c r="B25" s="25"/>
      <c r="C25" s="22" t="s">
        <v>2135</v>
      </c>
      <c r="D25" s="23" t="s">
        <v>2136</v>
      </c>
      <c r="E25" s="24" t="s">
        <v>2137</v>
      </c>
      <c r="F25" s="23" t="s">
        <v>2123</v>
      </c>
      <c r="G25" s="24" t="s">
        <v>2138</v>
      </c>
      <c r="H25" s="23" t="s">
        <v>2125</v>
      </c>
      <c r="I25" s="23" t="s">
        <v>2126</v>
      </c>
      <c r="J25" s="34" t="s">
        <v>2139</v>
      </c>
    </row>
    <row r="26" s="15" customFormat="1" ht="42.75" customHeight="1" spans="1:10">
      <c r="A26" s="26"/>
      <c r="B26" s="26"/>
      <c r="C26" s="22" t="s">
        <v>2145</v>
      </c>
      <c r="D26" s="23" t="s">
        <v>2146</v>
      </c>
      <c r="E26" s="24" t="s">
        <v>2161</v>
      </c>
      <c r="F26" s="23" t="s">
        <v>2123</v>
      </c>
      <c r="G26" s="24" t="s">
        <v>2148</v>
      </c>
      <c r="H26" s="23" t="s">
        <v>2114</v>
      </c>
      <c r="I26" s="23" t="s">
        <v>2115</v>
      </c>
      <c r="J26" s="34" t="s">
        <v>2161</v>
      </c>
    </row>
    <row r="27" ht="68" customHeight="1" spans="1:10">
      <c r="A27" s="27" t="s">
        <v>2172</v>
      </c>
      <c r="B27" s="21" t="s">
        <v>2173</v>
      </c>
      <c r="C27" s="22" t="s">
        <v>2109</v>
      </c>
      <c r="D27" s="23" t="s">
        <v>2110</v>
      </c>
      <c r="E27" s="24" t="s">
        <v>2174</v>
      </c>
      <c r="F27" s="23" t="s">
        <v>2112</v>
      </c>
      <c r="G27" s="24">
        <v>5.813</v>
      </c>
      <c r="H27" s="23" t="s">
        <v>2175</v>
      </c>
      <c r="I27" s="23" t="s">
        <v>2115</v>
      </c>
      <c r="J27" s="34" t="s">
        <v>2176</v>
      </c>
    </row>
    <row r="28" ht="40" customHeight="1" spans="1:10">
      <c r="A28" s="28"/>
      <c r="B28" s="29"/>
      <c r="C28" s="22" t="s">
        <v>2109</v>
      </c>
      <c r="D28" s="23" t="s">
        <v>2121</v>
      </c>
      <c r="E28" s="24" t="s">
        <v>2177</v>
      </c>
      <c r="F28" s="23" t="s">
        <v>2123</v>
      </c>
      <c r="G28" s="24">
        <v>100</v>
      </c>
      <c r="H28" s="23" t="s">
        <v>2114</v>
      </c>
      <c r="I28" s="23" t="s">
        <v>2115</v>
      </c>
      <c r="J28" s="34" t="s">
        <v>2178</v>
      </c>
    </row>
    <row r="29" ht="54" spans="1:10">
      <c r="A29" s="28"/>
      <c r="B29" s="29"/>
      <c r="C29" s="22" t="s">
        <v>2109</v>
      </c>
      <c r="D29" s="23" t="s">
        <v>2121</v>
      </c>
      <c r="E29" s="24" t="s">
        <v>2179</v>
      </c>
      <c r="F29" s="23" t="s">
        <v>2123</v>
      </c>
      <c r="G29" s="24" t="s">
        <v>2113</v>
      </c>
      <c r="H29" s="23" t="s">
        <v>2114</v>
      </c>
      <c r="I29" s="23" t="s">
        <v>2115</v>
      </c>
      <c r="J29" s="34" t="s">
        <v>2180</v>
      </c>
    </row>
    <row r="30" ht="27" spans="1:10">
      <c r="A30" s="25"/>
      <c r="B30" s="25"/>
      <c r="C30" s="22" t="s">
        <v>2135</v>
      </c>
      <c r="D30" s="23" t="s">
        <v>2136</v>
      </c>
      <c r="E30" s="24" t="s">
        <v>2181</v>
      </c>
      <c r="F30" s="23" t="s">
        <v>2123</v>
      </c>
      <c r="G30" s="24" t="s">
        <v>2182</v>
      </c>
      <c r="H30" s="23" t="s">
        <v>2125</v>
      </c>
      <c r="I30" s="23" t="s">
        <v>2126</v>
      </c>
      <c r="J30" s="34" t="s">
        <v>2183</v>
      </c>
    </row>
    <row r="31" ht="27" spans="1:10">
      <c r="A31" s="25"/>
      <c r="B31" s="25"/>
      <c r="C31" s="30" t="s">
        <v>2184</v>
      </c>
      <c r="D31" s="23" t="s">
        <v>2185</v>
      </c>
      <c r="E31" s="24" t="s">
        <v>2161</v>
      </c>
      <c r="F31" s="23" t="s">
        <v>2112</v>
      </c>
      <c r="G31" s="24">
        <v>90</v>
      </c>
      <c r="H31" s="23" t="s">
        <v>2114</v>
      </c>
      <c r="I31" s="23" t="s">
        <v>2115</v>
      </c>
      <c r="J31" s="34" t="s">
        <v>2186</v>
      </c>
    </row>
    <row r="32" ht="13.5" spans="1:10">
      <c r="A32" s="31" t="s">
        <v>2187</v>
      </c>
      <c r="B32" s="31" t="s">
        <v>2188</v>
      </c>
      <c r="C32" s="32" t="s">
        <v>2189</v>
      </c>
      <c r="D32" s="33" t="s">
        <v>2110</v>
      </c>
      <c r="E32" s="24" t="s">
        <v>2190</v>
      </c>
      <c r="F32" s="23" t="s">
        <v>2123</v>
      </c>
      <c r="G32" s="24">
        <v>1540</v>
      </c>
      <c r="H32" s="23" t="s">
        <v>2191</v>
      </c>
      <c r="I32" s="23" t="s">
        <v>2115</v>
      </c>
      <c r="J32" s="34" t="s">
        <v>2192</v>
      </c>
    </row>
    <row r="33" ht="40.5" spans="1:10">
      <c r="A33" s="31"/>
      <c r="B33" s="31"/>
      <c r="C33" s="32" t="s">
        <v>2189</v>
      </c>
      <c r="D33" s="33" t="s">
        <v>2121</v>
      </c>
      <c r="E33" s="24" t="s">
        <v>2193</v>
      </c>
      <c r="F33" s="23" t="s">
        <v>2123</v>
      </c>
      <c r="G33" s="593" t="s">
        <v>2113</v>
      </c>
      <c r="H33" s="23" t="s">
        <v>2114</v>
      </c>
      <c r="I33" s="23" t="s">
        <v>2115</v>
      </c>
      <c r="J33" s="34" t="s">
        <v>2194</v>
      </c>
    </row>
    <row r="34" ht="54" spans="1:10">
      <c r="A34" s="31"/>
      <c r="B34" s="31"/>
      <c r="C34" s="32" t="s">
        <v>2189</v>
      </c>
      <c r="D34" s="33" t="s">
        <v>2130</v>
      </c>
      <c r="E34" s="24" t="s">
        <v>2195</v>
      </c>
      <c r="F34" s="23" t="s">
        <v>2123</v>
      </c>
      <c r="G34" s="593" t="s">
        <v>2113</v>
      </c>
      <c r="H34" s="23" t="s">
        <v>2114</v>
      </c>
      <c r="I34" s="23" t="s">
        <v>2115</v>
      </c>
      <c r="J34" s="34" t="s">
        <v>2196</v>
      </c>
    </row>
    <row r="35" ht="13.5" spans="1:10">
      <c r="A35" s="31"/>
      <c r="B35" s="31"/>
      <c r="C35" s="32" t="s">
        <v>2157</v>
      </c>
      <c r="D35" s="33" t="s">
        <v>2197</v>
      </c>
      <c r="E35" s="24" t="s">
        <v>2198</v>
      </c>
      <c r="F35" s="23" t="s">
        <v>2199</v>
      </c>
      <c r="G35" s="593" t="s">
        <v>2200</v>
      </c>
      <c r="H35" s="23" t="s">
        <v>2133</v>
      </c>
      <c r="I35" s="23" t="s">
        <v>2115</v>
      </c>
      <c r="J35" s="34" t="s">
        <v>2201</v>
      </c>
    </row>
    <row r="36" ht="40.5" spans="1:10">
      <c r="A36" s="31"/>
      <c r="B36" s="31"/>
      <c r="C36" s="32" t="s">
        <v>2157</v>
      </c>
      <c r="D36" s="33" t="s">
        <v>2136</v>
      </c>
      <c r="E36" s="24" t="s">
        <v>2202</v>
      </c>
      <c r="F36" s="23" t="s">
        <v>2199</v>
      </c>
      <c r="G36" s="593" t="s">
        <v>2148</v>
      </c>
      <c r="H36" s="23" t="s">
        <v>2114</v>
      </c>
      <c r="I36" s="23" t="s">
        <v>2115</v>
      </c>
      <c r="J36" s="34" t="s">
        <v>2203</v>
      </c>
    </row>
    <row r="37" ht="46" customHeight="1" spans="1:10">
      <c r="A37" s="31"/>
      <c r="B37" s="31"/>
      <c r="C37" s="32" t="s">
        <v>2204</v>
      </c>
      <c r="D37" s="33" t="s">
        <v>2146</v>
      </c>
      <c r="E37" s="24" t="s">
        <v>2161</v>
      </c>
      <c r="F37" s="23" t="s">
        <v>2199</v>
      </c>
      <c r="G37" s="593" t="s">
        <v>2148</v>
      </c>
      <c r="H37" s="23" t="s">
        <v>2114</v>
      </c>
      <c r="I37" s="23" t="s">
        <v>2115</v>
      </c>
      <c r="J37" s="34" t="s">
        <v>2205</v>
      </c>
    </row>
  </sheetData>
  <mergeCells count="11">
    <mergeCell ref="A2:J2"/>
    <mergeCell ref="A6:A15"/>
    <mergeCell ref="A16:A20"/>
    <mergeCell ref="A21:A26"/>
    <mergeCell ref="A27:A31"/>
    <mergeCell ref="A32:A37"/>
    <mergeCell ref="B6:B15"/>
    <mergeCell ref="B16:B20"/>
    <mergeCell ref="B21:B26"/>
    <mergeCell ref="B27:B31"/>
    <mergeCell ref="B32:B37"/>
  </mergeCells>
  <pageMargins left="0.751388888888889" right="0.751388888888889" top="1" bottom="1" header="0.507638888888889" footer="0.507638888888889"/>
  <pageSetup paperSize="9" scale="80" orientation="landscape" horizont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tabSelected="1" workbookViewId="0">
      <selection activeCell="H4" sqref="H4"/>
    </sheetView>
  </sheetViews>
  <sheetFormatPr defaultColWidth="9" defaultRowHeight="13.5" outlineLevelCol="1"/>
  <cols>
    <col min="1" max="1" width="20.25" style="1" customWidth="1"/>
    <col min="2" max="2" width="93.1083333333333" style="1" customWidth="1"/>
    <col min="3" max="16384" width="9" style="1"/>
  </cols>
  <sheetData>
    <row r="1" ht="32" customHeight="1" spans="1:2">
      <c r="A1" s="2" t="s">
        <v>2206</v>
      </c>
      <c r="B1" s="2"/>
    </row>
    <row r="3" ht="49" customHeight="1" spans="1:2">
      <c r="A3" s="3" t="s">
        <v>2207</v>
      </c>
      <c r="B3" s="4" t="s">
        <v>2208</v>
      </c>
    </row>
    <row r="4" ht="72" customHeight="1" spans="1:2">
      <c r="A4" s="5" t="s">
        <v>1291</v>
      </c>
      <c r="B4" s="6" t="s">
        <v>2209</v>
      </c>
    </row>
    <row r="5" ht="58" customHeight="1" spans="1:2">
      <c r="A5" s="5" t="s">
        <v>2210</v>
      </c>
      <c r="B5" s="7" t="s">
        <v>2211</v>
      </c>
    </row>
    <row r="6" ht="76" customHeight="1" spans="1:2">
      <c r="A6" s="5" t="s">
        <v>2212</v>
      </c>
      <c r="B6" s="8" t="s">
        <v>2213</v>
      </c>
    </row>
    <row r="7" ht="57" customHeight="1" spans="1:2">
      <c r="A7" s="9" t="s">
        <v>2214</v>
      </c>
      <c r="B7" s="6" t="s">
        <v>2215</v>
      </c>
    </row>
    <row r="8" ht="97" customHeight="1" spans="1:2">
      <c r="A8" s="10" t="s">
        <v>2216</v>
      </c>
      <c r="B8" s="7" t="s">
        <v>2217</v>
      </c>
    </row>
    <row r="9" ht="45" customHeight="1" spans="1:2">
      <c r="A9" s="10" t="s">
        <v>2218</v>
      </c>
      <c r="B9" s="6" t="s">
        <v>2219</v>
      </c>
    </row>
    <row r="10" ht="55" customHeight="1" spans="1:2">
      <c r="A10" s="10" t="s">
        <v>2220</v>
      </c>
      <c r="B10" s="6" t="s">
        <v>2221</v>
      </c>
    </row>
    <row r="11" ht="69" customHeight="1" spans="1:2">
      <c r="A11" s="11" t="s">
        <v>2222</v>
      </c>
      <c r="B11" s="12" t="s">
        <v>2223</v>
      </c>
    </row>
    <row r="12" ht="297" customHeight="1" spans="1:2">
      <c r="A12" s="7" t="s">
        <v>2224</v>
      </c>
      <c r="B12" s="7" t="s">
        <v>2225</v>
      </c>
    </row>
  </sheetData>
  <mergeCells count="1">
    <mergeCell ref="A1:B1"/>
  </mergeCells>
  <conditionalFormatting sqref="A6">
    <cfRule type="expression" dxfId="1" priority="3" stopIfTrue="1">
      <formula>"len($A:$A)=3"</formula>
    </cfRule>
  </conditionalFormatting>
  <conditionalFormatting sqref="A8">
    <cfRule type="expression" dxfId="1" priority="1" stopIfTrue="1">
      <formula>"len($A:$A)=3"</formula>
    </cfRule>
  </conditionalFormatting>
  <conditionalFormatting sqref="A4:A5">
    <cfRule type="expression" dxfId="1" priority="4" stopIfTrue="1">
      <formula>"len($A:$A)=3"</formula>
    </cfRule>
  </conditionalFormatting>
  <conditionalFormatting sqref="A7 A9:A10">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213"/>
  <sheetViews>
    <sheetView showGridLines="0" showZeros="0" view="pageBreakPreview" zoomScaleNormal="100" workbookViewId="0">
      <pane xSplit="1" ySplit="3" topLeftCell="B1192" activePane="bottomRight" state="frozen"/>
      <selection/>
      <selection pane="topRight"/>
      <selection pane="bottomLeft"/>
      <selection pane="bottomRight" activeCell="A1" sqref="$A1:$XFD1048576"/>
    </sheetView>
  </sheetViews>
  <sheetFormatPr defaultColWidth="9" defaultRowHeight="14.25" outlineLevelCol="6"/>
  <cols>
    <col min="1" max="1" width="14.5583333333333" style="171" customWidth="1"/>
    <col min="2" max="2" width="45" style="171" customWidth="1"/>
    <col min="3" max="3" width="19.5583333333333" style="480" customWidth="1"/>
    <col min="4" max="4" width="18" style="480" customWidth="1"/>
    <col min="5" max="5" width="20.6333333333333" style="481" customWidth="1"/>
    <col min="6" max="6" width="4" style="171" customWidth="1"/>
    <col min="7" max="16384" width="9" style="171"/>
  </cols>
  <sheetData>
    <row r="1" s="246" customFormat="1" ht="45" customHeight="1" spans="2:5">
      <c r="B1" s="482" t="s">
        <v>135</v>
      </c>
      <c r="C1" s="483"/>
      <c r="D1" s="483"/>
      <c r="E1" s="483"/>
    </row>
    <row r="2" s="246" customFormat="1" ht="20.1" customHeight="1" spans="1:5">
      <c r="A2" s="484"/>
      <c r="B2" s="485"/>
      <c r="C2" s="486"/>
      <c r="D2" s="487"/>
      <c r="E2" s="487" t="s">
        <v>2</v>
      </c>
    </row>
    <row r="3" s="172" customFormat="1" ht="45" customHeight="1" spans="1:7">
      <c r="A3" s="488" t="s">
        <v>3</v>
      </c>
      <c r="B3" s="489" t="s">
        <v>4</v>
      </c>
      <c r="C3" s="490" t="s">
        <v>130</v>
      </c>
      <c r="D3" s="490" t="s">
        <v>6</v>
      </c>
      <c r="E3" s="490" t="s">
        <v>131</v>
      </c>
      <c r="F3" s="491" t="s">
        <v>8</v>
      </c>
      <c r="G3" s="172" t="s">
        <v>136</v>
      </c>
    </row>
    <row r="4" ht="36" customHeight="1" spans="1:7">
      <c r="A4" s="492" t="s">
        <v>70</v>
      </c>
      <c r="B4" s="492" t="s">
        <v>137</v>
      </c>
      <c r="C4" s="493">
        <f>SUM(C5,C17,C26,C38,C50,C61,C72,C84,C103,C118,C127,C138,C150,C157,C165,C171,C178,C184,C191,C198,C205,C213,C219,C225,C244)</f>
        <v>23533</v>
      </c>
      <c r="D4" s="494">
        <f>SUM(D5,D17,D26,D38,D50,D61,D72,D84,D93,D103,D118,D127,D138,D150,D157,D165,D171,D178,D184,D191,D198,D205,D213,D219,D225,D244)</f>
        <v>23970</v>
      </c>
      <c r="E4" s="495">
        <f t="shared" ref="E4:E19" si="0">IF(OR(VALUE(D4)=0,ISERROR(D4/C4-1)),"",D4/C4-1)</f>
        <v>0.019</v>
      </c>
      <c r="F4" s="294" t="str">
        <f t="shared" ref="F4:F67" si="1">IF(LEN(A4)=3,"是",IF(B4&lt;&gt;"",IF(SUM(C4:D4)&lt;&gt;0,"是","否"),"是"))</f>
        <v>是</v>
      </c>
      <c r="G4" s="171" t="str">
        <f t="shared" ref="G4:G67" si="2">IF(LEN(A4)=3,"类",IF(LEN(A4)=5,"款","项"))</f>
        <v>类</v>
      </c>
    </row>
    <row r="5" ht="36" customHeight="1" spans="1:7">
      <c r="A5" s="496" t="s">
        <v>138</v>
      </c>
      <c r="B5" s="496" t="s">
        <v>139</v>
      </c>
      <c r="C5" s="497">
        <f>SUM(C6:C16)</f>
        <v>1470</v>
      </c>
      <c r="D5" s="498">
        <f>SUM(D6:D16)</f>
        <v>1488</v>
      </c>
      <c r="E5" s="499">
        <f t="shared" si="0"/>
        <v>0.012</v>
      </c>
      <c r="F5" s="294" t="str">
        <f t="shared" si="1"/>
        <v>是</v>
      </c>
      <c r="G5" s="171" t="str">
        <f t="shared" si="2"/>
        <v>款</v>
      </c>
    </row>
    <row r="6" ht="36" customHeight="1" spans="1:7">
      <c r="A6" s="496">
        <v>2010101</v>
      </c>
      <c r="B6" s="496" t="s">
        <v>140</v>
      </c>
      <c r="C6" s="498">
        <v>855</v>
      </c>
      <c r="D6" s="498">
        <v>913</v>
      </c>
      <c r="E6" s="499">
        <f t="shared" si="0"/>
        <v>0.068</v>
      </c>
      <c r="F6" s="294" t="str">
        <f t="shared" si="1"/>
        <v>是</v>
      </c>
      <c r="G6" s="171" t="str">
        <f t="shared" si="2"/>
        <v>项</v>
      </c>
    </row>
    <row r="7" ht="36" customHeight="1" spans="1:7">
      <c r="A7" s="496" t="s">
        <v>141</v>
      </c>
      <c r="B7" s="496" t="s">
        <v>142</v>
      </c>
      <c r="C7" s="498">
        <v>74</v>
      </c>
      <c r="D7" s="498">
        <v>74</v>
      </c>
      <c r="E7" s="499">
        <f t="shared" si="0"/>
        <v>0</v>
      </c>
      <c r="F7" s="294" t="str">
        <f t="shared" si="1"/>
        <v>是</v>
      </c>
      <c r="G7" s="171" t="str">
        <f t="shared" si="2"/>
        <v>项</v>
      </c>
    </row>
    <row r="8" ht="36" customHeight="1" spans="1:7">
      <c r="A8" s="496" t="s">
        <v>143</v>
      </c>
      <c r="B8" s="496" t="s">
        <v>144</v>
      </c>
      <c r="C8" s="498"/>
      <c r="D8" s="498"/>
      <c r="E8" s="499" t="str">
        <f t="shared" si="0"/>
        <v/>
      </c>
      <c r="F8" s="294" t="str">
        <f t="shared" si="1"/>
        <v>否</v>
      </c>
      <c r="G8" s="171" t="str">
        <f t="shared" si="2"/>
        <v>项</v>
      </c>
    </row>
    <row r="9" ht="36" customHeight="1" spans="1:7">
      <c r="A9" s="496" t="s">
        <v>145</v>
      </c>
      <c r="B9" s="496" t="s">
        <v>146</v>
      </c>
      <c r="C9" s="498">
        <v>125</v>
      </c>
      <c r="D9" s="498">
        <v>131</v>
      </c>
      <c r="E9" s="499">
        <f t="shared" si="0"/>
        <v>0.048</v>
      </c>
      <c r="F9" s="294" t="str">
        <f t="shared" si="1"/>
        <v>是</v>
      </c>
      <c r="G9" s="171" t="str">
        <f t="shared" si="2"/>
        <v>项</v>
      </c>
    </row>
    <row r="10" ht="36" customHeight="1" spans="1:7">
      <c r="A10" s="496" t="s">
        <v>147</v>
      </c>
      <c r="B10" s="496" t="s">
        <v>148</v>
      </c>
      <c r="C10" s="498"/>
      <c r="D10" s="498"/>
      <c r="E10" s="499" t="str">
        <f t="shared" si="0"/>
        <v/>
      </c>
      <c r="F10" s="294" t="str">
        <f t="shared" si="1"/>
        <v>否</v>
      </c>
      <c r="G10" s="171" t="str">
        <f t="shared" si="2"/>
        <v>项</v>
      </c>
    </row>
    <row r="11" ht="36" customHeight="1" spans="1:7">
      <c r="A11" s="496" t="s">
        <v>149</v>
      </c>
      <c r="B11" s="496" t="s">
        <v>150</v>
      </c>
      <c r="C11" s="498"/>
      <c r="D11" s="498"/>
      <c r="E11" s="499" t="str">
        <f t="shared" si="0"/>
        <v/>
      </c>
      <c r="F11" s="294" t="str">
        <f t="shared" si="1"/>
        <v>否</v>
      </c>
      <c r="G11" s="171" t="str">
        <f t="shared" si="2"/>
        <v>项</v>
      </c>
    </row>
    <row r="12" ht="36" customHeight="1" spans="1:7">
      <c r="A12" s="496" t="s">
        <v>151</v>
      </c>
      <c r="B12" s="496" t="s">
        <v>152</v>
      </c>
      <c r="C12" s="498">
        <v>30</v>
      </c>
      <c r="D12" s="498">
        <v>1</v>
      </c>
      <c r="E12" s="499">
        <f t="shared" si="0"/>
        <v>-0.967</v>
      </c>
      <c r="F12" s="294" t="str">
        <f t="shared" si="1"/>
        <v>是</v>
      </c>
      <c r="G12" s="171" t="str">
        <f t="shared" si="2"/>
        <v>项</v>
      </c>
    </row>
    <row r="13" ht="36" customHeight="1" spans="1:7">
      <c r="A13" s="496" t="s">
        <v>153</v>
      </c>
      <c r="B13" s="496" t="s">
        <v>154</v>
      </c>
      <c r="C13" s="498">
        <v>146</v>
      </c>
      <c r="D13" s="498">
        <v>149</v>
      </c>
      <c r="E13" s="499">
        <f t="shared" si="0"/>
        <v>0.021</v>
      </c>
      <c r="F13" s="294" t="str">
        <f t="shared" si="1"/>
        <v>是</v>
      </c>
      <c r="G13" s="171" t="str">
        <f t="shared" si="2"/>
        <v>项</v>
      </c>
    </row>
    <row r="14" ht="36" customHeight="1" spans="1:7">
      <c r="A14" s="496" t="s">
        <v>155</v>
      </c>
      <c r="B14" s="496" t="s">
        <v>156</v>
      </c>
      <c r="C14" s="498"/>
      <c r="D14" s="498"/>
      <c r="E14" s="499" t="str">
        <f t="shared" si="0"/>
        <v/>
      </c>
      <c r="F14" s="294" t="str">
        <f t="shared" si="1"/>
        <v>否</v>
      </c>
      <c r="G14" s="171" t="str">
        <f t="shared" si="2"/>
        <v>项</v>
      </c>
    </row>
    <row r="15" ht="36" customHeight="1" spans="1:7">
      <c r="A15" s="496" t="s">
        <v>157</v>
      </c>
      <c r="B15" s="496" t="s">
        <v>158</v>
      </c>
      <c r="C15" s="498"/>
      <c r="D15" s="498"/>
      <c r="E15" s="499" t="str">
        <f t="shared" si="0"/>
        <v/>
      </c>
      <c r="F15" s="294" t="str">
        <f t="shared" si="1"/>
        <v>否</v>
      </c>
      <c r="G15" s="171" t="str">
        <f t="shared" si="2"/>
        <v>项</v>
      </c>
    </row>
    <row r="16" ht="36" customHeight="1" spans="1:7">
      <c r="A16" s="496" t="s">
        <v>159</v>
      </c>
      <c r="B16" s="496" t="s">
        <v>160</v>
      </c>
      <c r="C16" s="498">
        <v>240</v>
      </c>
      <c r="D16" s="498">
        <v>220</v>
      </c>
      <c r="E16" s="499">
        <f t="shared" si="0"/>
        <v>-0.083</v>
      </c>
      <c r="F16" s="294" t="str">
        <f t="shared" si="1"/>
        <v>是</v>
      </c>
      <c r="G16" s="171" t="str">
        <f t="shared" si="2"/>
        <v>项</v>
      </c>
    </row>
    <row r="17" ht="36" customHeight="1" spans="1:7">
      <c r="A17" s="496" t="s">
        <v>161</v>
      </c>
      <c r="B17" s="496" t="s">
        <v>162</v>
      </c>
      <c r="C17" s="497">
        <f>SUM(C18:C25)</f>
        <v>1037</v>
      </c>
      <c r="D17" s="498">
        <f>SUM(D18:D25)</f>
        <v>971</v>
      </c>
      <c r="E17" s="499">
        <f t="shared" si="0"/>
        <v>-0.064</v>
      </c>
      <c r="F17" s="294" t="str">
        <f t="shared" si="1"/>
        <v>是</v>
      </c>
      <c r="G17" s="171" t="str">
        <f t="shared" si="2"/>
        <v>款</v>
      </c>
    </row>
    <row r="18" ht="36" customHeight="1" spans="1:7">
      <c r="A18" s="496" t="s">
        <v>163</v>
      </c>
      <c r="B18" s="496" t="s">
        <v>140</v>
      </c>
      <c r="C18" s="498">
        <v>625</v>
      </c>
      <c r="D18" s="498">
        <v>563</v>
      </c>
      <c r="E18" s="499">
        <f t="shared" si="0"/>
        <v>-0.099</v>
      </c>
      <c r="F18" s="294" t="str">
        <f t="shared" si="1"/>
        <v>是</v>
      </c>
      <c r="G18" s="171" t="str">
        <f t="shared" si="2"/>
        <v>项</v>
      </c>
    </row>
    <row r="19" ht="36" customHeight="1" spans="1:7">
      <c r="A19" s="496">
        <v>2010202</v>
      </c>
      <c r="B19" s="496" t="s">
        <v>142</v>
      </c>
      <c r="C19" s="498">
        <v>70</v>
      </c>
      <c r="D19" s="498">
        <v>106</v>
      </c>
      <c r="E19" s="499">
        <f t="shared" si="0"/>
        <v>0.514</v>
      </c>
      <c r="F19" s="294" t="str">
        <f t="shared" si="1"/>
        <v>是</v>
      </c>
      <c r="G19" s="171" t="str">
        <f t="shared" si="2"/>
        <v>项</v>
      </c>
    </row>
    <row r="20" ht="36" customHeight="1" spans="1:7">
      <c r="A20" s="496" t="s">
        <v>164</v>
      </c>
      <c r="B20" s="496" t="s">
        <v>144</v>
      </c>
      <c r="C20" s="498"/>
      <c r="D20" s="498"/>
      <c r="E20" s="499"/>
      <c r="F20" s="294" t="str">
        <f t="shared" si="1"/>
        <v>否</v>
      </c>
      <c r="G20" s="171" t="str">
        <f t="shared" si="2"/>
        <v>项</v>
      </c>
    </row>
    <row r="21" ht="36" customHeight="1" spans="1:7">
      <c r="A21" s="496" t="s">
        <v>165</v>
      </c>
      <c r="B21" s="496" t="s">
        <v>166</v>
      </c>
      <c r="C21" s="498">
        <v>70</v>
      </c>
      <c r="D21" s="498">
        <v>60</v>
      </c>
      <c r="E21" s="499">
        <f t="shared" ref="E21:E84" si="3">IF(OR(VALUE(D21)=0,ISERROR(D21/C21-1)),"",D21/C21-1)</f>
        <v>-0.143</v>
      </c>
      <c r="F21" s="294" t="str">
        <f t="shared" si="1"/>
        <v>是</v>
      </c>
      <c r="G21" s="171" t="str">
        <f t="shared" si="2"/>
        <v>项</v>
      </c>
    </row>
    <row r="22" ht="36" customHeight="1" spans="1:7">
      <c r="A22" s="496" t="s">
        <v>167</v>
      </c>
      <c r="B22" s="496" t="s">
        <v>168</v>
      </c>
      <c r="C22" s="498">
        <v>10</v>
      </c>
      <c r="D22" s="498"/>
      <c r="E22" s="499" t="str">
        <f t="shared" si="3"/>
        <v/>
      </c>
      <c r="F22" s="294" t="str">
        <f t="shared" si="1"/>
        <v>是</v>
      </c>
      <c r="G22" s="171" t="str">
        <f t="shared" si="2"/>
        <v>项</v>
      </c>
    </row>
    <row r="23" ht="36" customHeight="1" spans="1:7">
      <c r="A23" s="496" t="s">
        <v>169</v>
      </c>
      <c r="B23" s="496" t="s">
        <v>170</v>
      </c>
      <c r="C23" s="498">
        <v>262</v>
      </c>
      <c r="D23" s="498">
        <v>242</v>
      </c>
      <c r="E23" s="499">
        <f t="shared" si="3"/>
        <v>-0.076</v>
      </c>
      <c r="F23" s="294" t="str">
        <f t="shared" si="1"/>
        <v>是</v>
      </c>
      <c r="G23" s="171" t="str">
        <f t="shared" si="2"/>
        <v>项</v>
      </c>
    </row>
    <row r="24" ht="36" customHeight="1" spans="1:7">
      <c r="A24" s="496" t="s">
        <v>171</v>
      </c>
      <c r="B24" s="496" t="s">
        <v>158</v>
      </c>
      <c r="C24" s="498"/>
      <c r="D24" s="498"/>
      <c r="E24" s="499" t="str">
        <f t="shared" si="3"/>
        <v/>
      </c>
      <c r="F24" s="294" t="str">
        <f t="shared" si="1"/>
        <v>否</v>
      </c>
      <c r="G24" s="171" t="str">
        <f t="shared" si="2"/>
        <v>项</v>
      </c>
    </row>
    <row r="25" ht="36" customHeight="1" spans="1:7">
      <c r="A25" s="496" t="s">
        <v>172</v>
      </c>
      <c r="B25" s="496" t="s">
        <v>173</v>
      </c>
      <c r="C25" s="498"/>
      <c r="D25" s="498"/>
      <c r="E25" s="499" t="str">
        <f t="shared" si="3"/>
        <v/>
      </c>
      <c r="F25" s="294" t="str">
        <f t="shared" si="1"/>
        <v>否</v>
      </c>
      <c r="G25" s="171" t="str">
        <f t="shared" si="2"/>
        <v>项</v>
      </c>
    </row>
    <row r="26" ht="36" customHeight="1" spans="1:7">
      <c r="A26" s="496" t="s">
        <v>174</v>
      </c>
      <c r="B26" s="496" t="s">
        <v>175</v>
      </c>
      <c r="C26" s="497">
        <f>SUM(C27:C37)</f>
        <v>6545</v>
      </c>
      <c r="D26" s="498">
        <f>SUM(D27:D37)</f>
        <v>6984</v>
      </c>
      <c r="E26" s="499">
        <f t="shared" si="3"/>
        <v>0.067</v>
      </c>
      <c r="F26" s="294" t="str">
        <f t="shared" si="1"/>
        <v>是</v>
      </c>
      <c r="G26" s="171" t="str">
        <f t="shared" si="2"/>
        <v>款</v>
      </c>
    </row>
    <row r="27" ht="36" customHeight="1" spans="1:7">
      <c r="A27" s="496" t="s">
        <v>176</v>
      </c>
      <c r="B27" s="496" t="s">
        <v>140</v>
      </c>
      <c r="C27" s="498">
        <v>5207</v>
      </c>
      <c r="D27" s="498">
        <v>5376</v>
      </c>
      <c r="E27" s="499">
        <f t="shared" si="3"/>
        <v>0.032</v>
      </c>
      <c r="F27" s="294" t="str">
        <f t="shared" si="1"/>
        <v>是</v>
      </c>
      <c r="G27" s="171" t="str">
        <f t="shared" si="2"/>
        <v>项</v>
      </c>
    </row>
    <row r="28" ht="36" customHeight="1" spans="1:7">
      <c r="A28" s="496" t="s">
        <v>177</v>
      </c>
      <c r="B28" s="496" t="s">
        <v>142</v>
      </c>
      <c r="C28" s="498">
        <v>1328</v>
      </c>
      <c r="D28" s="498">
        <v>1598</v>
      </c>
      <c r="E28" s="499">
        <f t="shared" si="3"/>
        <v>0.203</v>
      </c>
      <c r="F28" s="294" t="str">
        <f t="shared" si="1"/>
        <v>是</v>
      </c>
      <c r="G28" s="171" t="str">
        <f t="shared" si="2"/>
        <v>项</v>
      </c>
    </row>
    <row r="29" ht="36" customHeight="1" spans="1:7">
      <c r="A29" s="496" t="s">
        <v>178</v>
      </c>
      <c r="B29" s="496" t="s">
        <v>144</v>
      </c>
      <c r="C29" s="498"/>
      <c r="D29" s="498"/>
      <c r="E29" s="499" t="str">
        <f t="shared" si="3"/>
        <v/>
      </c>
      <c r="F29" s="294" t="str">
        <f t="shared" si="1"/>
        <v>否</v>
      </c>
      <c r="G29" s="171" t="str">
        <f t="shared" si="2"/>
        <v>项</v>
      </c>
    </row>
    <row r="30" ht="36" customHeight="1" spans="1:7">
      <c r="A30" s="496" t="s">
        <v>179</v>
      </c>
      <c r="B30" s="496" t="s">
        <v>180</v>
      </c>
      <c r="C30" s="498"/>
      <c r="D30" s="498"/>
      <c r="E30" s="499" t="str">
        <f t="shared" si="3"/>
        <v/>
      </c>
      <c r="F30" s="294" t="str">
        <f t="shared" si="1"/>
        <v>否</v>
      </c>
      <c r="G30" s="171" t="str">
        <f t="shared" si="2"/>
        <v>项</v>
      </c>
    </row>
    <row r="31" ht="36" customHeight="1" spans="1:7">
      <c r="A31" s="496" t="s">
        <v>181</v>
      </c>
      <c r="B31" s="496" t="s">
        <v>182</v>
      </c>
      <c r="C31" s="498"/>
      <c r="D31" s="498"/>
      <c r="E31" s="499" t="str">
        <f t="shared" si="3"/>
        <v/>
      </c>
      <c r="F31" s="294" t="str">
        <f t="shared" si="1"/>
        <v>否</v>
      </c>
      <c r="G31" s="171" t="str">
        <f t="shared" si="2"/>
        <v>项</v>
      </c>
    </row>
    <row r="32" ht="36" customHeight="1" spans="1:7">
      <c r="A32" s="496" t="s">
        <v>183</v>
      </c>
      <c r="B32" s="496" t="s">
        <v>184</v>
      </c>
      <c r="C32" s="498"/>
      <c r="D32" s="498"/>
      <c r="E32" s="499" t="str">
        <f t="shared" si="3"/>
        <v/>
      </c>
      <c r="F32" s="294" t="str">
        <f t="shared" si="1"/>
        <v>否</v>
      </c>
      <c r="G32" s="171" t="str">
        <f t="shared" si="2"/>
        <v>项</v>
      </c>
    </row>
    <row r="33" ht="36" customHeight="1" spans="1:7">
      <c r="A33" s="496" t="s">
        <v>185</v>
      </c>
      <c r="B33" s="496" t="s">
        <v>186</v>
      </c>
      <c r="C33" s="498"/>
      <c r="D33" s="498"/>
      <c r="E33" s="499" t="str">
        <f t="shared" si="3"/>
        <v/>
      </c>
      <c r="F33" s="294" t="str">
        <f t="shared" si="1"/>
        <v>否</v>
      </c>
      <c r="G33" s="171" t="str">
        <f t="shared" si="2"/>
        <v>项</v>
      </c>
    </row>
    <row r="34" ht="36" customHeight="1" spans="1:7">
      <c r="A34" s="496" t="s">
        <v>187</v>
      </c>
      <c r="B34" s="496" t="s">
        <v>188</v>
      </c>
      <c r="C34" s="498">
        <v>10</v>
      </c>
      <c r="D34" s="498">
        <v>10</v>
      </c>
      <c r="E34" s="499">
        <f t="shared" si="3"/>
        <v>0</v>
      </c>
      <c r="F34" s="294" t="str">
        <f t="shared" si="1"/>
        <v>是</v>
      </c>
      <c r="G34" s="171" t="str">
        <f t="shared" si="2"/>
        <v>项</v>
      </c>
    </row>
    <row r="35" ht="36" customHeight="1" spans="1:7">
      <c r="A35" s="496" t="s">
        <v>189</v>
      </c>
      <c r="B35" s="496" t="s">
        <v>190</v>
      </c>
      <c r="C35" s="498"/>
      <c r="D35" s="498"/>
      <c r="E35" s="499" t="str">
        <f t="shared" si="3"/>
        <v/>
      </c>
      <c r="F35" s="294" t="str">
        <f t="shared" si="1"/>
        <v>否</v>
      </c>
      <c r="G35" s="171" t="str">
        <f t="shared" si="2"/>
        <v>项</v>
      </c>
    </row>
    <row r="36" ht="36" customHeight="1" spans="1:7">
      <c r="A36" s="496" t="s">
        <v>191</v>
      </c>
      <c r="B36" s="496" t="s">
        <v>158</v>
      </c>
      <c r="C36" s="498"/>
      <c r="D36" s="498"/>
      <c r="E36" s="499" t="str">
        <f t="shared" si="3"/>
        <v/>
      </c>
      <c r="F36" s="294" t="str">
        <f t="shared" si="1"/>
        <v>否</v>
      </c>
      <c r="G36" s="171" t="str">
        <f t="shared" si="2"/>
        <v>项</v>
      </c>
    </row>
    <row r="37" ht="36" customHeight="1" spans="1:7">
      <c r="A37" s="496" t="s">
        <v>192</v>
      </c>
      <c r="B37" s="500" t="s">
        <v>193</v>
      </c>
      <c r="C37" s="498"/>
      <c r="D37" s="501"/>
      <c r="E37" s="499" t="str">
        <f t="shared" si="3"/>
        <v/>
      </c>
      <c r="F37" s="294" t="str">
        <f t="shared" si="1"/>
        <v>否</v>
      </c>
      <c r="G37" s="171" t="str">
        <f t="shared" si="2"/>
        <v>项</v>
      </c>
    </row>
    <row r="38" ht="36" customHeight="1" spans="1:7">
      <c r="A38" s="496" t="s">
        <v>194</v>
      </c>
      <c r="B38" s="496" t="s">
        <v>195</v>
      </c>
      <c r="C38" s="497">
        <f>SUM(C39:C49)</f>
        <v>293</v>
      </c>
      <c r="D38" s="498">
        <f>SUM(D39:D49)</f>
        <v>387</v>
      </c>
      <c r="E38" s="499">
        <f t="shared" si="3"/>
        <v>0.321</v>
      </c>
      <c r="F38" s="294" t="str">
        <f t="shared" si="1"/>
        <v>是</v>
      </c>
      <c r="G38" s="171" t="str">
        <f t="shared" si="2"/>
        <v>款</v>
      </c>
    </row>
    <row r="39" ht="36" customHeight="1" spans="1:7">
      <c r="A39" s="496" t="s">
        <v>196</v>
      </c>
      <c r="B39" s="496" t="s">
        <v>140</v>
      </c>
      <c r="C39" s="497">
        <v>293</v>
      </c>
      <c r="D39" s="498">
        <v>382</v>
      </c>
      <c r="E39" s="499">
        <f t="shared" si="3"/>
        <v>0.304</v>
      </c>
      <c r="F39" s="294" t="str">
        <f t="shared" si="1"/>
        <v>是</v>
      </c>
      <c r="G39" s="171" t="str">
        <f t="shared" si="2"/>
        <v>项</v>
      </c>
    </row>
    <row r="40" ht="36" customHeight="1" spans="1:7">
      <c r="A40" s="496" t="s">
        <v>197</v>
      </c>
      <c r="B40" s="496" t="s">
        <v>142</v>
      </c>
      <c r="C40" s="497"/>
      <c r="D40" s="498"/>
      <c r="E40" s="499" t="str">
        <f t="shared" si="3"/>
        <v/>
      </c>
      <c r="F40" s="294" t="str">
        <f t="shared" si="1"/>
        <v>否</v>
      </c>
      <c r="G40" s="171" t="str">
        <f t="shared" si="2"/>
        <v>项</v>
      </c>
    </row>
    <row r="41" ht="36" customHeight="1" spans="1:7">
      <c r="A41" s="496" t="s">
        <v>198</v>
      </c>
      <c r="B41" s="496" t="s">
        <v>144</v>
      </c>
      <c r="C41" s="497"/>
      <c r="D41" s="498"/>
      <c r="E41" s="499" t="str">
        <f t="shared" si="3"/>
        <v/>
      </c>
      <c r="F41" s="294" t="str">
        <f t="shared" si="1"/>
        <v>否</v>
      </c>
      <c r="G41" s="171" t="str">
        <f t="shared" si="2"/>
        <v>项</v>
      </c>
    </row>
    <row r="42" ht="36" customHeight="1" spans="1:7">
      <c r="A42" s="496" t="s">
        <v>199</v>
      </c>
      <c r="B42" s="496" t="s">
        <v>200</v>
      </c>
      <c r="C42" s="497"/>
      <c r="D42" s="498"/>
      <c r="E42" s="499" t="str">
        <f t="shared" si="3"/>
        <v/>
      </c>
      <c r="F42" s="294" t="str">
        <f t="shared" si="1"/>
        <v>否</v>
      </c>
      <c r="G42" s="171" t="str">
        <f t="shared" si="2"/>
        <v>项</v>
      </c>
    </row>
    <row r="43" ht="36" customHeight="1" spans="1:7">
      <c r="A43" s="496" t="s">
        <v>201</v>
      </c>
      <c r="B43" s="496" t="s">
        <v>202</v>
      </c>
      <c r="C43" s="497"/>
      <c r="D43" s="498"/>
      <c r="E43" s="499" t="str">
        <f t="shared" si="3"/>
        <v/>
      </c>
      <c r="F43" s="294" t="str">
        <f t="shared" si="1"/>
        <v>否</v>
      </c>
      <c r="G43" s="171" t="str">
        <f t="shared" si="2"/>
        <v>项</v>
      </c>
    </row>
    <row r="44" ht="36" customHeight="1" spans="1:7">
      <c r="A44" s="496" t="s">
        <v>203</v>
      </c>
      <c r="B44" s="496" t="s">
        <v>204</v>
      </c>
      <c r="C44" s="497"/>
      <c r="D44" s="498"/>
      <c r="E44" s="499" t="str">
        <f t="shared" si="3"/>
        <v/>
      </c>
      <c r="F44" s="294" t="str">
        <f t="shared" si="1"/>
        <v>否</v>
      </c>
      <c r="G44" s="171" t="str">
        <f t="shared" si="2"/>
        <v>项</v>
      </c>
    </row>
    <row r="45" ht="36" customHeight="1" spans="1:7">
      <c r="A45" s="496" t="s">
        <v>205</v>
      </c>
      <c r="B45" s="496" t="s">
        <v>206</v>
      </c>
      <c r="C45" s="497"/>
      <c r="D45" s="498"/>
      <c r="E45" s="499" t="str">
        <f t="shared" si="3"/>
        <v/>
      </c>
      <c r="F45" s="294" t="str">
        <f t="shared" si="1"/>
        <v>否</v>
      </c>
      <c r="G45" s="171" t="str">
        <f t="shared" si="2"/>
        <v>项</v>
      </c>
    </row>
    <row r="46" ht="36" customHeight="1" spans="1:7">
      <c r="A46" s="496" t="s">
        <v>207</v>
      </c>
      <c r="B46" s="496" t="s">
        <v>208</v>
      </c>
      <c r="C46" s="497"/>
      <c r="D46" s="498"/>
      <c r="E46" s="499" t="str">
        <f t="shared" si="3"/>
        <v/>
      </c>
      <c r="F46" s="294" t="str">
        <f t="shared" si="1"/>
        <v>否</v>
      </c>
      <c r="G46" s="171" t="str">
        <f t="shared" si="2"/>
        <v>项</v>
      </c>
    </row>
    <row r="47" ht="36" customHeight="1" spans="1:7">
      <c r="A47" s="496" t="s">
        <v>209</v>
      </c>
      <c r="B47" s="496" t="s">
        <v>210</v>
      </c>
      <c r="C47" s="497"/>
      <c r="D47" s="498"/>
      <c r="E47" s="499" t="str">
        <f t="shared" si="3"/>
        <v/>
      </c>
      <c r="F47" s="294" t="str">
        <f t="shared" si="1"/>
        <v>否</v>
      </c>
      <c r="G47" s="171" t="str">
        <f t="shared" si="2"/>
        <v>项</v>
      </c>
    </row>
    <row r="48" ht="36" customHeight="1" spans="1:7">
      <c r="A48" s="496" t="s">
        <v>211</v>
      </c>
      <c r="B48" s="496" t="s">
        <v>158</v>
      </c>
      <c r="C48" s="497"/>
      <c r="D48" s="498"/>
      <c r="E48" s="499" t="str">
        <f t="shared" si="3"/>
        <v/>
      </c>
      <c r="F48" s="294" t="str">
        <f t="shared" si="1"/>
        <v>否</v>
      </c>
      <c r="G48" s="171" t="str">
        <f t="shared" si="2"/>
        <v>项</v>
      </c>
    </row>
    <row r="49" ht="36" customHeight="1" spans="1:7">
      <c r="A49" s="496" t="s">
        <v>212</v>
      </c>
      <c r="B49" s="496" t="s">
        <v>213</v>
      </c>
      <c r="C49" s="497"/>
      <c r="D49" s="498">
        <v>5</v>
      </c>
      <c r="E49" s="499" t="str">
        <f t="shared" si="3"/>
        <v/>
      </c>
      <c r="F49" s="294" t="str">
        <f t="shared" si="1"/>
        <v>是</v>
      </c>
      <c r="G49" s="171" t="str">
        <f t="shared" si="2"/>
        <v>项</v>
      </c>
    </row>
    <row r="50" ht="36" customHeight="1" spans="1:7">
      <c r="A50" s="496" t="s">
        <v>214</v>
      </c>
      <c r="B50" s="496" t="s">
        <v>215</v>
      </c>
      <c r="C50" s="497">
        <f>SUM(C51:C60)</f>
        <v>372</v>
      </c>
      <c r="D50" s="498">
        <f>SUM(D51:D60)</f>
        <v>497</v>
      </c>
      <c r="E50" s="499">
        <f t="shared" si="3"/>
        <v>0.336</v>
      </c>
      <c r="F50" s="294" t="str">
        <f t="shared" si="1"/>
        <v>是</v>
      </c>
      <c r="G50" s="171" t="str">
        <f t="shared" si="2"/>
        <v>款</v>
      </c>
    </row>
    <row r="51" ht="36" customHeight="1" spans="1:7">
      <c r="A51" s="496" t="s">
        <v>216</v>
      </c>
      <c r="B51" s="496" t="s">
        <v>140</v>
      </c>
      <c r="C51" s="497">
        <v>350</v>
      </c>
      <c r="D51" s="498">
        <v>362</v>
      </c>
      <c r="E51" s="499">
        <f t="shared" si="3"/>
        <v>0.034</v>
      </c>
      <c r="F51" s="294" t="str">
        <f t="shared" si="1"/>
        <v>是</v>
      </c>
      <c r="G51" s="171" t="str">
        <f t="shared" si="2"/>
        <v>项</v>
      </c>
    </row>
    <row r="52" ht="36" customHeight="1" spans="1:7">
      <c r="A52" s="496" t="s">
        <v>217</v>
      </c>
      <c r="B52" s="496" t="s">
        <v>142</v>
      </c>
      <c r="C52" s="497"/>
      <c r="D52" s="498"/>
      <c r="E52" s="499" t="str">
        <f t="shared" si="3"/>
        <v/>
      </c>
      <c r="F52" s="294" t="str">
        <f t="shared" si="1"/>
        <v>否</v>
      </c>
      <c r="G52" s="171" t="str">
        <f t="shared" si="2"/>
        <v>项</v>
      </c>
    </row>
    <row r="53" ht="36" customHeight="1" spans="1:7">
      <c r="A53" s="496" t="s">
        <v>218</v>
      </c>
      <c r="B53" s="496" t="s">
        <v>144</v>
      </c>
      <c r="C53" s="497"/>
      <c r="D53" s="498"/>
      <c r="E53" s="499" t="str">
        <f t="shared" si="3"/>
        <v/>
      </c>
      <c r="F53" s="294" t="str">
        <f t="shared" si="1"/>
        <v>否</v>
      </c>
      <c r="G53" s="171" t="str">
        <f t="shared" si="2"/>
        <v>项</v>
      </c>
    </row>
    <row r="54" ht="36" customHeight="1" spans="1:7">
      <c r="A54" s="496" t="s">
        <v>219</v>
      </c>
      <c r="B54" s="496" t="s">
        <v>220</v>
      </c>
      <c r="C54" s="497"/>
      <c r="D54" s="498"/>
      <c r="E54" s="499" t="str">
        <f t="shared" si="3"/>
        <v/>
      </c>
      <c r="F54" s="294" t="str">
        <f t="shared" si="1"/>
        <v>否</v>
      </c>
      <c r="G54" s="171" t="str">
        <f t="shared" si="2"/>
        <v>项</v>
      </c>
    </row>
    <row r="55" ht="36" customHeight="1" spans="1:7">
      <c r="A55" s="496" t="s">
        <v>221</v>
      </c>
      <c r="B55" s="496" t="s">
        <v>222</v>
      </c>
      <c r="C55" s="497">
        <v>22</v>
      </c>
      <c r="D55" s="498">
        <v>22</v>
      </c>
      <c r="E55" s="499">
        <f t="shared" si="3"/>
        <v>0</v>
      </c>
      <c r="F55" s="294" t="str">
        <f t="shared" si="1"/>
        <v>是</v>
      </c>
      <c r="G55" s="171" t="str">
        <f t="shared" si="2"/>
        <v>项</v>
      </c>
    </row>
    <row r="56" ht="36" customHeight="1" spans="1:7">
      <c r="A56" s="496" t="s">
        <v>223</v>
      </c>
      <c r="B56" s="496" t="s">
        <v>224</v>
      </c>
      <c r="C56" s="497"/>
      <c r="D56" s="498"/>
      <c r="E56" s="499" t="str">
        <f t="shared" si="3"/>
        <v/>
      </c>
      <c r="F56" s="294" t="str">
        <f t="shared" si="1"/>
        <v>否</v>
      </c>
      <c r="G56" s="171" t="str">
        <f t="shared" si="2"/>
        <v>项</v>
      </c>
    </row>
    <row r="57" ht="36" customHeight="1" spans="1:7">
      <c r="A57" s="496" t="s">
        <v>225</v>
      </c>
      <c r="B57" s="496" t="s">
        <v>226</v>
      </c>
      <c r="C57" s="497"/>
      <c r="D57" s="498">
        <v>100</v>
      </c>
      <c r="E57" s="499" t="str">
        <f t="shared" si="3"/>
        <v/>
      </c>
      <c r="F57" s="294" t="str">
        <f t="shared" si="1"/>
        <v>是</v>
      </c>
      <c r="G57" s="171" t="str">
        <f t="shared" si="2"/>
        <v>项</v>
      </c>
    </row>
    <row r="58" ht="36" customHeight="1" spans="1:7">
      <c r="A58" s="496" t="s">
        <v>227</v>
      </c>
      <c r="B58" s="496" t="s">
        <v>228</v>
      </c>
      <c r="C58" s="497"/>
      <c r="D58" s="498"/>
      <c r="E58" s="499" t="str">
        <f t="shared" si="3"/>
        <v/>
      </c>
      <c r="F58" s="294" t="str">
        <f t="shared" si="1"/>
        <v>否</v>
      </c>
      <c r="G58" s="171" t="str">
        <f t="shared" si="2"/>
        <v>项</v>
      </c>
    </row>
    <row r="59" ht="36" customHeight="1" spans="1:7">
      <c r="A59" s="496" t="s">
        <v>229</v>
      </c>
      <c r="B59" s="496" t="s">
        <v>158</v>
      </c>
      <c r="C59" s="497"/>
      <c r="D59" s="498"/>
      <c r="E59" s="499" t="str">
        <f t="shared" si="3"/>
        <v/>
      </c>
      <c r="F59" s="294" t="str">
        <f t="shared" si="1"/>
        <v>否</v>
      </c>
      <c r="G59" s="171" t="str">
        <f t="shared" si="2"/>
        <v>项</v>
      </c>
    </row>
    <row r="60" ht="36" customHeight="1" spans="1:7">
      <c r="A60" s="496" t="s">
        <v>230</v>
      </c>
      <c r="B60" s="496" t="s">
        <v>231</v>
      </c>
      <c r="C60" s="497"/>
      <c r="D60" s="498">
        <v>13</v>
      </c>
      <c r="E60" s="499" t="str">
        <f t="shared" si="3"/>
        <v/>
      </c>
      <c r="F60" s="294" t="str">
        <f t="shared" si="1"/>
        <v>是</v>
      </c>
      <c r="G60" s="171" t="str">
        <f t="shared" si="2"/>
        <v>项</v>
      </c>
    </row>
    <row r="61" ht="36" customHeight="1" spans="1:7">
      <c r="A61" s="496" t="s">
        <v>232</v>
      </c>
      <c r="B61" s="496" t="s">
        <v>233</v>
      </c>
      <c r="C61" s="497">
        <f>SUM(C62:C71)</f>
        <v>781</v>
      </c>
      <c r="D61" s="498">
        <f>SUM(D62:D71)</f>
        <v>948</v>
      </c>
      <c r="E61" s="499">
        <f t="shared" si="3"/>
        <v>0.214</v>
      </c>
      <c r="F61" s="294" t="str">
        <f t="shared" si="1"/>
        <v>是</v>
      </c>
      <c r="G61" s="171" t="str">
        <f t="shared" si="2"/>
        <v>款</v>
      </c>
    </row>
    <row r="62" ht="36" customHeight="1" spans="1:7">
      <c r="A62" s="496" t="s">
        <v>234</v>
      </c>
      <c r="B62" s="496" t="s">
        <v>140</v>
      </c>
      <c r="C62" s="497">
        <v>709</v>
      </c>
      <c r="D62" s="498">
        <v>743</v>
      </c>
      <c r="E62" s="499">
        <f t="shared" si="3"/>
        <v>0.048</v>
      </c>
      <c r="F62" s="294" t="str">
        <f t="shared" si="1"/>
        <v>是</v>
      </c>
      <c r="G62" s="171" t="str">
        <f t="shared" si="2"/>
        <v>项</v>
      </c>
    </row>
    <row r="63" ht="36" customHeight="1" spans="1:7">
      <c r="A63" s="496" t="s">
        <v>235</v>
      </c>
      <c r="B63" s="496" t="s">
        <v>142</v>
      </c>
      <c r="C63" s="497">
        <v>72</v>
      </c>
      <c r="D63" s="498">
        <v>205</v>
      </c>
      <c r="E63" s="499">
        <f t="shared" si="3"/>
        <v>1.847</v>
      </c>
      <c r="F63" s="294" t="str">
        <f t="shared" si="1"/>
        <v>是</v>
      </c>
      <c r="G63" s="171" t="str">
        <f t="shared" si="2"/>
        <v>项</v>
      </c>
    </row>
    <row r="64" ht="36" customHeight="1" spans="1:7">
      <c r="A64" s="496" t="s">
        <v>236</v>
      </c>
      <c r="B64" s="496" t="s">
        <v>144</v>
      </c>
      <c r="C64" s="497"/>
      <c r="D64" s="498"/>
      <c r="E64" s="499" t="str">
        <f t="shared" si="3"/>
        <v/>
      </c>
      <c r="F64" s="294" t="str">
        <f t="shared" si="1"/>
        <v>否</v>
      </c>
      <c r="G64" s="171" t="str">
        <f t="shared" si="2"/>
        <v>项</v>
      </c>
    </row>
    <row r="65" ht="36" customHeight="1" spans="1:7">
      <c r="A65" s="496" t="s">
        <v>237</v>
      </c>
      <c r="B65" s="496" t="s">
        <v>238</v>
      </c>
      <c r="C65" s="497"/>
      <c r="D65" s="498"/>
      <c r="E65" s="499" t="str">
        <f t="shared" si="3"/>
        <v/>
      </c>
      <c r="F65" s="294" t="str">
        <f t="shared" si="1"/>
        <v>否</v>
      </c>
      <c r="G65" s="171" t="str">
        <f t="shared" si="2"/>
        <v>项</v>
      </c>
    </row>
    <row r="66" ht="36" customHeight="1" spans="1:7">
      <c r="A66" s="496" t="s">
        <v>239</v>
      </c>
      <c r="B66" s="496" t="s">
        <v>240</v>
      </c>
      <c r="C66" s="497"/>
      <c r="D66" s="498"/>
      <c r="E66" s="499" t="str">
        <f t="shared" si="3"/>
        <v/>
      </c>
      <c r="F66" s="294" t="str">
        <f t="shared" si="1"/>
        <v>否</v>
      </c>
      <c r="G66" s="171" t="str">
        <f t="shared" si="2"/>
        <v>项</v>
      </c>
    </row>
    <row r="67" ht="36" customHeight="1" spans="1:7">
      <c r="A67" s="496" t="s">
        <v>241</v>
      </c>
      <c r="B67" s="496" t="s">
        <v>242</v>
      </c>
      <c r="C67" s="497"/>
      <c r="D67" s="498"/>
      <c r="E67" s="499" t="str">
        <f t="shared" si="3"/>
        <v/>
      </c>
      <c r="F67" s="294" t="str">
        <f t="shared" si="1"/>
        <v>否</v>
      </c>
      <c r="G67" s="171" t="str">
        <f t="shared" si="2"/>
        <v>项</v>
      </c>
    </row>
    <row r="68" ht="36" customHeight="1" spans="1:7">
      <c r="A68" s="496" t="s">
        <v>243</v>
      </c>
      <c r="B68" s="496" t="s">
        <v>244</v>
      </c>
      <c r="C68" s="497"/>
      <c r="D68" s="498"/>
      <c r="E68" s="499" t="str">
        <f t="shared" si="3"/>
        <v/>
      </c>
      <c r="F68" s="294" t="str">
        <f t="shared" ref="F68:F131" si="4">IF(LEN(A68)=3,"是",IF(B68&lt;&gt;"",IF(SUM(C68:D68)&lt;&gt;0,"是","否"),"是"))</f>
        <v>否</v>
      </c>
      <c r="G68" s="171" t="str">
        <f t="shared" ref="G68:G131" si="5">IF(LEN(A68)=3,"类",IF(LEN(A68)=5,"款","项"))</f>
        <v>项</v>
      </c>
    </row>
    <row r="69" ht="36" customHeight="1" spans="1:7">
      <c r="A69" s="496" t="s">
        <v>245</v>
      </c>
      <c r="B69" s="496" t="s">
        <v>246</v>
      </c>
      <c r="C69" s="497"/>
      <c r="D69" s="498"/>
      <c r="E69" s="499" t="str">
        <f t="shared" si="3"/>
        <v/>
      </c>
      <c r="F69" s="294" t="str">
        <f t="shared" si="4"/>
        <v>否</v>
      </c>
      <c r="G69" s="171" t="str">
        <f t="shared" si="5"/>
        <v>项</v>
      </c>
    </row>
    <row r="70" ht="36" customHeight="1" spans="1:7">
      <c r="A70" s="496" t="s">
        <v>247</v>
      </c>
      <c r="B70" s="496" t="s">
        <v>158</v>
      </c>
      <c r="C70" s="497"/>
      <c r="D70" s="498"/>
      <c r="E70" s="499" t="str">
        <f t="shared" si="3"/>
        <v/>
      </c>
      <c r="F70" s="294" t="str">
        <f t="shared" si="4"/>
        <v>否</v>
      </c>
      <c r="G70" s="171" t="str">
        <f t="shared" si="5"/>
        <v>项</v>
      </c>
    </row>
    <row r="71" ht="36" customHeight="1" spans="1:7">
      <c r="A71" s="496" t="s">
        <v>248</v>
      </c>
      <c r="B71" s="496" t="s">
        <v>249</v>
      </c>
      <c r="C71" s="497"/>
      <c r="D71" s="498"/>
      <c r="E71" s="499" t="str">
        <f t="shared" si="3"/>
        <v/>
      </c>
      <c r="F71" s="294" t="str">
        <f t="shared" si="4"/>
        <v>否</v>
      </c>
      <c r="G71" s="171" t="str">
        <f t="shared" si="5"/>
        <v>项</v>
      </c>
    </row>
    <row r="72" ht="36" customHeight="1" spans="1:7">
      <c r="A72" s="496" t="s">
        <v>250</v>
      </c>
      <c r="B72" s="496" t="s">
        <v>251</v>
      </c>
      <c r="C72" s="497">
        <f>SUM(C73:C83)</f>
        <v>0</v>
      </c>
      <c r="D72" s="498">
        <f>SUM(D73:D83)</f>
        <v>286</v>
      </c>
      <c r="E72" s="499" t="str">
        <f t="shared" si="3"/>
        <v/>
      </c>
      <c r="F72" s="294" t="str">
        <f t="shared" si="4"/>
        <v>是</v>
      </c>
      <c r="G72" s="171" t="str">
        <f t="shared" si="5"/>
        <v>款</v>
      </c>
    </row>
    <row r="73" ht="36" customHeight="1" spans="1:7">
      <c r="A73" s="496" t="s">
        <v>252</v>
      </c>
      <c r="B73" s="496" t="s">
        <v>140</v>
      </c>
      <c r="C73" s="497"/>
      <c r="D73" s="498"/>
      <c r="E73" s="499" t="str">
        <f t="shared" si="3"/>
        <v/>
      </c>
      <c r="F73" s="294" t="str">
        <f t="shared" si="4"/>
        <v>否</v>
      </c>
      <c r="G73" s="171" t="str">
        <f t="shared" si="5"/>
        <v>项</v>
      </c>
    </row>
    <row r="74" ht="36" customHeight="1" spans="1:7">
      <c r="A74" s="496" t="s">
        <v>253</v>
      </c>
      <c r="B74" s="496" t="s">
        <v>142</v>
      </c>
      <c r="C74" s="497"/>
      <c r="D74" s="498"/>
      <c r="E74" s="499" t="str">
        <f t="shared" si="3"/>
        <v/>
      </c>
      <c r="F74" s="294" t="str">
        <f t="shared" si="4"/>
        <v>否</v>
      </c>
      <c r="G74" s="171" t="str">
        <f t="shared" si="5"/>
        <v>项</v>
      </c>
    </row>
    <row r="75" ht="36" customHeight="1" spans="1:7">
      <c r="A75" s="496" t="s">
        <v>254</v>
      </c>
      <c r="B75" s="496" t="s">
        <v>144</v>
      </c>
      <c r="C75" s="497"/>
      <c r="D75" s="498"/>
      <c r="E75" s="499" t="str">
        <f t="shared" si="3"/>
        <v/>
      </c>
      <c r="F75" s="294" t="str">
        <f t="shared" si="4"/>
        <v>否</v>
      </c>
      <c r="G75" s="171" t="str">
        <f t="shared" si="5"/>
        <v>项</v>
      </c>
    </row>
    <row r="76" ht="36" customHeight="1" spans="1:7">
      <c r="A76" s="496" t="s">
        <v>255</v>
      </c>
      <c r="B76" s="496" t="s">
        <v>256</v>
      </c>
      <c r="C76" s="497"/>
      <c r="D76" s="498"/>
      <c r="E76" s="499" t="str">
        <f t="shared" si="3"/>
        <v/>
      </c>
      <c r="F76" s="294" t="str">
        <f t="shared" si="4"/>
        <v>否</v>
      </c>
      <c r="G76" s="171" t="str">
        <f t="shared" si="5"/>
        <v>项</v>
      </c>
    </row>
    <row r="77" ht="36" customHeight="1" spans="1:7">
      <c r="A77" s="496" t="s">
        <v>257</v>
      </c>
      <c r="B77" s="496" t="s">
        <v>258</v>
      </c>
      <c r="C77" s="497"/>
      <c r="D77" s="498"/>
      <c r="E77" s="499" t="str">
        <f t="shared" si="3"/>
        <v/>
      </c>
      <c r="F77" s="294" t="str">
        <f t="shared" si="4"/>
        <v>否</v>
      </c>
      <c r="G77" s="171" t="str">
        <f t="shared" si="5"/>
        <v>项</v>
      </c>
    </row>
    <row r="78" ht="36" customHeight="1" spans="1:7">
      <c r="A78" s="496" t="s">
        <v>259</v>
      </c>
      <c r="B78" s="496" t="s">
        <v>260</v>
      </c>
      <c r="C78" s="497"/>
      <c r="D78" s="498"/>
      <c r="E78" s="499" t="str">
        <f t="shared" si="3"/>
        <v/>
      </c>
      <c r="F78" s="294" t="str">
        <f t="shared" si="4"/>
        <v>否</v>
      </c>
      <c r="G78" s="171" t="str">
        <f t="shared" si="5"/>
        <v>项</v>
      </c>
    </row>
    <row r="79" ht="36" customHeight="1" spans="1:7">
      <c r="A79" s="496" t="s">
        <v>261</v>
      </c>
      <c r="B79" s="496" t="s">
        <v>262</v>
      </c>
      <c r="C79" s="497"/>
      <c r="D79" s="498"/>
      <c r="E79" s="499" t="str">
        <f t="shared" si="3"/>
        <v/>
      </c>
      <c r="F79" s="294" t="str">
        <f t="shared" si="4"/>
        <v>否</v>
      </c>
      <c r="G79" s="171" t="str">
        <f t="shared" si="5"/>
        <v>项</v>
      </c>
    </row>
    <row r="80" ht="36" customHeight="1" spans="1:7">
      <c r="A80" s="496" t="s">
        <v>263</v>
      </c>
      <c r="B80" s="496" t="s">
        <v>264</v>
      </c>
      <c r="C80" s="497"/>
      <c r="D80" s="498"/>
      <c r="E80" s="499" t="str">
        <f t="shared" si="3"/>
        <v/>
      </c>
      <c r="F80" s="294" t="str">
        <f t="shared" si="4"/>
        <v>否</v>
      </c>
      <c r="G80" s="171" t="str">
        <f t="shared" si="5"/>
        <v>项</v>
      </c>
    </row>
    <row r="81" ht="36" customHeight="1" spans="1:7">
      <c r="A81" s="496" t="s">
        <v>265</v>
      </c>
      <c r="B81" s="496" t="s">
        <v>244</v>
      </c>
      <c r="C81" s="497"/>
      <c r="D81" s="498"/>
      <c r="E81" s="499" t="str">
        <f t="shared" si="3"/>
        <v/>
      </c>
      <c r="F81" s="294" t="str">
        <f t="shared" si="4"/>
        <v>否</v>
      </c>
      <c r="G81" s="171" t="str">
        <f t="shared" si="5"/>
        <v>项</v>
      </c>
    </row>
    <row r="82" ht="36" customHeight="1" spans="1:7">
      <c r="A82" s="496" t="s">
        <v>266</v>
      </c>
      <c r="B82" s="496" t="s">
        <v>158</v>
      </c>
      <c r="C82" s="497"/>
      <c r="D82" s="498"/>
      <c r="E82" s="499" t="str">
        <f t="shared" si="3"/>
        <v/>
      </c>
      <c r="F82" s="294" t="str">
        <f t="shared" si="4"/>
        <v>否</v>
      </c>
      <c r="G82" s="171" t="str">
        <f t="shared" si="5"/>
        <v>项</v>
      </c>
    </row>
    <row r="83" ht="36" customHeight="1" spans="1:7">
      <c r="A83" s="496" t="s">
        <v>267</v>
      </c>
      <c r="B83" s="496" t="s">
        <v>268</v>
      </c>
      <c r="C83" s="497"/>
      <c r="D83" s="498">
        <v>286</v>
      </c>
      <c r="E83" s="499" t="str">
        <f t="shared" si="3"/>
        <v/>
      </c>
      <c r="F83" s="294" t="str">
        <f t="shared" si="4"/>
        <v>是</v>
      </c>
      <c r="G83" s="171" t="str">
        <f t="shared" si="5"/>
        <v>项</v>
      </c>
    </row>
    <row r="84" ht="36" customHeight="1" spans="1:7">
      <c r="A84" s="496" t="s">
        <v>269</v>
      </c>
      <c r="B84" s="496" t="s">
        <v>270</v>
      </c>
      <c r="C84" s="497">
        <f>SUM(C85:C92)</f>
        <v>0</v>
      </c>
      <c r="D84" s="498">
        <f>SUM(D85:D92)</f>
        <v>0</v>
      </c>
      <c r="E84" s="499" t="str">
        <f t="shared" si="3"/>
        <v/>
      </c>
      <c r="F84" s="294" t="str">
        <f t="shared" si="4"/>
        <v>否</v>
      </c>
      <c r="G84" s="171" t="str">
        <f t="shared" si="5"/>
        <v>款</v>
      </c>
    </row>
    <row r="85" ht="36" customHeight="1" spans="1:7">
      <c r="A85" s="496" t="s">
        <v>271</v>
      </c>
      <c r="B85" s="496" t="s">
        <v>140</v>
      </c>
      <c r="C85" s="497"/>
      <c r="D85" s="498"/>
      <c r="E85" s="499" t="str">
        <f t="shared" ref="E85:E148" si="6">IF(OR(VALUE(D85)=0,ISERROR(D85/C85-1)),"",D85/C85-1)</f>
        <v/>
      </c>
      <c r="F85" s="294" t="str">
        <f t="shared" si="4"/>
        <v>否</v>
      </c>
      <c r="G85" s="171" t="str">
        <f t="shared" si="5"/>
        <v>项</v>
      </c>
    </row>
    <row r="86" ht="36" customHeight="1" spans="1:7">
      <c r="A86" s="496" t="s">
        <v>272</v>
      </c>
      <c r="B86" s="496" t="s">
        <v>142</v>
      </c>
      <c r="C86" s="497"/>
      <c r="D86" s="498"/>
      <c r="E86" s="499" t="str">
        <f t="shared" si="6"/>
        <v/>
      </c>
      <c r="F86" s="294" t="str">
        <f t="shared" si="4"/>
        <v>否</v>
      </c>
      <c r="G86" s="171" t="str">
        <f t="shared" si="5"/>
        <v>项</v>
      </c>
    </row>
    <row r="87" ht="36" customHeight="1" spans="1:7">
      <c r="A87" s="496" t="s">
        <v>273</v>
      </c>
      <c r="B87" s="496" t="s">
        <v>144</v>
      </c>
      <c r="C87" s="497"/>
      <c r="D87" s="498"/>
      <c r="E87" s="499" t="str">
        <f t="shared" si="6"/>
        <v/>
      </c>
      <c r="F87" s="294" t="str">
        <f t="shared" si="4"/>
        <v>否</v>
      </c>
      <c r="G87" s="171" t="str">
        <f t="shared" si="5"/>
        <v>项</v>
      </c>
    </row>
    <row r="88" ht="36" customHeight="1" spans="1:7">
      <c r="A88" s="496" t="s">
        <v>274</v>
      </c>
      <c r="B88" s="496" t="s">
        <v>275</v>
      </c>
      <c r="C88" s="497"/>
      <c r="D88" s="498"/>
      <c r="E88" s="499" t="str">
        <f t="shared" si="6"/>
        <v/>
      </c>
      <c r="F88" s="294" t="str">
        <f t="shared" si="4"/>
        <v>否</v>
      </c>
      <c r="G88" s="171" t="str">
        <f t="shared" si="5"/>
        <v>项</v>
      </c>
    </row>
    <row r="89" ht="36" customHeight="1" spans="1:7">
      <c r="A89" s="496" t="s">
        <v>276</v>
      </c>
      <c r="B89" s="496" t="s">
        <v>277</v>
      </c>
      <c r="C89" s="497"/>
      <c r="D89" s="498"/>
      <c r="E89" s="499" t="str">
        <f t="shared" si="6"/>
        <v/>
      </c>
      <c r="F89" s="294" t="str">
        <f t="shared" si="4"/>
        <v>否</v>
      </c>
      <c r="G89" s="171" t="str">
        <f t="shared" si="5"/>
        <v>项</v>
      </c>
    </row>
    <row r="90" ht="36" customHeight="1" spans="1:7">
      <c r="A90" s="496" t="s">
        <v>278</v>
      </c>
      <c r="B90" s="496" t="s">
        <v>244</v>
      </c>
      <c r="C90" s="497"/>
      <c r="D90" s="498"/>
      <c r="E90" s="499" t="str">
        <f t="shared" si="6"/>
        <v/>
      </c>
      <c r="F90" s="294" t="str">
        <f t="shared" si="4"/>
        <v>否</v>
      </c>
      <c r="G90" s="171" t="str">
        <f t="shared" si="5"/>
        <v>项</v>
      </c>
    </row>
    <row r="91" ht="36" customHeight="1" spans="1:7">
      <c r="A91" s="496" t="s">
        <v>279</v>
      </c>
      <c r="B91" s="496" t="s">
        <v>158</v>
      </c>
      <c r="C91" s="497"/>
      <c r="D91" s="498"/>
      <c r="E91" s="499" t="str">
        <f t="shared" si="6"/>
        <v/>
      </c>
      <c r="F91" s="294" t="str">
        <f t="shared" si="4"/>
        <v>否</v>
      </c>
      <c r="G91" s="171" t="str">
        <f t="shared" si="5"/>
        <v>项</v>
      </c>
    </row>
    <row r="92" ht="36" customHeight="1" spans="1:7">
      <c r="A92" s="496" t="s">
        <v>280</v>
      </c>
      <c r="B92" s="496" t="s">
        <v>281</v>
      </c>
      <c r="C92" s="497"/>
      <c r="D92" s="498"/>
      <c r="E92" s="499" t="str">
        <f t="shared" si="6"/>
        <v/>
      </c>
      <c r="F92" s="294" t="str">
        <f t="shared" si="4"/>
        <v>否</v>
      </c>
      <c r="G92" s="171" t="str">
        <f t="shared" si="5"/>
        <v>项</v>
      </c>
    </row>
    <row r="93" ht="36" customHeight="1" spans="1:7">
      <c r="A93" s="496" t="s">
        <v>282</v>
      </c>
      <c r="B93" s="496" t="s">
        <v>283</v>
      </c>
      <c r="C93" s="497">
        <f>SUM(C94:C102)</f>
        <v>0</v>
      </c>
      <c r="D93" s="498">
        <f>SUM(D94:D102)</f>
        <v>0</v>
      </c>
      <c r="E93" s="499" t="str">
        <f t="shared" si="6"/>
        <v/>
      </c>
      <c r="F93" s="294" t="str">
        <f t="shared" si="4"/>
        <v>否</v>
      </c>
      <c r="G93" s="171" t="str">
        <f t="shared" si="5"/>
        <v>款</v>
      </c>
    </row>
    <row r="94" ht="36" customHeight="1" spans="1:7">
      <c r="A94" s="496" t="s">
        <v>284</v>
      </c>
      <c r="B94" s="496" t="s">
        <v>140</v>
      </c>
      <c r="C94" s="497"/>
      <c r="D94" s="498"/>
      <c r="E94" s="499" t="str">
        <f t="shared" si="6"/>
        <v/>
      </c>
      <c r="F94" s="294" t="str">
        <f t="shared" si="4"/>
        <v>否</v>
      </c>
      <c r="G94" s="171" t="str">
        <f t="shared" si="5"/>
        <v>项</v>
      </c>
    </row>
    <row r="95" ht="36" customHeight="1" spans="1:7">
      <c r="A95" s="496" t="s">
        <v>285</v>
      </c>
      <c r="B95" s="496" t="s">
        <v>142</v>
      </c>
      <c r="C95" s="497"/>
      <c r="D95" s="498"/>
      <c r="E95" s="499" t="str">
        <f t="shared" si="6"/>
        <v/>
      </c>
      <c r="F95" s="294" t="str">
        <f t="shared" si="4"/>
        <v>否</v>
      </c>
      <c r="G95" s="171" t="str">
        <f t="shared" si="5"/>
        <v>项</v>
      </c>
    </row>
    <row r="96" ht="36" customHeight="1" spans="1:7">
      <c r="A96" s="496" t="s">
        <v>286</v>
      </c>
      <c r="B96" s="496" t="s">
        <v>144</v>
      </c>
      <c r="C96" s="497"/>
      <c r="D96" s="498"/>
      <c r="E96" s="499" t="str">
        <f t="shared" si="6"/>
        <v/>
      </c>
      <c r="F96" s="294" t="str">
        <f t="shared" si="4"/>
        <v>否</v>
      </c>
      <c r="G96" s="171" t="str">
        <f t="shared" si="5"/>
        <v>项</v>
      </c>
    </row>
    <row r="97" ht="36" customHeight="1" spans="1:7">
      <c r="A97" s="496" t="s">
        <v>287</v>
      </c>
      <c r="B97" s="496" t="s">
        <v>288</v>
      </c>
      <c r="C97" s="497"/>
      <c r="D97" s="498"/>
      <c r="E97" s="499" t="str">
        <f t="shared" si="6"/>
        <v/>
      </c>
      <c r="F97" s="294" t="str">
        <f t="shared" si="4"/>
        <v>否</v>
      </c>
      <c r="G97" s="171" t="str">
        <f t="shared" si="5"/>
        <v>项</v>
      </c>
    </row>
    <row r="98" ht="36" customHeight="1" spans="1:7">
      <c r="A98" s="496" t="s">
        <v>289</v>
      </c>
      <c r="B98" s="496" t="s">
        <v>290</v>
      </c>
      <c r="C98" s="497"/>
      <c r="D98" s="498"/>
      <c r="E98" s="499" t="str">
        <f t="shared" si="6"/>
        <v/>
      </c>
      <c r="F98" s="294" t="str">
        <f t="shared" si="4"/>
        <v>否</v>
      </c>
      <c r="G98" s="171" t="str">
        <f t="shared" si="5"/>
        <v>项</v>
      </c>
    </row>
    <row r="99" ht="36" customHeight="1" spans="1:7">
      <c r="A99" s="496" t="s">
        <v>291</v>
      </c>
      <c r="B99" s="496" t="s">
        <v>292</v>
      </c>
      <c r="C99" s="497"/>
      <c r="D99" s="498"/>
      <c r="E99" s="499" t="str">
        <f t="shared" si="6"/>
        <v/>
      </c>
      <c r="F99" s="294" t="str">
        <f t="shared" si="4"/>
        <v>否</v>
      </c>
      <c r="G99" s="171" t="str">
        <f t="shared" si="5"/>
        <v>项</v>
      </c>
    </row>
    <row r="100" ht="36" customHeight="1" spans="1:7">
      <c r="A100" s="496" t="s">
        <v>293</v>
      </c>
      <c r="B100" s="496" t="s">
        <v>244</v>
      </c>
      <c r="C100" s="497"/>
      <c r="D100" s="498"/>
      <c r="E100" s="499" t="str">
        <f t="shared" si="6"/>
        <v/>
      </c>
      <c r="F100" s="294" t="str">
        <f t="shared" si="4"/>
        <v>否</v>
      </c>
      <c r="G100" s="171" t="str">
        <f t="shared" si="5"/>
        <v>项</v>
      </c>
    </row>
    <row r="101" ht="36" customHeight="1" spans="1:7">
      <c r="A101" s="496" t="s">
        <v>294</v>
      </c>
      <c r="B101" s="496" t="s">
        <v>158</v>
      </c>
      <c r="C101" s="497"/>
      <c r="D101" s="498"/>
      <c r="E101" s="499" t="str">
        <f t="shared" si="6"/>
        <v/>
      </c>
      <c r="F101" s="294" t="str">
        <f t="shared" si="4"/>
        <v>否</v>
      </c>
      <c r="G101" s="171" t="str">
        <f t="shared" si="5"/>
        <v>项</v>
      </c>
    </row>
    <row r="102" ht="36" customHeight="1" spans="1:7">
      <c r="A102" s="496" t="s">
        <v>295</v>
      </c>
      <c r="B102" s="496" t="s">
        <v>296</v>
      </c>
      <c r="C102" s="497"/>
      <c r="D102" s="498"/>
      <c r="E102" s="499" t="str">
        <f t="shared" si="6"/>
        <v/>
      </c>
      <c r="F102" s="294" t="str">
        <f t="shared" si="4"/>
        <v>否</v>
      </c>
      <c r="G102" s="171" t="str">
        <f t="shared" si="5"/>
        <v>项</v>
      </c>
    </row>
    <row r="103" ht="36" customHeight="1" spans="1:7">
      <c r="A103" s="496" t="s">
        <v>297</v>
      </c>
      <c r="B103" s="496" t="s">
        <v>298</v>
      </c>
      <c r="C103" s="497">
        <f>SUM(C104:C117)</f>
        <v>0</v>
      </c>
      <c r="D103" s="498">
        <f>SUM(D104:D117)</f>
        <v>0</v>
      </c>
      <c r="E103" s="499" t="str">
        <f t="shared" si="6"/>
        <v/>
      </c>
      <c r="F103" s="294" t="str">
        <f t="shared" si="4"/>
        <v>否</v>
      </c>
      <c r="G103" s="171" t="str">
        <f t="shared" si="5"/>
        <v>款</v>
      </c>
    </row>
    <row r="104" ht="36" customHeight="1" spans="1:7">
      <c r="A104" s="496" t="s">
        <v>299</v>
      </c>
      <c r="B104" s="496" t="s">
        <v>140</v>
      </c>
      <c r="C104" s="497"/>
      <c r="D104" s="498"/>
      <c r="E104" s="499" t="str">
        <f t="shared" si="6"/>
        <v/>
      </c>
      <c r="F104" s="294" t="str">
        <f t="shared" si="4"/>
        <v>否</v>
      </c>
      <c r="G104" s="171" t="str">
        <f t="shared" si="5"/>
        <v>项</v>
      </c>
    </row>
    <row r="105" ht="36" customHeight="1" spans="1:7">
      <c r="A105" s="496" t="s">
        <v>300</v>
      </c>
      <c r="B105" s="496" t="s">
        <v>142</v>
      </c>
      <c r="C105" s="497"/>
      <c r="D105" s="498"/>
      <c r="E105" s="499" t="str">
        <f t="shared" si="6"/>
        <v/>
      </c>
      <c r="F105" s="294" t="str">
        <f t="shared" si="4"/>
        <v>否</v>
      </c>
      <c r="G105" s="171" t="str">
        <f t="shared" si="5"/>
        <v>项</v>
      </c>
    </row>
    <row r="106" ht="36" customHeight="1" spans="1:7">
      <c r="A106" s="496" t="s">
        <v>301</v>
      </c>
      <c r="B106" s="496" t="s">
        <v>144</v>
      </c>
      <c r="C106" s="497"/>
      <c r="D106" s="498"/>
      <c r="E106" s="499" t="str">
        <f t="shared" si="6"/>
        <v/>
      </c>
      <c r="F106" s="294" t="str">
        <f t="shared" si="4"/>
        <v>否</v>
      </c>
      <c r="G106" s="171" t="str">
        <f t="shared" si="5"/>
        <v>项</v>
      </c>
    </row>
    <row r="107" ht="36" customHeight="1" spans="1:7">
      <c r="A107" s="496" t="s">
        <v>302</v>
      </c>
      <c r="B107" s="496" t="s">
        <v>303</v>
      </c>
      <c r="C107" s="497"/>
      <c r="D107" s="498"/>
      <c r="E107" s="499" t="str">
        <f t="shared" si="6"/>
        <v/>
      </c>
      <c r="F107" s="294" t="str">
        <f t="shared" si="4"/>
        <v>否</v>
      </c>
      <c r="G107" s="171" t="str">
        <f t="shared" si="5"/>
        <v>项</v>
      </c>
    </row>
    <row r="108" ht="36" customHeight="1" spans="1:7">
      <c r="A108" s="496" t="s">
        <v>304</v>
      </c>
      <c r="B108" s="496" t="s">
        <v>305</v>
      </c>
      <c r="C108" s="497"/>
      <c r="D108" s="498"/>
      <c r="E108" s="499" t="str">
        <f t="shared" si="6"/>
        <v/>
      </c>
      <c r="F108" s="294" t="str">
        <f t="shared" si="4"/>
        <v>否</v>
      </c>
      <c r="G108" s="171" t="str">
        <f t="shared" si="5"/>
        <v>项</v>
      </c>
    </row>
    <row r="109" ht="36" customHeight="1" spans="1:7">
      <c r="A109" s="496" t="s">
        <v>306</v>
      </c>
      <c r="B109" s="496" t="s">
        <v>307</v>
      </c>
      <c r="C109" s="497"/>
      <c r="D109" s="498"/>
      <c r="E109" s="499" t="str">
        <f t="shared" si="6"/>
        <v/>
      </c>
      <c r="F109" s="294" t="str">
        <f t="shared" si="4"/>
        <v>否</v>
      </c>
      <c r="G109" s="171" t="str">
        <f t="shared" si="5"/>
        <v>项</v>
      </c>
    </row>
    <row r="110" ht="36" customHeight="1" spans="1:7">
      <c r="A110" s="496" t="s">
        <v>308</v>
      </c>
      <c r="B110" s="496" t="s">
        <v>309</v>
      </c>
      <c r="C110" s="497"/>
      <c r="D110" s="498"/>
      <c r="E110" s="499" t="str">
        <f t="shared" si="6"/>
        <v/>
      </c>
      <c r="F110" s="294" t="str">
        <f t="shared" si="4"/>
        <v>否</v>
      </c>
      <c r="G110" s="171" t="str">
        <f t="shared" si="5"/>
        <v>项</v>
      </c>
    </row>
    <row r="111" ht="36" customHeight="1" spans="1:7">
      <c r="A111" s="496" t="s">
        <v>310</v>
      </c>
      <c r="B111" s="496" t="s">
        <v>311</v>
      </c>
      <c r="C111" s="497"/>
      <c r="D111" s="498"/>
      <c r="E111" s="499" t="str">
        <f t="shared" si="6"/>
        <v/>
      </c>
      <c r="F111" s="294" t="str">
        <f t="shared" si="4"/>
        <v>否</v>
      </c>
      <c r="G111" s="171" t="str">
        <f t="shared" si="5"/>
        <v>项</v>
      </c>
    </row>
    <row r="112" ht="36" customHeight="1" spans="1:7">
      <c r="A112" s="496" t="s">
        <v>312</v>
      </c>
      <c r="B112" s="496" t="s">
        <v>313</v>
      </c>
      <c r="C112" s="497"/>
      <c r="D112" s="498"/>
      <c r="E112" s="499" t="str">
        <f t="shared" si="6"/>
        <v/>
      </c>
      <c r="F112" s="294" t="str">
        <f t="shared" si="4"/>
        <v>否</v>
      </c>
      <c r="G112" s="171" t="str">
        <f t="shared" si="5"/>
        <v>项</v>
      </c>
    </row>
    <row r="113" ht="36" customHeight="1" spans="1:7">
      <c r="A113" s="496" t="s">
        <v>314</v>
      </c>
      <c r="B113" s="496" t="s">
        <v>315</v>
      </c>
      <c r="C113" s="497"/>
      <c r="D113" s="498"/>
      <c r="E113" s="499" t="str">
        <f t="shared" si="6"/>
        <v/>
      </c>
      <c r="F113" s="294" t="str">
        <f t="shared" si="4"/>
        <v>否</v>
      </c>
      <c r="G113" s="171" t="str">
        <f t="shared" si="5"/>
        <v>项</v>
      </c>
    </row>
    <row r="114" ht="36" customHeight="1" spans="1:7">
      <c r="A114" s="496" t="s">
        <v>316</v>
      </c>
      <c r="B114" s="496" t="s">
        <v>317</v>
      </c>
      <c r="C114" s="497"/>
      <c r="D114" s="498"/>
      <c r="E114" s="499" t="str">
        <f t="shared" si="6"/>
        <v/>
      </c>
      <c r="F114" s="294" t="str">
        <f t="shared" si="4"/>
        <v>否</v>
      </c>
      <c r="G114" s="171" t="str">
        <f t="shared" si="5"/>
        <v>项</v>
      </c>
    </row>
    <row r="115" ht="36" customHeight="1" spans="1:7">
      <c r="A115" s="496" t="s">
        <v>318</v>
      </c>
      <c r="B115" s="496" t="s">
        <v>319</v>
      </c>
      <c r="C115" s="497"/>
      <c r="D115" s="498"/>
      <c r="E115" s="499" t="str">
        <f t="shared" si="6"/>
        <v/>
      </c>
      <c r="F115" s="294" t="str">
        <f t="shared" si="4"/>
        <v>否</v>
      </c>
      <c r="G115" s="171" t="str">
        <f t="shared" si="5"/>
        <v>项</v>
      </c>
    </row>
    <row r="116" ht="36" customHeight="1" spans="1:7">
      <c r="A116" s="496" t="s">
        <v>320</v>
      </c>
      <c r="B116" s="496" t="s">
        <v>158</v>
      </c>
      <c r="C116" s="497"/>
      <c r="D116" s="498"/>
      <c r="E116" s="499" t="str">
        <f t="shared" si="6"/>
        <v/>
      </c>
      <c r="F116" s="294" t="str">
        <f t="shared" si="4"/>
        <v>否</v>
      </c>
      <c r="G116" s="171" t="str">
        <f t="shared" si="5"/>
        <v>项</v>
      </c>
    </row>
    <row r="117" ht="36" customHeight="1" spans="1:7">
      <c r="A117" s="496" t="s">
        <v>321</v>
      </c>
      <c r="B117" s="496" t="s">
        <v>322</v>
      </c>
      <c r="C117" s="497"/>
      <c r="D117" s="498"/>
      <c r="E117" s="499" t="str">
        <f t="shared" si="6"/>
        <v/>
      </c>
      <c r="F117" s="294" t="str">
        <f t="shared" si="4"/>
        <v>否</v>
      </c>
      <c r="G117" s="171" t="str">
        <f t="shared" si="5"/>
        <v>项</v>
      </c>
    </row>
    <row r="118" ht="36" customHeight="1" spans="1:7">
      <c r="A118" s="496" t="s">
        <v>323</v>
      </c>
      <c r="B118" s="496" t="s">
        <v>324</v>
      </c>
      <c r="C118" s="497">
        <f>SUM(C119:C126)</f>
        <v>2266</v>
      </c>
      <c r="D118" s="498">
        <f>SUM(D119:D126)</f>
        <v>2282</v>
      </c>
      <c r="E118" s="499">
        <f t="shared" si="6"/>
        <v>0.007</v>
      </c>
      <c r="F118" s="294" t="str">
        <f t="shared" si="4"/>
        <v>是</v>
      </c>
      <c r="G118" s="171" t="str">
        <f t="shared" si="5"/>
        <v>款</v>
      </c>
    </row>
    <row r="119" ht="36" customHeight="1" spans="1:7">
      <c r="A119" s="496" t="s">
        <v>325</v>
      </c>
      <c r="B119" s="496" t="s">
        <v>140</v>
      </c>
      <c r="C119" s="497">
        <v>2066</v>
      </c>
      <c r="D119" s="498">
        <v>2082</v>
      </c>
      <c r="E119" s="499">
        <f t="shared" si="6"/>
        <v>0.008</v>
      </c>
      <c r="F119" s="294" t="str">
        <f t="shared" si="4"/>
        <v>是</v>
      </c>
      <c r="G119" s="171" t="str">
        <f t="shared" si="5"/>
        <v>项</v>
      </c>
    </row>
    <row r="120" ht="36" customHeight="1" spans="1:7">
      <c r="A120" s="496" t="s">
        <v>326</v>
      </c>
      <c r="B120" s="496" t="s">
        <v>142</v>
      </c>
      <c r="C120" s="497"/>
      <c r="D120" s="498"/>
      <c r="E120" s="499" t="str">
        <f t="shared" si="6"/>
        <v/>
      </c>
      <c r="F120" s="294" t="str">
        <f t="shared" si="4"/>
        <v>否</v>
      </c>
      <c r="G120" s="171" t="str">
        <f t="shared" si="5"/>
        <v>项</v>
      </c>
    </row>
    <row r="121" ht="36" customHeight="1" spans="1:7">
      <c r="A121" s="496" t="s">
        <v>327</v>
      </c>
      <c r="B121" s="496" t="s">
        <v>144</v>
      </c>
      <c r="C121" s="497"/>
      <c r="D121" s="498"/>
      <c r="E121" s="499" t="str">
        <f t="shared" si="6"/>
        <v/>
      </c>
      <c r="F121" s="294" t="str">
        <f t="shared" si="4"/>
        <v>否</v>
      </c>
      <c r="G121" s="171" t="str">
        <f t="shared" si="5"/>
        <v>项</v>
      </c>
    </row>
    <row r="122" ht="36" customHeight="1" spans="1:7">
      <c r="A122" s="496" t="s">
        <v>328</v>
      </c>
      <c r="B122" s="496" t="s">
        <v>329</v>
      </c>
      <c r="C122" s="497"/>
      <c r="D122" s="498"/>
      <c r="E122" s="499" t="str">
        <f t="shared" si="6"/>
        <v/>
      </c>
      <c r="F122" s="294" t="str">
        <f t="shared" si="4"/>
        <v>否</v>
      </c>
      <c r="G122" s="171" t="str">
        <f t="shared" si="5"/>
        <v>项</v>
      </c>
    </row>
    <row r="123" ht="36" customHeight="1" spans="1:7">
      <c r="A123" s="496" t="s">
        <v>330</v>
      </c>
      <c r="B123" s="496" t="s">
        <v>331</v>
      </c>
      <c r="C123" s="497"/>
      <c r="D123" s="498"/>
      <c r="E123" s="499" t="str">
        <f t="shared" si="6"/>
        <v/>
      </c>
      <c r="F123" s="294" t="str">
        <f t="shared" si="4"/>
        <v>否</v>
      </c>
      <c r="G123" s="171" t="str">
        <f t="shared" si="5"/>
        <v>项</v>
      </c>
    </row>
    <row r="124" ht="36" customHeight="1" spans="1:7">
      <c r="A124" s="496" t="s">
        <v>332</v>
      </c>
      <c r="B124" s="496" t="s">
        <v>333</v>
      </c>
      <c r="C124" s="497"/>
      <c r="D124" s="498"/>
      <c r="E124" s="499" t="str">
        <f t="shared" si="6"/>
        <v/>
      </c>
      <c r="F124" s="294" t="str">
        <f t="shared" si="4"/>
        <v>否</v>
      </c>
      <c r="G124" s="171" t="str">
        <f t="shared" si="5"/>
        <v>项</v>
      </c>
    </row>
    <row r="125" ht="36" customHeight="1" spans="1:7">
      <c r="A125" s="496" t="s">
        <v>334</v>
      </c>
      <c r="B125" s="496" t="s">
        <v>158</v>
      </c>
      <c r="C125" s="497"/>
      <c r="D125" s="498"/>
      <c r="E125" s="499" t="str">
        <f t="shared" si="6"/>
        <v/>
      </c>
      <c r="F125" s="294" t="str">
        <f t="shared" si="4"/>
        <v>否</v>
      </c>
      <c r="G125" s="171" t="str">
        <f t="shared" si="5"/>
        <v>项</v>
      </c>
    </row>
    <row r="126" ht="36" customHeight="1" spans="1:7">
      <c r="A126" s="496" t="s">
        <v>335</v>
      </c>
      <c r="B126" s="496" t="s">
        <v>336</v>
      </c>
      <c r="C126" s="497">
        <v>200</v>
      </c>
      <c r="D126" s="498">
        <v>200</v>
      </c>
      <c r="E126" s="499">
        <f t="shared" si="6"/>
        <v>0</v>
      </c>
      <c r="F126" s="294" t="str">
        <f t="shared" si="4"/>
        <v>是</v>
      </c>
      <c r="G126" s="171" t="str">
        <f t="shared" si="5"/>
        <v>项</v>
      </c>
    </row>
    <row r="127" ht="36" customHeight="1" spans="1:7">
      <c r="A127" s="496" t="s">
        <v>337</v>
      </c>
      <c r="B127" s="496" t="s">
        <v>338</v>
      </c>
      <c r="C127" s="497">
        <f>SUM(C128:C137)</f>
        <v>1155</v>
      </c>
      <c r="D127" s="498">
        <f>SUM(D128:D137)</f>
        <v>1061</v>
      </c>
      <c r="E127" s="499">
        <f t="shared" si="6"/>
        <v>-0.081</v>
      </c>
      <c r="F127" s="294" t="str">
        <f t="shared" si="4"/>
        <v>是</v>
      </c>
      <c r="G127" s="171" t="str">
        <f t="shared" si="5"/>
        <v>款</v>
      </c>
    </row>
    <row r="128" ht="36" customHeight="1" spans="1:7">
      <c r="A128" s="496" t="s">
        <v>339</v>
      </c>
      <c r="B128" s="496" t="s">
        <v>140</v>
      </c>
      <c r="C128" s="498">
        <v>942</v>
      </c>
      <c r="D128" s="498">
        <v>882</v>
      </c>
      <c r="E128" s="499">
        <f t="shared" si="6"/>
        <v>-0.064</v>
      </c>
      <c r="F128" s="294" t="str">
        <f t="shared" si="4"/>
        <v>是</v>
      </c>
      <c r="G128" s="171" t="str">
        <f t="shared" si="5"/>
        <v>项</v>
      </c>
    </row>
    <row r="129" ht="36" customHeight="1" spans="1:7">
      <c r="A129" s="496" t="s">
        <v>340</v>
      </c>
      <c r="B129" s="496" t="s">
        <v>142</v>
      </c>
      <c r="C129" s="498">
        <v>64</v>
      </c>
      <c r="D129" s="498"/>
      <c r="E129" s="499" t="str">
        <f t="shared" si="6"/>
        <v/>
      </c>
      <c r="F129" s="294" t="str">
        <f t="shared" si="4"/>
        <v>是</v>
      </c>
      <c r="G129" s="171" t="str">
        <f t="shared" si="5"/>
        <v>项</v>
      </c>
    </row>
    <row r="130" ht="36" customHeight="1" spans="1:7">
      <c r="A130" s="496" t="s">
        <v>341</v>
      </c>
      <c r="B130" s="496" t="s">
        <v>144</v>
      </c>
      <c r="C130" s="498"/>
      <c r="D130" s="498"/>
      <c r="E130" s="499" t="str">
        <f t="shared" si="6"/>
        <v/>
      </c>
      <c r="F130" s="294" t="str">
        <f t="shared" si="4"/>
        <v>否</v>
      </c>
      <c r="G130" s="171" t="str">
        <f t="shared" si="5"/>
        <v>项</v>
      </c>
    </row>
    <row r="131" ht="36" customHeight="1" spans="1:7">
      <c r="A131" s="496" t="s">
        <v>342</v>
      </c>
      <c r="B131" s="496" t="s">
        <v>343</v>
      </c>
      <c r="C131" s="498"/>
      <c r="D131" s="498"/>
      <c r="E131" s="499" t="str">
        <f t="shared" si="6"/>
        <v/>
      </c>
      <c r="F131" s="294" t="str">
        <f t="shared" si="4"/>
        <v>否</v>
      </c>
      <c r="G131" s="171" t="str">
        <f t="shared" si="5"/>
        <v>项</v>
      </c>
    </row>
    <row r="132" ht="36" customHeight="1" spans="1:7">
      <c r="A132" s="496" t="s">
        <v>344</v>
      </c>
      <c r="B132" s="496" t="s">
        <v>345</v>
      </c>
      <c r="C132" s="498"/>
      <c r="D132" s="498"/>
      <c r="E132" s="499" t="str">
        <f t="shared" si="6"/>
        <v/>
      </c>
      <c r="F132" s="294" t="str">
        <f t="shared" ref="F132:F195" si="7">IF(LEN(A132)=3,"是",IF(B132&lt;&gt;"",IF(SUM(C132:D132)&lt;&gt;0,"是","否"),"是"))</f>
        <v>否</v>
      </c>
      <c r="G132" s="171" t="str">
        <f t="shared" ref="G132:G195" si="8">IF(LEN(A132)=3,"类",IF(LEN(A132)=5,"款","项"))</f>
        <v>项</v>
      </c>
    </row>
    <row r="133" ht="36" customHeight="1" spans="1:7">
      <c r="A133" s="496" t="s">
        <v>346</v>
      </c>
      <c r="B133" s="496" t="s">
        <v>347</v>
      </c>
      <c r="C133" s="498"/>
      <c r="D133" s="498"/>
      <c r="E133" s="499" t="str">
        <f t="shared" si="6"/>
        <v/>
      </c>
      <c r="F133" s="294" t="str">
        <f t="shared" si="7"/>
        <v>否</v>
      </c>
      <c r="G133" s="171" t="str">
        <f t="shared" si="8"/>
        <v>项</v>
      </c>
    </row>
    <row r="134" ht="36" customHeight="1" spans="1:7">
      <c r="A134" s="496" t="s">
        <v>348</v>
      </c>
      <c r="B134" s="496" t="s">
        <v>349</v>
      </c>
      <c r="C134" s="498"/>
      <c r="D134" s="498"/>
      <c r="E134" s="499" t="str">
        <f t="shared" si="6"/>
        <v/>
      </c>
      <c r="F134" s="294" t="str">
        <f t="shared" si="7"/>
        <v>否</v>
      </c>
      <c r="G134" s="171" t="str">
        <f t="shared" si="8"/>
        <v>项</v>
      </c>
    </row>
    <row r="135" ht="36" customHeight="1" spans="1:7">
      <c r="A135" s="496" t="s">
        <v>350</v>
      </c>
      <c r="B135" s="496" t="s">
        <v>351</v>
      </c>
      <c r="C135" s="498">
        <v>50</v>
      </c>
      <c r="D135" s="498">
        <v>50</v>
      </c>
      <c r="E135" s="499">
        <f t="shared" si="6"/>
        <v>0</v>
      </c>
      <c r="F135" s="294" t="str">
        <f t="shared" si="7"/>
        <v>是</v>
      </c>
      <c r="G135" s="171" t="str">
        <f t="shared" si="8"/>
        <v>项</v>
      </c>
    </row>
    <row r="136" ht="36" customHeight="1" spans="1:7">
      <c r="A136" s="496" t="s">
        <v>352</v>
      </c>
      <c r="B136" s="496" t="s">
        <v>158</v>
      </c>
      <c r="C136" s="498"/>
      <c r="D136" s="498"/>
      <c r="E136" s="499" t="str">
        <f t="shared" si="6"/>
        <v/>
      </c>
      <c r="F136" s="294" t="str">
        <f t="shared" si="7"/>
        <v>否</v>
      </c>
      <c r="G136" s="171" t="str">
        <f t="shared" si="8"/>
        <v>项</v>
      </c>
    </row>
    <row r="137" ht="36" customHeight="1" spans="1:7">
      <c r="A137" s="496" t="s">
        <v>353</v>
      </c>
      <c r="B137" s="496" t="s">
        <v>354</v>
      </c>
      <c r="C137" s="498">
        <v>99</v>
      </c>
      <c r="D137" s="498">
        <v>129</v>
      </c>
      <c r="E137" s="499">
        <f t="shared" si="6"/>
        <v>0.303</v>
      </c>
      <c r="F137" s="294" t="str">
        <f t="shared" si="7"/>
        <v>是</v>
      </c>
      <c r="G137" s="171" t="str">
        <f t="shared" si="8"/>
        <v>项</v>
      </c>
    </row>
    <row r="138" ht="36" customHeight="1" spans="1:7">
      <c r="A138" s="496" t="s">
        <v>355</v>
      </c>
      <c r="B138" s="496" t="s">
        <v>356</v>
      </c>
      <c r="C138" s="497">
        <f>SUM(C139:C149)</f>
        <v>0</v>
      </c>
      <c r="D138" s="498">
        <f>SUM(D139:D149)</f>
        <v>0</v>
      </c>
      <c r="E138" s="499" t="str">
        <f t="shared" si="6"/>
        <v/>
      </c>
      <c r="F138" s="294" t="str">
        <f t="shared" si="7"/>
        <v>否</v>
      </c>
      <c r="G138" s="171" t="str">
        <f t="shared" si="8"/>
        <v>款</v>
      </c>
    </row>
    <row r="139" ht="36" customHeight="1" spans="1:7">
      <c r="A139" s="496" t="s">
        <v>357</v>
      </c>
      <c r="B139" s="496" t="s">
        <v>140</v>
      </c>
      <c r="C139" s="497"/>
      <c r="D139" s="498"/>
      <c r="E139" s="499" t="str">
        <f t="shared" si="6"/>
        <v/>
      </c>
      <c r="F139" s="294" t="str">
        <f t="shared" si="7"/>
        <v>否</v>
      </c>
      <c r="G139" s="171" t="str">
        <f t="shared" si="8"/>
        <v>项</v>
      </c>
    </row>
    <row r="140" ht="36" customHeight="1" spans="1:7">
      <c r="A140" s="496" t="s">
        <v>358</v>
      </c>
      <c r="B140" s="496" t="s">
        <v>142</v>
      </c>
      <c r="C140" s="497"/>
      <c r="D140" s="498"/>
      <c r="E140" s="499" t="str">
        <f t="shared" si="6"/>
        <v/>
      </c>
      <c r="F140" s="294" t="str">
        <f t="shared" si="7"/>
        <v>否</v>
      </c>
      <c r="G140" s="171" t="str">
        <f t="shared" si="8"/>
        <v>项</v>
      </c>
    </row>
    <row r="141" ht="36" customHeight="1" spans="1:7">
      <c r="A141" s="496" t="s">
        <v>359</v>
      </c>
      <c r="B141" s="496" t="s">
        <v>144</v>
      </c>
      <c r="C141" s="497"/>
      <c r="D141" s="498"/>
      <c r="E141" s="499" t="str">
        <f t="shared" si="6"/>
        <v/>
      </c>
      <c r="F141" s="294" t="str">
        <f t="shared" si="7"/>
        <v>否</v>
      </c>
      <c r="G141" s="171" t="str">
        <f t="shared" si="8"/>
        <v>项</v>
      </c>
    </row>
    <row r="142" ht="36" customHeight="1" spans="1:7">
      <c r="A142" s="496" t="s">
        <v>360</v>
      </c>
      <c r="B142" s="496" t="s">
        <v>361</v>
      </c>
      <c r="C142" s="497"/>
      <c r="D142" s="498"/>
      <c r="E142" s="499" t="str">
        <f t="shared" si="6"/>
        <v/>
      </c>
      <c r="F142" s="294" t="str">
        <f t="shared" si="7"/>
        <v>否</v>
      </c>
      <c r="G142" s="171" t="str">
        <f t="shared" si="8"/>
        <v>项</v>
      </c>
    </row>
    <row r="143" ht="36" customHeight="1" spans="1:7">
      <c r="A143" s="496" t="s">
        <v>362</v>
      </c>
      <c r="B143" s="496" t="s">
        <v>363</v>
      </c>
      <c r="C143" s="497"/>
      <c r="D143" s="498"/>
      <c r="E143" s="499" t="str">
        <f t="shared" si="6"/>
        <v/>
      </c>
      <c r="F143" s="294" t="str">
        <f t="shared" si="7"/>
        <v>否</v>
      </c>
      <c r="G143" s="171" t="str">
        <f t="shared" si="8"/>
        <v>项</v>
      </c>
    </row>
    <row r="144" ht="36" customHeight="1" spans="1:7">
      <c r="A144" s="496" t="s">
        <v>364</v>
      </c>
      <c r="B144" s="496" t="s">
        <v>365</v>
      </c>
      <c r="C144" s="497"/>
      <c r="D144" s="498"/>
      <c r="E144" s="499" t="str">
        <f t="shared" si="6"/>
        <v/>
      </c>
      <c r="F144" s="294" t="str">
        <f t="shared" si="7"/>
        <v>否</v>
      </c>
      <c r="G144" s="171" t="str">
        <f t="shared" si="8"/>
        <v>项</v>
      </c>
    </row>
    <row r="145" ht="36" customHeight="1" spans="1:7">
      <c r="A145" s="496" t="s">
        <v>366</v>
      </c>
      <c r="B145" s="496" t="s">
        <v>367</v>
      </c>
      <c r="C145" s="497"/>
      <c r="D145" s="498"/>
      <c r="E145" s="499" t="str">
        <f t="shared" si="6"/>
        <v/>
      </c>
      <c r="F145" s="294" t="str">
        <f t="shared" si="7"/>
        <v>否</v>
      </c>
      <c r="G145" s="171" t="str">
        <f t="shared" si="8"/>
        <v>项</v>
      </c>
    </row>
    <row r="146" ht="36" customHeight="1" spans="1:7">
      <c r="A146" s="496" t="s">
        <v>368</v>
      </c>
      <c r="B146" s="496" t="s">
        <v>369</v>
      </c>
      <c r="C146" s="497"/>
      <c r="D146" s="498"/>
      <c r="E146" s="499" t="str">
        <f t="shared" si="6"/>
        <v/>
      </c>
      <c r="F146" s="294" t="str">
        <f t="shared" si="7"/>
        <v>否</v>
      </c>
      <c r="G146" s="171" t="str">
        <f t="shared" si="8"/>
        <v>项</v>
      </c>
    </row>
    <row r="147" ht="36" customHeight="1" spans="1:7">
      <c r="A147" s="496" t="s">
        <v>370</v>
      </c>
      <c r="B147" s="496" t="s">
        <v>371</v>
      </c>
      <c r="C147" s="497"/>
      <c r="D147" s="498"/>
      <c r="E147" s="499" t="str">
        <f t="shared" si="6"/>
        <v/>
      </c>
      <c r="F147" s="294" t="str">
        <f t="shared" si="7"/>
        <v>否</v>
      </c>
      <c r="G147" s="171" t="str">
        <f t="shared" si="8"/>
        <v>项</v>
      </c>
    </row>
    <row r="148" ht="36" customHeight="1" spans="1:7">
      <c r="A148" s="496" t="s">
        <v>372</v>
      </c>
      <c r="B148" s="496" t="s">
        <v>158</v>
      </c>
      <c r="C148" s="497"/>
      <c r="D148" s="498"/>
      <c r="E148" s="499" t="str">
        <f t="shared" si="6"/>
        <v/>
      </c>
      <c r="F148" s="294" t="str">
        <f t="shared" si="7"/>
        <v>否</v>
      </c>
      <c r="G148" s="171" t="str">
        <f t="shared" si="8"/>
        <v>项</v>
      </c>
    </row>
    <row r="149" ht="36" customHeight="1" spans="1:7">
      <c r="A149" s="496" t="s">
        <v>373</v>
      </c>
      <c r="B149" s="496" t="s">
        <v>374</v>
      </c>
      <c r="C149" s="497"/>
      <c r="D149" s="498"/>
      <c r="E149" s="499" t="str">
        <f t="shared" ref="E149:E155" si="9">IF(OR(VALUE(D149)=0,ISERROR(D149/C149-1)),"",D149/C149-1)</f>
        <v/>
      </c>
      <c r="F149" s="294" t="str">
        <f t="shared" si="7"/>
        <v>否</v>
      </c>
      <c r="G149" s="171" t="str">
        <f t="shared" si="8"/>
        <v>项</v>
      </c>
    </row>
    <row r="150" ht="36" customHeight="1" spans="1:7">
      <c r="A150" s="496">
        <v>20123</v>
      </c>
      <c r="B150" s="496" t="s">
        <v>375</v>
      </c>
      <c r="C150" s="497">
        <f>SUM(C151:C156)</f>
        <v>825</v>
      </c>
      <c r="D150" s="498">
        <f>SUM(D151:D156)</f>
        <v>816</v>
      </c>
      <c r="E150" s="499">
        <f t="shared" si="9"/>
        <v>-0.011</v>
      </c>
      <c r="F150" s="294" t="str">
        <f t="shared" si="7"/>
        <v>是</v>
      </c>
      <c r="G150" s="171" t="str">
        <f t="shared" si="8"/>
        <v>款</v>
      </c>
    </row>
    <row r="151" ht="36" customHeight="1" spans="1:7">
      <c r="A151" s="496">
        <v>2012301</v>
      </c>
      <c r="B151" s="496" t="s">
        <v>140</v>
      </c>
      <c r="C151" s="497">
        <v>138</v>
      </c>
      <c r="D151" s="498">
        <v>129</v>
      </c>
      <c r="E151" s="499">
        <f t="shared" si="9"/>
        <v>-0.065</v>
      </c>
      <c r="F151" s="294" t="str">
        <f t="shared" si="7"/>
        <v>是</v>
      </c>
      <c r="G151" s="171" t="str">
        <f t="shared" si="8"/>
        <v>项</v>
      </c>
    </row>
    <row r="152" ht="36" customHeight="1" spans="1:7">
      <c r="A152" s="496">
        <v>2012302</v>
      </c>
      <c r="B152" s="496" t="s">
        <v>142</v>
      </c>
      <c r="C152" s="497">
        <v>32</v>
      </c>
      <c r="D152" s="498">
        <v>32</v>
      </c>
      <c r="E152" s="499">
        <f t="shared" si="9"/>
        <v>0</v>
      </c>
      <c r="F152" s="294" t="str">
        <f t="shared" si="7"/>
        <v>是</v>
      </c>
      <c r="G152" s="171" t="str">
        <f t="shared" si="8"/>
        <v>项</v>
      </c>
    </row>
    <row r="153" ht="36" customHeight="1" spans="1:7">
      <c r="A153" s="496">
        <v>2012303</v>
      </c>
      <c r="B153" s="496" t="s">
        <v>144</v>
      </c>
      <c r="C153" s="497"/>
      <c r="D153" s="498"/>
      <c r="E153" s="499" t="str">
        <f t="shared" si="9"/>
        <v/>
      </c>
      <c r="F153" s="294" t="str">
        <f t="shared" si="7"/>
        <v>否</v>
      </c>
      <c r="G153" s="171" t="str">
        <f t="shared" si="8"/>
        <v>项</v>
      </c>
    </row>
    <row r="154" ht="36" customHeight="1" spans="1:7">
      <c r="A154" s="496">
        <v>2012304</v>
      </c>
      <c r="B154" s="496" t="s">
        <v>376</v>
      </c>
      <c r="C154" s="497">
        <v>655</v>
      </c>
      <c r="D154" s="498">
        <v>655</v>
      </c>
      <c r="E154" s="499">
        <f t="shared" si="9"/>
        <v>0</v>
      </c>
      <c r="F154" s="294" t="str">
        <f t="shared" si="7"/>
        <v>是</v>
      </c>
      <c r="G154" s="171" t="str">
        <f t="shared" si="8"/>
        <v>项</v>
      </c>
    </row>
    <row r="155" ht="36" customHeight="1" spans="1:7">
      <c r="A155" s="496">
        <v>2012350</v>
      </c>
      <c r="B155" s="496" t="s">
        <v>158</v>
      </c>
      <c r="C155" s="497"/>
      <c r="D155" s="498"/>
      <c r="E155" s="499" t="str">
        <f t="shared" si="9"/>
        <v/>
      </c>
      <c r="F155" s="294" t="str">
        <f t="shared" si="7"/>
        <v>否</v>
      </c>
      <c r="G155" s="171" t="str">
        <f t="shared" si="8"/>
        <v>项</v>
      </c>
    </row>
    <row r="156" ht="36" customHeight="1" spans="1:7">
      <c r="A156" s="496">
        <v>2012399</v>
      </c>
      <c r="B156" s="496" t="s">
        <v>377</v>
      </c>
      <c r="C156" s="497"/>
      <c r="D156" s="498"/>
      <c r="E156" s="499"/>
      <c r="F156" s="294" t="str">
        <f t="shared" si="7"/>
        <v>否</v>
      </c>
      <c r="G156" s="171" t="str">
        <f t="shared" si="8"/>
        <v>项</v>
      </c>
    </row>
    <row r="157" ht="36" customHeight="1" spans="1:7">
      <c r="A157" s="496">
        <v>20125</v>
      </c>
      <c r="B157" s="496" t="s">
        <v>378</v>
      </c>
      <c r="C157" s="497">
        <f>SUM(C158:C162)</f>
        <v>78</v>
      </c>
      <c r="D157" s="498">
        <f>SUM(D158:D162)</f>
        <v>107</v>
      </c>
      <c r="E157" s="499">
        <f t="shared" ref="E157:E194" si="10">IF(OR(VALUE(D157)=0,ISERROR(D157/C157-1)),"",D157/C157-1)</f>
        <v>0.372</v>
      </c>
      <c r="F157" s="294" t="str">
        <f t="shared" si="7"/>
        <v>是</v>
      </c>
      <c r="G157" s="171" t="str">
        <f t="shared" si="8"/>
        <v>款</v>
      </c>
    </row>
    <row r="158" ht="36" customHeight="1" spans="1:7">
      <c r="A158" s="496">
        <v>2012501</v>
      </c>
      <c r="B158" s="496" t="s">
        <v>140</v>
      </c>
      <c r="C158" s="497">
        <v>78</v>
      </c>
      <c r="D158" s="498">
        <v>102</v>
      </c>
      <c r="E158" s="499">
        <f t="shared" si="10"/>
        <v>0.308</v>
      </c>
      <c r="F158" s="294" t="str">
        <f t="shared" si="7"/>
        <v>是</v>
      </c>
      <c r="G158" s="171" t="str">
        <f t="shared" si="8"/>
        <v>项</v>
      </c>
    </row>
    <row r="159" ht="36" customHeight="1" spans="1:7">
      <c r="A159" s="496">
        <v>2012502</v>
      </c>
      <c r="B159" s="496" t="s">
        <v>142</v>
      </c>
      <c r="C159" s="497"/>
      <c r="D159" s="498">
        <v>5</v>
      </c>
      <c r="E159" s="499" t="str">
        <f t="shared" si="10"/>
        <v/>
      </c>
      <c r="F159" s="294" t="str">
        <f t="shared" si="7"/>
        <v>是</v>
      </c>
      <c r="G159" s="171" t="str">
        <f t="shared" si="8"/>
        <v>项</v>
      </c>
    </row>
    <row r="160" ht="36" customHeight="1" spans="1:7">
      <c r="A160" s="496">
        <v>2012503</v>
      </c>
      <c r="B160" s="496" t="s">
        <v>144</v>
      </c>
      <c r="C160" s="497"/>
      <c r="D160" s="498"/>
      <c r="E160" s="499" t="str">
        <f t="shared" si="10"/>
        <v/>
      </c>
      <c r="F160" s="294" t="str">
        <f t="shared" si="7"/>
        <v>否</v>
      </c>
      <c r="G160" s="171" t="str">
        <f t="shared" si="8"/>
        <v>项</v>
      </c>
    </row>
    <row r="161" ht="36" customHeight="1" spans="1:7">
      <c r="A161" s="496">
        <v>2012504</v>
      </c>
      <c r="B161" s="496" t="s">
        <v>379</v>
      </c>
      <c r="C161" s="497"/>
      <c r="D161" s="498"/>
      <c r="E161" s="499" t="str">
        <f t="shared" si="10"/>
        <v/>
      </c>
      <c r="F161" s="294" t="str">
        <f t="shared" si="7"/>
        <v>否</v>
      </c>
      <c r="G161" s="171" t="str">
        <f t="shared" si="8"/>
        <v>项</v>
      </c>
    </row>
    <row r="162" ht="36" customHeight="1" spans="1:7">
      <c r="A162" s="496">
        <v>2012505</v>
      </c>
      <c r="B162" s="496" t="s">
        <v>380</v>
      </c>
      <c r="C162" s="497"/>
      <c r="D162" s="498"/>
      <c r="E162" s="499" t="str">
        <f t="shared" si="10"/>
        <v/>
      </c>
      <c r="F162" s="294" t="str">
        <f t="shared" si="7"/>
        <v>否</v>
      </c>
      <c r="G162" s="171" t="str">
        <f t="shared" si="8"/>
        <v>项</v>
      </c>
    </row>
    <row r="163" ht="36" customHeight="1" spans="1:7">
      <c r="A163" s="496">
        <v>2012550</v>
      </c>
      <c r="B163" s="496" t="s">
        <v>158</v>
      </c>
      <c r="C163" s="497"/>
      <c r="D163" s="498"/>
      <c r="E163" s="499" t="str">
        <f t="shared" si="10"/>
        <v/>
      </c>
      <c r="F163" s="294" t="str">
        <f t="shared" si="7"/>
        <v>否</v>
      </c>
      <c r="G163" s="171" t="str">
        <f t="shared" si="8"/>
        <v>项</v>
      </c>
    </row>
    <row r="164" ht="36" customHeight="1" spans="1:7">
      <c r="A164" s="496">
        <v>2012599</v>
      </c>
      <c r="B164" s="496" t="s">
        <v>381</v>
      </c>
      <c r="C164" s="497"/>
      <c r="D164" s="498"/>
      <c r="E164" s="499" t="str">
        <f t="shared" si="10"/>
        <v/>
      </c>
      <c r="F164" s="294" t="str">
        <f t="shared" si="7"/>
        <v>否</v>
      </c>
      <c r="G164" s="171" t="str">
        <f t="shared" si="8"/>
        <v>项</v>
      </c>
    </row>
    <row r="165" ht="36" customHeight="1" spans="1:7">
      <c r="A165" s="496">
        <v>20126</v>
      </c>
      <c r="B165" s="496" t="s">
        <v>382</v>
      </c>
      <c r="C165" s="497">
        <f>SUM(C166:C170)</f>
        <v>33</v>
      </c>
      <c r="D165" s="498">
        <f>SUM(D166:D170)</f>
        <v>92</v>
      </c>
      <c r="E165" s="499">
        <f t="shared" si="10"/>
        <v>1.788</v>
      </c>
      <c r="F165" s="294" t="str">
        <f t="shared" si="7"/>
        <v>是</v>
      </c>
      <c r="G165" s="171" t="str">
        <f t="shared" si="8"/>
        <v>款</v>
      </c>
    </row>
    <row r="166" ht="36" customHeight="1" spans="1:7">
      <c r="A166" s="496">
        <v>2012601</v>
      </c>
      <c r="B166" s="496" t="s">
        <v>140</v>
      </c>
      <c r="C166" s="497">
        <v>33</v>
      </c>
      <c r="D166" s="498">
        <v>57</v>
      </c>
      <c r="E166" s="499">
        <f t="shared" si="10"/>
        <v>0.727</v>
      </c>
      <c r="F166" s="294" t="str">
        <f t="shared" si="7"/>
        <v>是</v>
      </c>
      <c r="G166" s="171" t="str">
        <f t="shared" si="8"/>
        <v>项</v>
      </c>
    </row>
    <row r="167" ht="36" customHeight="1" spans="1:7">
      <c r="A167" s="496">
        <v>2012602</v>
      </c>
      <c r="B167" s="496" t="s">
        <v>142</v>
      </c>
      <c r="C167" s="497"/>
      <c r="D167" s="498">
        <v>35</v>
      </c>
      <c r="E167" s="499" t="str">
        <f t="shared" si="10"/>
        <v/>
      </c>
      <c r="F167" s="294" t="str">
        <f t="shared" si="7"/>
        <v>是</v>
      </c>
      <c r="G167" s="171" t="str">
        <f t="shared" si="8"/>
        <v>项</v>
      </c>
    </row>
    <row r="168" ht="36" customHeight="1" spans="1:7">
      <c r="A168" s="496">
        <v>2012603</v>
      </c>
      <c r="B168" s="496" t="s">
        <v>144</v>
      </c>
      <c r="C168" s="497"/>
      <c r="D168" s="498"/>
      <c r="E168" s="499" t="str">
        <f t="shared" si="10"/>
        <v/>
      </c>
      <c r="F168" s="294" t="str">
        <f t="shared" si="7"/>
        <v>否</v>
      </c>
      <c r="G168" s="171" t="str">
        <f t="shared" si="8"/>
        <v>项</v>
      </c>
    </row>
    <row r="169" ht="36" customHeight="1" spans="1:7">
      <c r="A169" s="496">
        <v>2012604</v>
      </c>
      <c r="B169" s="496" t="s">
        <v>383</v>
      </c>
      <c r="C169" s="497"/>
      <c r="D169" s="498"/>
      <c r="E169" s="499" t="str">
        <f t="shared" si="10"/>
        <v/>
      </c>
      <c r="F169" s="294" t="str">
        <f t="shared" si="7"/>
        <v>否</v>
      </c>
      <c r="G169" s="171" t="str">
        <f t="shared" si="8"/>
        <v>项</v>
      </c>
    </row>
    <row r="170" ht="36" customHeight="1" spans="1:7">
      <c r="A170" s="496">
        <v>2012699</v>
      </c>
      <c r="B170" s="496" t="s">
        <v>384</v>
      </c>
      <c r="C170" s="497"/>
      <c r="D170" s="498"/>
      <c r="E170" s="499" t="str">
        <f t="shared" si="10"/>
        <v/>
      </c>
      <c r="F170" s="294" t="str">
        <f t="shared" si="7"/>
        <v>否</v>
      </c>
      <c r="G170" s="171" t="str">
        <f t="shared" si="8"/>
        <v>项</v>
      </c>
    </row>
    <row r="171" ht="36" customHeight="1" spans="1:7">
      <c r="A171" s="496">
        <v>20128</v>
      </c>
      <c r="B171" s="496" t="s">
        <v>385</v>
      </c>
      <c r="C171" s="497">
        <f>SUM(C172:C176)</f>
        <v>109</v>
      </c>
      <c r="D171" s="498">
        <f>SUM(D172:D176)</f>
        <v>97</v>
      </c>
      <c r="E171" s="499">
        <f t="shared" si="10"/>
        <v>-0.11</v>
      </c>
      <c r="F171" s="294" t="str">
        <f t="shared" si="7"/>
        <v>是</v>
      </c>
      <c r="G171" s="171" t="str">
        <f t="shared" si="8"/>
        <v>款</v>
      </c>
    </row>
    <row r="172" ht="36" customHeight="1" spans="1:7">
      <c r="A172" s="496">
        <v>2012801</v>
      </c>
      <c r="B172" s="496" t="s">
        <v>140</v>
      </c>
      <c r="C172" s="497">
        <v>109</v>
      </c>
      <c r="D172" s="498">
        <v>74</v>
      </c>
      <c r="E172" s="499">
        <f t="shared" si="10"/>
        <v>-0.321</v>
      </c>
      <c r="F172" s="294" t="str">
        <f t="shared" si="7"/>
        <v>是</v>
      </c>
      <c r="G172" s="171" t="str">
        <f t="shared" si="8"/>
        <v>项</v>
      </c>
    </row>
    <row r="173" ht="36" customHeight="1" spans="1:7">
      <c r="A173" s="496">
        <v>2012802</v>
      </c>
      <c r="B173" s="496" t="s">
        <v>142</v>
      </c>
      <c r="C173" s="497"/>
      <c r="D173" s="498">
        <v>23</v>
      </c>
      <c r="E173" s="499" t="str">
        <f t="shared" si="10"/>
        <v/>
      </c>
      <c r="F173" s="294" t="str">
        <f t="shared" si="7"/>
        <v>是</v>
      </c>
      <c r="G173" s="171" t="str">
        <f t="shared" si="8"/>
        <v>项</v>
      </c>
    </row>
    <row r="174" ht="36" customHeight="1" spans="1:7">
      <c r="A174" s="496">
        <v>2012803</v>
      </c>
      <c r="B174" s="496" t="s">
        <v>144</v>
      </c>
      <c r="C174" s="497"/>
      <c r="D174" s="498"/>
      <c r="E174" s="499" t="str">
        <f t="shared" si="10"/>
        <v/>
      </c>
      <c r="F174" s="294" t="str">
        <f t="shared" si="7"/>
        <v>否</v>
      </c>
      <c r="G174" s="171" t="str">
        <f t="shared" si="8"/>
        <v>项</v>
      </c>
    </row>
    <row r="175" ht="36" customHeight="1" spans="1:7">
      <c r="A175" s="496">
        <v>2012804</v>
      </c>
      <c r="B175" s="496" t="s">
        <v>170</v>
      </c>
      <c r="C175" s="497"/>
      <c r="D175" s="498"/>
      <c r="E175" s="499" t="str">
        <f t="shared" si="10"/>
        <v/>
      </c>
      <c r="F175" s="294" t="str">
        <f t="shared" si="7"/>
        <v>否</v>
      </c>
      <c r="G175" s="171" t="str">
        <f t="shared" si="8"/>
        <v>项</v>
      </c>
    </row>
    <row r="176" ht="36" customHeight="1" spans="1:7">
      <c r="A176" s="496">
        <v>2012850</v>
      </c>
      <c r="B176" s="496" t="s">
        <v>158</v>
      </c>
      <c r="C176" s="497"/>
      <c r="D176" s="498"/>
      <c r="E176" s="499" t="str">
        <f t="shared" si="10"/>
        <v/>
      </c>
      <c r="F176" s="294" t="str">
        <f t="shared" si="7"/>
        <v>否</v>
      </c>
      <c r="G176" s="171" t="str">
        <f t="shared" si="8"/>
        <v>项</v>
      </c>
    </row>
    <row r="177" ht="36" customHeight="1" spans="1:7">
      <c r="A177" s="496">
        <v>2012899</v>
      </c>
      <c r="B177" s="496" t="s">
        <v>386</v>
      </c>
      <c r="C177" s="497"/>
      <c r="D177" s="498"/>
      <c r="E177" s="499" t="str">
        <f t="shared" si="10"/>
        <v/>
      </c>
      <c r="F177" s="294" t="str">
        <f t="shared" si="7"/>
        <v>否</v>
      </c>
      <c r="G177" s="171" t="str">
        <f t="shared" si="8"/>
        <v>项</v>
      </c>
    </row>
    <row r="178" ht="36" customHeight="1" spans="1:7">
      <c r="A178" s="496">
        <v>20129</v>
      </c>
      <c r="B178" s="496" t="s">
        <v>387</v>
      </c>
      <c r="C178" s="497">
        <f>SUM(C179:C183)</f>
        <v>1923</v>
      </c>
      <c r="D178" s="498">
        <f>SUM(D179:D183)</f>
        <v>564</v>
      </c>
      <c r="E178" s="499">
        <f t="shared" si="10"/>
        <v>-0.707</v>
      </c>
      <c r="F178" s="294" t="str">
        <f t="shared" si="7"/>
        <v>是</v>
      </c>
      <c r="G178" s="171" t="str">
        <f t="shared" si="8"/>
        <v>款</v>
      </c>
    </row>
    <row r="179" ht="36" customHeight="1" spans="1:7">
      <c r="A179" s="496">
        <v>2012901</v>
      </c>
      <c r="B179" s="496" t="s">
        <v>140</v>
      </c>
      <c r="C179" s="497">
        <v>1812</v>
      </c>
      <c r="D179" s="498">
        <v>466</v>
      </c>
      <c r="E179" s="499">
        <f t="shared" si="10"/>
        <v>-0.743</v>
      </c>
      <c r="F179" s="294" t="str">
        <f t="shared" si="7"/>
        <v>是</v>
      </c>
      <c r="G179" s="171" t="str">
        <f t="shared" si="8"/>
        <v>项</v>
      </c>
    </row>
    <row r="180" ht="36" customHeight="1" spans="1:7">
      <c r="A180" s="496">
        <v>2012902</v>
      </c>
      <c r="B180" s="496" t="s">
        <v>142</v>
      </c>
      <c r="C180" s="497">
        <v>56</v>
      </c>
      <c r="D180" s="498">
        <v>29</v>
      </c>
      <c r="E180" s="499">
        <f t="shared" si="10"/>
        <v>-0.482</v>
      </c>
      <c r="F180" s="294" t="str">
        <f t="shared" si="7"/>
        <v>是</v>
      </c>
      <c r="G180" s="171" t="str">
        <f t="shared" si="8"/>
        <v>项</v>
      </c>
    </row>
    <row r="181" ht="36" customHeight="1" spans="1:7">
      <c r="A181" s="496">
        <v>2012906</v>
      </c>
      <c r="B181" s="496" t="s">
        <v>388</v>
      </c>
      <c r="C181" s="497">
        <v>0</v>
      </c>
      <c r="D181" s="498"/>
      <c r="E181" s="499" t="str">
        <f t="shared" si="10"/>
        <v/>
      </c>
      <c r="F181" s="294" t="str">
        <f t="shared" si="7"/>
        <v>否</v>
      </c>
      <c r="G181" s="171" t="str">
        <f t="shared" si="8"/>
        <v>项</v>
      </c>
    </row>
    <row r="182" ht="36" customHeight="1" spans="1:7">
      <c r="A182" s="496">
        <v>2012950</v>
      </c>
      <c r="B182" s="496" t="s">
        <v>158</v>
      </c>
      <c r="C182" s="497">
        <v>0</v>
      </c>
      <c r="D182" s="498"/>
      <c r="E182" s="499" t="str">
        <f t="shared" si="10"/>
        <v/>
      </c>
      <c r="F182" s="294" t="str">
        <f t="shared" si="7"/>
        <v>否</v>
      </c>
      <c r="G182" s="171" t="str">
        <f t="shared" si="8"/>
        <v>项</v>
      </c>
    </row>
    <row r="183" ht="36" customHeight="1" spans="1:7">
      <c r="A183" s="496">
        <v>2012999</v>
      </c>
      <c r="B183" s="496" t="s">
        <v>389</v>
      </c>
      <c r="C183" s="497">
        <v>55</v>
      </c>
      <c r="D183" s="498">
        <v>69</v>
      </c>
      <c r="E183" s="499">
        <f t="shared" si="10"/>
        <v>0.255</v>
      </c>
      <c r="F183" s="294" t="str">
        <f t="shared" si="7"/>
        <v>是</v>
      </c>
      <c r="G183" s="171" t="str">
        <f t="shared" si="8"/>
        <v>项</v>
      </c>
    </row>
    <row r="184" ht="36" customHeight="1" spans="1:7">
      <c r="A184" s="496">
        <v>20131</v>
      </c>
      <c r="B184" s="496" t="s">
        <v>390</v>
      </c>
      <c r="C184" s="497">
        <f>SUM(C185:C190)</f>
        <v>1592</v>
      </c>
      <c r="D184" s="498">
        <f>SUM(D185:D190)</f>
        <v>1717</v>
      </c>
      <c r="E184" s="499">
        <f t="shared" si="10"/>
        <v>0.079</v>
      </c>
      <c r="F184" s="294" t="str">
        <f t="shared" si="7"/>
        <v>是</v>
      </c>
      <c r="G184" s="171" t="str">
        <f t="shared" si="8"/>
        <v>款</v>
      </c>
    </row>
    <row r="185" ht="36" customHeight="1" spans="1:7">
      <c r="A185" s="496">
        <v>2013101</v>
      </c>
      <c r="B185" s="496" t="s">
        <v>140</v>
      </c>
      <c r="C185" s="498">
        <v>1256</v>
      </c>
      <c r="D185" s="498">
        <v>1416</v>
      </c>
      <c r="E185" s="499">
        <f t="shared" si="10"/>
        <v>0.127</v>
      </c>
      <c r="F185" s="294" t="str">
        <f t="shared" si="7"/>
        <v>是</v>
      </c>
      <c r="G185" s="171" t="str">
        <f t="shared" si="8"/>
        <v>项</v>
      </c>
    </row>
    <row r="186" ht="36" customHeight="1" spans="1:7">
      <c r="A186" s="496">
        <v>2013102</v>
      </c>
      <c r="B186" s="496" t="s">
        <v>142</v>
      </c>
      <c r="C186" s="498">
        <v>234</v>
      </c>
      <c r="D186" s="498">
        <v>193</v>
      </c>
      <c r="E186" s="499">
        <f t="shared" si="10"/>
        <v>-0.175</v>
      </c>
      <c r="F186" s="294" t="str">
        <f t="shared" si="7"/>
        <v>是</v>
      </c>
      <c r="G186" s="171" t="str">
        <f t="shared" si="8"/>
        <v>项</v>
      </c>
    </row>
    <row r="187" ht="36" customHeight="1" spans="1:7">
      <c r="A187" s="496">
        <v>2013103</v>
      </c>
      <c r="B187" s="496" t="s">
        <v>144</v>
      </c>
      <c r="C187" s="498">
        <v>0</v>
      </c>
      <c r="D187" s="498"/>
      <c r="E187" s="499" t="str">
        <f t="shared" si="10"/>
        <v/>
      </c>
      <c r="F187" s="294" t="str">
        <f t="shared" si="7"/>
        <v>否</v>
      </c>
      <c r="G187" s="171" t="str">
        <f t="shared" si="8"/>
        <v>项</v>
      </c>
    </row>
    <row r="188" ht="36" customHeight="1" spans="1:7">
      <c r="A188" s="496">
        <v>2013105</v>
      </c>
      <c r="B188" s="496" t="s">
        <v>391</v>
      </c>
      <c r="C188" s="498">
        <v>0</v>
      </c>
      <c r="D188" s="498"/>
      <c r="E188" s="499" t="str">
        <f t="shared" si="10"/>
        <v/>
      </c>
      <c r="F188" s="294" t="str">
        <f t="shared" si="7"/>
        <v>否</v>
      </c>
      <c r="G188" s="171" t="str">
        <f t="shared" si="8"/>
        <v>项</v>
      </c>
    </row>
    <row r="189" ht="36" customHeight="1" spans="1:7">
      <c r="A189" s="496">
        <v>2013150</v>
      </c>
      <c r="B189" s="496" t="s">
        <v>158</v>
      </c>
      <c r="C189" s="498">
        <v>0</v>
      </c>
      <c r="D189" s="498"/>
      <c r="E189" s="499" t="str">
        <f t="shared" si="10"/>
        <v/>
      </c>
      <c r="F189" s="294" t="str">
        <f t="shared" si="7"/>
        <v>否</v>
      </c>
      <c r="G189" s="171" t="str">
        <f t="shared" si="8"/>
        <v>项</v>
      </c>
    </row>
    <row r="190" ht="36" customHeight="1" spans="1:7">
      <c r="A190" s="496">
        <v>2013199</v>
      </c>
      <c r="B190" s="502" t="s">
        <v>392</v>
      </c>
      <c r="C190" s="498">
        <v>102</v>
      </c>
      <c r="D190" s="498">
        <v>108</v>
      </c>
      <c r="E190" s="499">
        <f t="shared" si="10"/>
        <v>0.059</v>
      </c>
      <c r="F190" s="294" t="str">
        <f t="shared" si="7"/>
        <v>是</v>
      </c>
      <c r="G190" s="171" t="str">
        <f t="shared" si="8"/>
        <v>项</v>
      </c>
    </row>
    <row r="191" ht="36" customHeight="1" spans="1:7">
      <c r="A191" s="496">
        <v>20132</v>
      </c>
      <c r="B191" s="496" t="s">
        <v>393</v>
      </c>
      <c r="C191" s="497">
        <f>SUM(C192:C197)</f>
        <v>1924</v>
      </c>
      <c r="D191" s="498">
        <f>SUM(D192:D197)</f>
        <v>1784</v>
      </c>
      <c r="E191" s="499">
        <f t="shared" si="10"/>
        <v>-0.073</v>
      </c>
      <c r="F191" s="294" t="str">
        <f t="shared" si="7"/>
        <v>是</v>
      </c>
      <c r="G191" s="171" t="str">
        <f t="shared" si="8"/>
        <v>款</v>
      </c>
    </row>
    <row r="192" ht="36" customHeight="1" spans="1:7">
      <c r="A192" s="496">
        <v>2013201</v>
      </c>
      <c r="B192" s="496" t="s">
        <v>140</v>
      </c>
      <c r="C192" s="497">
        <v>1909</v>
      </c>
      <c r="D192" s="498">
        <v>1769</v>
      </c>
      <c r="E192" s="499">
        <f t="shared" si="10"/>
        <v>-0.073</v>
      </c>
      <c r="F192" s="294" t="str">
        <f t="shared" si="7"/>
        <v>是</v>
      </c>
      <c r="G192" s="171" t="str">
        <f t="shared" si="8"/>
        <v>项</v>
      </c>
    </row>
    <row r="193" ht="36" customHeight="1" spans="1:7">
      <c r="A193" s="496">
        <v>2013202</v>
      </c>
      <c r="B193" s="496" t="s">
        <v>142</v>
      </c>
      <c r="C193" s="497">
        <v>5</v>
      </c>
      <c r="D193" s="498">
        <v>5</v>
      </c>
      <c r="E193" s="499">
        <f t="shared" si="10"/>
        <v>0</v>
      </c>
      <c r="F193" s="294" t="str">
        <f t="shared" si="7"/>
        <v>是</v>
      </c>
      <c r="G193" s="171" t="str">
        <f t="shared" si="8"/>
        <v>项</v>
      </c>
    </row>
    <row r="194" ht="36" customHeight="1" spans="1:7">
      <c r="A194" s="496">
        <v>2013203</v>
      </c>
      <c r="B194" s="496" t="s">
        <v>144</v>
      </c>
      <c r="C194" s="497"/>
      <c r="D194" s="498"/>
      <c r="E194" s="499" t="str">
        <f t="shared" si="10"/>
        <v/>
      </c>
      <c r="F194" s="294" t="str">
        <f t="shared" si="7"/>
        <v>否</v>
      </c>
      <c r="G194" s="171" t="str">
        <f t="shared" si="8"/>
        <v>项</v>
      </c>
    </row>
    <row r="195" ht="36" customHeight="1" spans="1:7">
      <c r="A195" s="496">
        <v>2013204</v>
      </c>
      <c r="B195" s="496" t="s">
        <v>394</v>
      </c>
      <c r="C195" s="497"/>
      <c r="D195" s="498"/>
      <c r="E195" s="499"/>
      <c r="F195" s="294" t="str">
        <f t="shared" si="7"/>
        <v>否</v>
      </c>
      <c r="G195" s="171" t="str">
        <f t="shared" si="8"/>
        <v>项</v>
      </c>
    </row>
    <row r="196" ht="36" customHeight="1" spans="1:7">
      <c r="A196" s="496">
        <v>2013250</v>
      </c>
      <c r="B196" s="496" t="s">
        <v>158</v>
      </c>
      <c r="C196" s="497"/>
      <c r="D196" s="498"/>
      <c r="E196" s="499" t="str">
        <f t="shared" ref="E196:E201" si="11">IF(OR(VALUE(D196)=0,ISERROR(D196/C196-1)),"",D196/C196-1)</f>
        <v/>
      </c>
      <c r="F196" s="294" t="str">
        <f t="shared" ref="F196:F259" si="12">IF(LEN(A196)=3,"是",IF(B196&lt;&gt;"",IF(SUM(C196:D196)&lt;&gt;0,"是","否"),"是"))</f>
        <v>否</v>
      </c>
      <c r="G196" s="171" t="str">
        <f t="shared" ref="G196:G259" si="13">IF(LEN(A196)=3,"类",IF(LEN(A196)=5,"款","项"))</f>
        <v>项</v>
      </c>
    </row>
    <row r="197" ht="36" customHeight="1" spans="1:7">
      <c r="A197" s="496">
        <v>2013299</v>
      </c>
      <c r="B197" s="496" t="s">
        <v>395</v>
      </c>
      <c r="C197" s="497">
        <v>10</v>
      </c>
      <c r="D197" s="498">
        <v>10</v>
      </c>
      <c r="E197" s="499">
        <f t="shared" si="11"/>
        <v>0</v>
      </c>
      <c r="F197" s="294" t="str">
        <f t="shared" si="12"/>
        <v>是</v>
      </c>
      <c r="G197" s="171" t="str">
        <f t="shared" si="13"/>
        <v>项</v>
      </c>
    </row>
    <row r="198" ht="36" customHeight="1" spans="1:7">
      <c r="A198" s="496">
        <v>20133</v>
      </c>
      <c r="B198" s="496" t="s">
        <v>396</v>
      </c>
      <c r="C198" s="497">
        <f>SUM(C199:C204)</f>
        <v>324</v>
      </c>
      <c r="D198" s="498">
        <f>SUM(D199:D204)</f>
        <v>497</v>
      </c>
      <c r="E198" s="499">
        <f t="shared" si="11"/>
        <v>0.534</v>
      </c>
      <c r="F198" s="294" t="str">
        <f t="shared" si="12"/>
        <v>是</v>
      </c>
      <c r="G198" s="171" t="str">
        <f t="shared" si="13"/>
        <v>款</v>
      </c>
    </row>
    <row r="199" ht="36" customHeight="1" spans="1:7">
      <c r="A199" s="496">
        <v>2013301</v>
      </c>
      <c r="B199" s="496" t="s">
        <v>140</v>
      </c>
      <c r="C199" s="497">
        <v>223</v>
      </c>
      <c r="D199" s="498">
        <v>269</v>
      </c>
      <c r="E199" s="499">
        <f t="shared" si="11"/>
        <v>0.206</v>
      </c>
      <c r="F199" s="294" t="str">
        <f t="shared" si="12"/>
        <v>是</v>
      </c>
      <c r="G199" s="171" t="str">
        <f t="shared" si="13"/>
        <v>项</v>
      </c>
    </row>
    <row r="200" ht="36" customHeight="1" spans="1:7">
      <c r="A200" s="496">
        <v>2013302</v>
      </c>
      <c r="B200" s="496" t="s">
        <v>142</v>
      </c>
      <c r="C200" s="497">
        <v>101</v>
      </c>
      <c r="D200" s="498">
        <v>225</v>
      </c>
      <c r="E200" s="499">
        <f t="shared" si="11"/>
        <v>1.228</v>
      </c>
      <c r="F200" s="294" t="str">
        <f t="shared" si="12"/>
        <v>是</v>
      </c>
      <c r="G200" s="171" t="str">
        <f t="shared" si="13"/>
        <v>项</v>
      </c>
    </row>
    <row r="201" ht="36" customHeight="1" spans="1:7">
      <c r="A201" s="496">
        <v>2013303</v>
      </c>
      <c r="B201" s="496" t="s">
        <v>144</v>
      </c>
      <c r="C201" s="497"/>
      <c r="D201" s="498"/>
      <c r="E201" s="499" t="str">
        <f t="shared" si="11"/>
        <v/>
      </c>
      <c r="F201" s="294" t="str">
        <f t="shared" si="12"/>
        <v>否</v>
      </c>
      <c r="G201" s="171" t="str">
        <f t="shared" si="13"/>
        <v>项</v>
      </c>
    </row>
    <row r="202" ht="36" customHeight="1" spans="1:7">
      <c r="A202" s="496">
        <v>2013304</v>
      </c>
      <c r="B202" s="496" t="s">
        <v>397</v>
      </c>
      <c r="C202" s="497"/>
      <c r="D202" s="498"/>
      <c r="E202" s="499"/>
      <c r="F202" s="294" t="str">
        <f t="shared" si="12"/>
        <v>否</v>
      </c>
      <c r="G202" s="171" t="str">
        <f t="shared" si="13"/>
        <v>项</v>
      </c>
    </row>
    <row r="203" ht="36" customHeight="1" spans="1:7">
      <c r="A203" s="496">
        <v>2013350</v>
      </c>
      <c r="B203" s="496" t="s">
        <v>158</v>
      </c>
      <c r="C203" s="497"/>
      <c r="D203" s="498">
        <v>3</v>
      </c>
      <c r="E203" s="499" t="str">
        <f t="shared" ref="E203:E208" si="14">IF(OR(VALUE(D203)=0,ISERROR(D203/C203-1)),"",D203/C203-1)</f>
        <v/>
      </c>
      <c r="F203" s="294" t="str">
        <f t="shared" si="12"/>
        <v>是</v>
      </c>
      <c r="G203" s="171" t="str">
        <f t="shared" si="13"/>
        <v>项</v>
      </c>
    </row>
    <row r="204" ht="36" customHeight="1" spans="1:7">
      <c r="A204" s="496">
        <v>2013399</v>
      </c>
      <c r="B204" s="496" t="s">
        <v>398</v>
      </c>
      <c r="C204" s="497"/>
      <c r="D204" s="498"/>
      <c r="E204" s="499" t="str">
        <f t="shared" si="14"/>
        <v/>
      </c>
      <c r="F204" s="294" t="str">
        <f t="shared" si="12"/>
        <v>否</v>
      </c>
      <c r="G204" s="171" t="str">
        <f t="shared" si="13"/>
        <v>项</v>
      </c>
    </row>
    <row r="205" ht="36" customHeight="1" spans="1:7">
      <c r="A205" s="496">
        <v>20134</v>
      </c>
      <c r="B205" s="496" t="s">
        <v>399</v>
      </c>
      <c r="C205" s="497">
        <f>SUM(C206:C212)</f>
        <v>196</v>
      </c>
      <c r="D205" s="498">
        <f>SUM(D206:D212)</f>
        <v>204</v>
      </c>
      <c r="E205" s="499">
        <f t="shared" si="14"/>
        <v>0.041</v>
      </c>
      <c r="F205" s="294" t="str">
        <f t="shared" si="12"/>
        <v>是</v>
      </c>
      <c r="G205" s="171" t="str">
        <f t="shared" si="13"/>
        <v>款</v>
      </c>
    </row>
    <row r="206" ht="36" customHeight="1" spans="1:7">
      <c r="A206" s="496">
        <v>2013401</v>
      </c>
      <c r="B206" s="496" t="s">
        <v>140</v>
      </c>
      <c r="C206" s="497">
        <v>191</v>
      </c>
      <c r="D206" s="498">
        <v>189</v>
      </c>
      <c r="E206" s="499">
        <f t="shared" si="14"/>
        <v>-0.01</v>
      </c>
      <c r="F206" s="294" t="str">
        <f t="shared" si="12"/>
        <v>是</v>
      </c>
      <c r="G206" s="171" t="str">
        <f t="shared" si="13"/>
        <v>项</v>
      </c>
    </row>
    <row r="207" ht="36" customHeight="1" spans="1:7">
      <c r="A207" s="496">
        <v>2013402</v>
      </c>
      <c r="B207" s="496" t="s">
        <v>142</v>
      </c>
      <c r="C207" s="497"/>
      <c r="D207" s="498">
        <v>10</v>
      </c>
      <c r="E207" s="499" t="str">
        <f t="shared" si="14"/>
        <v/>
      </c>
      <c r="F207" s="294" t="str">
        <f t="shared" si="12"/>
        <v>是</v>
      </c>
      <c r="G207" s="171" t="str">
        <f t="shared" si="13"/>
        <v>项</v>
      </c>
    </row>
    <row r="208" ht="36" customHeight="1" spans="1:7">
      <c r="A208" s="496">
        <v>2013403</v>
      </c>
      <c r="B208" s="496" t="s">
        <v>144</v>
      </c>
      <c r="C208" s="497"/>
      <c r="D208" s="498"/>
      <c r="E208" s="499" t="str">
        <f t="shared" si="14"/>
        <v/>
      </c>
      <c r="F208" s="294" t="str">
        <f t="shared" si="12"/>
        <v>否</v>
      </c>
      <c r="G208" s="171" t="str">
        <f t="shared" si="13"/>
        <v>项</v>
      </c>
    </row>
    <row r="209" ht="36" customHeight="1" spans="1:7">
      <c r="A209" s="496">
        <v>2013404</v>
      </c>
      <c r="B209" s="496" t="s">
        <v>400</v>
      </c>
      <c r="C209" s="497">
        <v>5</v>
      </c>
      <c r="D209" s="498">
        <v>5</v>
      </c>
      <c r="E209" s="499"/>
      <c r="F209" s="294" t="str">
        <f t="shared" si="12"/>
        <v>是</v>
      </c>
      <c r="G209" s="171" t="str">
        <f t="shared" si="13"/>
        <v>项</v>
      </c>
    </row>
    <row r="210" ht="36" customHeight="1" spans="1:7">
      <c r="A210" s="496">
        <v>2013405</v>
      </c>
      <c r="B210" s="496" t="s">
        <v>401</v>
      </c>
      <c r="C210" s="497"/>
      <c r="D210" s="498"/>
      <c r="E210" s="499"/>
      <c r="F210" s="294" t="str">
        <f t="shared" si="12"/>
        <v>否</v>
      </c>
      <c r="G210" s="171" t="str">
        <f t="shared" si="13"/>
        <v>项</v>
      </c>
    </row>
    <row r="211" ht="36" customHeight="1" spans="1:7">
      <c r="A211" s="496">
        <v>2013450</v>
      </c>
      <c r="B211" s="496" t="s">
        <v>158</v>
      </c>
      <c r="C211" s="497"/>
      <c r="D211" s="498"/>
      <c r="E211" s="499" t="str">
        <f t="shared" ref="E211:E268" si="15">IF(OR(VALUE(D211)=0,ISERROR(D211/C211-1)),"",D211/C211-1)</f>
        <v/>
      </c>
      <c r="F211" s="294" t="str">
        <f t="shared" si="12"/>
        <v>否</v>
      </c>
      <c r="G211" s="171" t="str">
        <f t="shared" si="13"/>
        <v>项</v>
      </c>
    </row>
    <row r="212" ht="36" customHeight="1" spans="1:7">
      <c r="A212" s="496">
        <v>2013499</v>
      </c>
      <c r="B212" s="496" t="s">
        <v>402</v>
      </c>
      <c r="C212" s="497"/>
      <c r="D212" s="498"/>
      <c r="E212" s="499" t="str">
        <f t="shared" si="15"/>
        <v/>
      </c>
      <c r="F212" s="294" t="str">
        <f t="shared" si="12"/>
        <v>否</v>
      </c>
      <c r="G212" s="171" t="str">
        <f t="shared" si="13"/>
        <v>项</v>
      </c>
    </row>
    <row r="213" ht="36" customHeight="1" spans="1:7">
      <c r="A213" s="496">
        <v>20135</v>
      </c>
      <c r="B213" s="496" t="s">
        <v>403</v>
      </c>
      <c r="C213" s="497">
        <f>SUM(C214:C218)</f>
        <v>114</v>
      </c>
      <c r="D213" s="498">
        <f>SUM(D214:D218)</f>
        <v>96</v>
      </c>
      <c r="E213" s="499">
        <f t="shared" si="15"/>
        <v>-0.158</v>
      </c>
      <c r="F213" s="294" t="str">
        <f t="shared" si="12"/>
        <v>是</v>
      </c>
      <c r="G213" s="171" t="str">
        <f t="shared" si="13"/>
        <v>款</v>
      </c>
    </row>
    <row r="214" ht="36" customHeight="1" spans="1:7">
      <c r="A214" s="496">
        <v>2013501</v>
      </c>
      <c r="B214" s="496" t="s">
        <v>140</v>
      </c>
      <c r="C214" s="497">
        <v>114</v>
      </c>
      <c r="D214" s="498">
        <v>96</v>
      </c>
      <c r="E214" s="499">
        <f t="shared" si="15"/>
        <v>-0.158</v>
      </c>
      <c r="F214" s="294" t="str">
        <f t="shared" si="12"/>
        <v>是</v>
      </c>
      <c r="G214" s="171" t="str">
        <f t="shared" si="13"/>
        <v>项</v>
      </c>
    </row>
    <row r="215" ht="36" customHeight="1" spans="1:7">
      <c r="A215" s="496">
        <v>2013502</v>
      </c>
      <c r="B215" s="496" t="s">
        <v>142</v>
      </c>
      <c r="C215" s="497"/>
      <c r="D215" s="498"/>
      <c r="E215" s="499" t="str">
        <f t="shared" si="15"/>
        <v/>
      </c>
      <c r="F215" s="294" t="str">
        <f t="shared" si="12"/>
        <v>否</v>
      </c>
      <c r="G215" s="171" t="str">
        <f t="shared" si="13"/>
        <v>项</v>
      </c>
    </row>
    <row r="216" ht="36" customHeight="1" spans="1:7">
      <c r="A216" s="496">
        <v>2013503</v>
      </c>
      <c r="B216" s="496" t="s">
        <v>144</v>
      </c>
      <c r="C216" s="497"/>
      <c r="D216" s="498"/>
      <c r="E216" s="499" t="str">
        <f t="shared" si="15"/>
        <v/>
      </c>
      <c r="F216" s="294" t="str">
        <f t="shared" si="12"/>
        <v>否</v>
      </c>
      <c r="G216" s="171" t="str">
        <f t="shared" si="13"/>
        <v>项</v>
      </c>
    </row>
    <row r="217" ht="36" customHeight="1" spans="1:7">
      <c r="A217" s="496">
        <v>2013550</v>
      </c>
      <c r="B217" s="496" t="s">
        <v>158</v>
      </c>
      <c r="C217" s="497"/>
      <c r="D217" s="498"/>
      <c r="E217" s="499" t="str">
        <f t="shared" si="15"/>
        <v/>
      </c>
      <c r="F217" s="294" t="str">
        <f t="shared" si="12"/>
        <v>否</v>
      </c>
      <c r="G217" s="171" t="str">
        <f t="shared" si="13"/>
        <v>项</v>
      </c>
    </row>
    <row r="218" ht="36" customHeight="1" spans="1:7">
      <c r="A218" s="496">
        <v>2013599</v>
      </c>
      <c r="B218" s="496" t="s">
        <v>404</v>
      </c>
      <c r="C218" s="497"/>
      <c r="D218" s="498"/>
      <c r="E218" s="499" t="str">
        <f t="shared" si="15"/>
        <v/>
      </c>
      <c r="F218" s="294" t="str">
        <f t="shared" si="12"/>
        <v>否</v>
      </c>
      <c r="G218" s="171" t="str">
        <f t="shared" si="13"/>
        <v>项</v>
      </c>
    </row>
    <row r="219" ht="36" customHeight="1" spans="1:7">
      <c r="A219" s="496">
        <v>20136</v>
      </c>
      <c r="B219" s="496" t="s">
        <v>405</v>
      </c>
      <c r="C219" s="497">
        <f>SUM(C220:C224)</f>
        <v>1420</v>
      </c>
      <c r="D219" s="498">
        <f>SUM(D220:D224)</f>
        <v>1972</v>
      </c>
      <c r="E219" s="499">
        <f t="shared" si="15"/>
        <v>0.389</v>
      </c>
      <c r="F219" s="294" t="str">
        <f t="shared" si="12"/>
        <v>是</v>
      </c>
      <c r="G219" s="171" t="str">
        <f t="shared" si="13"/>
        <v>款</v>
      </c>
    </row>
    <row r="220" ht="36" customHeight="1" spans="1:7">
      <c r="A220" s="496">
        <v>2013601</v>
      </c>
      <c r="B220" s="496" t="s">
        <v>140</v>
      </c>
      <c r="C220" s="498">
        <v>1135</v>
      </c>
      <c r="D220" s="498">
        <v>1721</v>
      </c>
      <c r="E220" s="499">
        <f t="shared" si="15"/>
        <v>0.516</v>
      </c>
      <c r="F220" s="294" t="str">
        <f t="shared" si="12"/>
        <v>是</v>
      </c>
      <c r="G220" s="171" t="str">
        <f t="shared" si="13"/>
        <v>项</v>
      </c>
    </row>
    <row r="221" ht="36" customHeight="1" spans="1:7">
      <c r="A221" s="496">
        <v>2013602</v>
      </c>
      <c r="B221" s="496" t="s">
        <v>142</v>
      </c>
      <c r="C221" s="498">
        <v>5</v>
      </c>
      <c r="D221" s="498"/>
      <c r="E221" s="499" t="str">
        <f t="shared" si="15"/>
        <v/>
      </c>
      <c r="F221" s="294" t="str">
        <f t="shared" si="12"/>
        <v>是</v>
      </c>
      <c r="G221" s="171" t="str">
        <f t="shared" si="13"/>
        <v>项</v>
      </c>
    </row>
    <row r="222" ht="36" customHeight="1" spans="1:7">
      <c r="A222" s="496">
        <v>2013603</v>
      </c>
      <c r="B222" s="496" t="s">
        <v>144</v>
      </c>
      <c r="C222" s="498"/>
      <c r="D222" s="498"/>
      <c r="E222" s="499" t="str">
        <f t="shared" si="15"/>
        <v/>
      </c>
      <c r="F222" s="294" t="str">
        <f t="shared" si="12"/>
        <v>否</v>
      </c>
      <c r="G222" s="171" t="str">
        <f t="shared" si="13"/>
        <v>项</v>
      </c>
    </row>
    <row r="223" ht="36" customHeight="1" spans="1:7">
      <c r="A223" s="496">
        <v>2013650</v>
      </c>
      <c r="B223" s="496" t="s">
        <v>158</v>
      </c>
      <c r="C223" s="498"/>
      <c r="D223" s="498"/>
      <c r="E223" s="499" t="str">
        <f t="shared" si="15"/>
        <v/>
      </c>
      <c r="F223" s="294" t="str">
        <f t="shared" si="12"/>
        <v>否</v>
      </c>
      <c r="G223" s="171" t="str">
        <f t="shared" si="13"/>
        <v>项</v>
      </c>
    </row>
    <row r="224" ht="36" customHeight="1" spans="1:7">
      <c r="A224" s="496">
        <v>2013699</v>
      </c>
      <c r="B224" s="496" t="s">
        <v>406</v>
      </c>
      <c r="C224" s="498">
        <v>280</v>
      </c>
      <c r="D224" s="498">
        <v>251</v>
      </c>
      <c r="E224" s="499">
        <f t="shared" si="15"/>
        <v>-0.104</v>
      </c>
      <c r="F224" s="294" t="str">
        <f t="shared" si="12"/>
        <v>是</v>
      </c>
      <c r="G224" s="171" t="str">
        <f t="shared" si="13"/>
        <v>项</v>
      </c>
    </row>
    <row r="225" ht="36" customHeight="1" spans="1:7">
      <c r="A225" s="496">
        <v>20138</v>
      </c>
      <c r="B225" s="496" t="s">
        <v>407</v>
      </c>
      <c r="C225" s="497">
        <f>SUM(C226:C243)</f>
        <v>1076</v>
      </c>
      <c r="D225" s="498">
        <f>SUM(D226:D243)</f>
        <v>1120</v>
      </c>
      <c r="E225" s="499">
        <f t="shared" si="15"/>
        <v>0.041</v>
      </c>
      <c r="F225" s="294" t="str">
        <f t="shared" si="12"/>
        <v>是</v>
      </c>
      <c r="G225" s="171" t="str">
        <f t="shared" si="13"/>
        <v>款</v>
      </c>
    </row>
    <row r="226" ht="36" customHeight="1" spans="1:7">
      <c r="A226" s="496">
        <v>2013801</v>
      </c>
      <c r="B226" s="496" t="s">
        <v>140</v>
      </c>
      <c r="C226" s="497">
        <v>1060</v>
      </c>
      <c r="D226" s="498">
        <v>1100</v>
      </c>
      <c r="E226" s="499">
        <f t="shared" si="15"/>
        <v>0.038</v>
      </c>
      <c r="F226" s="294" t="str">
        <f t="shared" si="12"/>
        <v>是</v>
      </c>
      <c r="G226" s="171" t="str">
        <f t="shared" si="13"/>
        <v>项</v>
      </c>
    </row>
    <row r="227" ht="36" customHeight="1" spans="1:7">
      <c r="A227" s="496">
        <v>2013802</v>
      </c>
      <c r="B227" s="496" t="s">
        <v>142</v>
      </c>
      <c r="C227" s="497"/>
      <c r="D227" s="498"/>
      <c r="E227" s="499" t="str">
        <f t="shared" si="15"/>
        <v/>
      </c>
      <c r="F227" s="294" t="str">
        <f t="shared" si="12"/>
        <v>否</v>
      </c>
      <c r="G227" s="171" t="str">
        <f t="shared" si="13"/>
        <v>项</v>
      </c>
    </row>
    <row r="228" ht="36" customHeight="1" spans="1:7">
      <c r="A228" s="496">
        <v>2013803</v>
      </c>
      <c r="B228" s="496" t="s">
        <v>144</v>
      </c>
      <c r="C228" s="497"/>
      <c r="D228" s="498"/>
      <c r="E228" s="499" t="str">
        <f t="shared" si="15"/>
        <v/>
      </c>
      <c r="F228" s="294" t="str">
        <f t="shared" si="12"/>
        <v>否</v>
      </c>
      <c r="G228" s="171" t="str">
        <f t="shared" si="13"/>
        <v>项</v>
      </c>
    </row>
    <row r="229" ht="36" customHeight="1" spans="1:7">
      <c r="A229" s="496">
        <v>2013804</v>
      </c>
      <c r="B229" s="496" t="s">
        <v>408</v>
      </c>
      <c r="C229" s="497">
        <v>5</v>
      </c>
      <c r="D229" s="498"/>
      <c r="E229" s="499" t="str">
        <f t="shared" si="15"/>
        <v/>
      </c>
      <c r="F229" s="294" t="str">
        <f t="shared" si="12"/>
        <v>是</v>
      </c>
      <c r="G229" s="171" t="str">
        <f t="shared" si="13"/>
        <v>项</v>
      </c>
    </row>
    <row r="230" ht="36" customHeight="1" spans="1:7">
      <c r="A230" s="496">
        <v>2013805</v>
      </c>
      <c r="B230" s="496" t="s">
        <v>409</v>
      </c>
      <c r="C230" s="497"/>
      <c r="D230" s="498">
        <v>5</v>
      </c>
      <c r="E230" s="499" t="str">
        <f t="shared" si="15"/>
        <v/>
      </c>
      <c r="F230" s="294" t="str">
        <f t="shared" si="12"/>
        <v>是</v>
      </c>
      <c r="G230" s="171" t="str">
        <f t="shared" si="13"/>
        <v>项</v>
      </c>
    </row>
    <row r="231" ht="36" customHeight="1" spans="1:7">
      <c r="A231" s="496">
        <v>2013806</v>
      </c>
      <c r="B231" s="496" t="s">
        <v>410</v>
      </c>
      <c r="C231" s="497">
        <v>0</v>
      </c>
      <c r="D231" s="498"/>
      <c r="E231" s="499" t="str">
        <f t="shared" si="15"/>
        <v/>
      </c>
      <c r="F231" s="294" t="str">
        <f t="shared" si="12"/>
        <v>否</v>
      </c>
      <c r="G231" s="171" t="str">
        <f t="shared" si="13"/>
        <v>项</v>
      </c>
    </row>
    <row r="232" ht="36" customHeight="1" spans="1:7">
      <c r="A232" s="496">
        <v>2013807</v>
      </c>
      <c r="B232" s="496" t="s">
        <v>411</v>
      </c>
      <c r="C232" s="497">
        <v>0</v>
      </c>
      <c r="D232" s="498"/>
      <c r="E232" s="499" t="str">
        <f t="shared" si="15"/>
        <v/>
      </c>
      <c r="F232" s="294" t="str">
        <f t="shared" si="12"/>
        <v>否</v>
      </c>
      <c r="G232" s="171" t="str">
        <f t="shared" si="13"/>
        <v>项</v>
      </c>
    </row>
    <row r="233" ht="36" customHeight="1" spans="1:7">
      <c r="A233" s="496">
        <v>2013808</v>
      </c>
      <c r="B233" s="496" t="s">
        <v>244</v>
      </c>
      <c r="C233" s="497"/>
      <c r="D233" s="498"/>
      <c r="E233" s="499" t="str">
        <f t="shared" si="15"/>
        <v/>
      </c>
      <c r="F233" s="294" t="str">
        <f t="shared" si="12"/>
        <v>否</v>
      </c>
      <c r="G233" s="171" t="str">
        <f t="shared" si="13"/>
        <v>项</v>
      </c>
    </row>
    <row r="234" ht="36" customHeight="1" spans="1:7">
      <c r="A234" s="496">
        <v>2013809</v>
      </c>
      <c r="B234" s="496" t="s">
        <v>412</v>
      </c>
      <c r="C234" s="497">
        <v>0</v>
      </c>
      <c r="D234" s="498"/>
      <c r="E234" s="499" t="str">
        <f t="shared" si="15"/>
        <v/>
      </c>
      <c r="F234" s="294" t="str">
        <f t="shared" si="12"/>
        <v>否</v>
      </c>
      <c r="G234" s="171" t="str">
        <f t="shared" si="13"/>
        <v>项</v>
      </c>
    </row>
    <row r="235" ht="36" customHeight="1" spans="1:7">
      <c r="A235" s="496">
        <v>2013810</v>
      </c>
      <c r="B235" s="496" t="s">
        <v>413</v>
      </c>
      <c r="C235" s="497">
        <v>0</v>
      </c>
      <c r="D235" s="498"/>
      <c r="E235" s="499" t="str">
        <f t="shared" si="15"/>
        <v/>
      </c>
      <c r="F235" s="294" t="str">
        <f t="shared" si="12"/>
        <v>否</v>
      </c>
      <c r="G235" s="171" t="str">
        <f t="shared" si="13"/>
        <v>项</v>
      </c>
    </row>
    <row r="236" ht="36" customHeight="1" spans="1:7">
      <c r="A236" s="496">
        <v>2013811</v>
      </c>
      <c r="B236" s="496" t="s">
        <v>414</v>
      </c>
      <c r="C236" s="497">
        <v>0</v>
      </c>
      <c r="D236" s="498"/>
      <c r="E236" s="499" t="str">
        <f t="shared" si="15"/>
        <v/>
      </c>
      <c r="F236" s="294" t="str">
        <f t="shared" si="12"/>
        <v>否</v>
      </c>
      <c r="G236" s="171" t="str">
        <f t="shared" si="13"/>
        <v>项</v>
      </c>
    </row>
    <row r="237" ht="36" customHeight="1" spans="1:7">
      <c r="A237" s="496">
        <v>2013812</v>
      </c>
      <c r="B237" s="496" t="s">
        <v>415</v>
      </c>
      <c r="C237" s="497">
        <v>3</v>
      </c>
      <c r="D237" s="498">
        <v>3</v>
      </c>
      <c r="E237" s="499">
        <f t="shared" si="15"/>
        <v>0</v>
      </c>
      <c r="F237" s="294" t="str">
        <f t="shared" si="12"/>
        <v>是</v>
      </c>
      <c r="G237" s="171" t="str">
        <f t="shared" si="13"/>
        <v>项</v>
      </c>
    </row>
    <row r="238" ht="36" customHeight="1" spans="1:7">
      <c r="A238" s="496">
        <v>2013813</v>
      </c>
      <c r="B238" s="496" t="s">
        <v>416</v>
      </c>
      <c r="C238" s="497">
        <v>0</v>
      </c>
      <c r="D238" s="498"/>
      <c r="E238" s="499" t="str">
        <f t="shared" si="15"/>
        <v/>
      </c>
      <c r="F238" s="294" t="str">
        <f t="shared" si="12"/>
        <v>否</v>
      </c>
      <c r="G238" s="171" t="str">
        <f t="shared" si="13"/>
        <v>项</v>
      </c>
    </row>
    <row r="239" ht="36" customHeight="1" spans="1:7">
      <c r="A239" s="496">
        <v>2013814</v>
      </c>
      <c r="B239" s="496" t="s">
        <v>417</v>
      </c>
      <c r="C239" s="497">
        <v>0</v>
      </c>
      <c r="D239" s="498"/>
      <c r="E239" s="499" t="str">
        <f t="shared" si="15"/>
        <v/>
      </c>
      <c r="F239" s="294" t="str">
        <f t="shared" si="12"/>
        <v>否</v>
      </c>
      <c r="G239" s="171" t="str">
        <f t="shared" si="13"/>
        <v>项</v>
      </c>
    </row>
    <row r="240" ht="36" customHeight="1" spans="1:7">
      <c r="A240" s="496">
        <v>2013815</v>
      </c>
      <c r="B240" s="496" t="s">
        <v>418</v>
      </c>
      <c r="C240" s="497">
        <v>5</v>
      </c>
      <c r="D240" s="498">
        <v>5</v>
      </c>
      <c r="E240" s="499">
        <f t="shared" si="15"/>
        <v>0</v>
      </c>
      <c r="F240" s="294" t="str">
        <f t="shared" si="12"/>
        <v>是</v>
      </c>
      <c r="G240" s="171" t="str">
        <f t="shared" si="13"/>
        <v>项</v>
      </c>
    </row>
    <row r="241" ht="36" customHeight="1" spans="1:7">
      <c r="A241" s="496">
        <v>2013816</v>
      </c>
      <c r="B241" s="496" t="s">
        <v>419</v>
      </c>
      <c r="C241" s="497">
        <v>3</v>
      </c>
      <c r="D241" s="498">
        <v>3</v>
      </c>
      <c r="E241" s="499">
        <f t="shared" si="15"/>
        <v>0</v>
      </c>
      <c r="F241" s="294" t="str">
        <f t="shared" si="12"/>
        <v>是</v>
      </c>
      <c r="G241" s="171" t="str">
        <f t="shared" si="13"/>
        <v>项</v>
      </c>
    </row>
    <row r="242" ht="36" customHeight="1" spans="1:7">
      <c r="A242" s="496">
        <v>2013850</v>
      </c>
      <c r="B242" s="496" t="s">
        <v>158</v>
      </c>
      <c r="C242" s="497"/>
      <c r="D242" s="498"/>
      <c r="E242" s="499" t="str">
        <f t="shared" si="15"/>
        <v/>
      </c>
      <c r="F242" s="294" t="str">
        <f t="shared" si="12"/>
        <v>否</v>
      </c>
      <c r="G242" s="171" t="str">
        <f t="shared" si="13"/>
        <v>项</v>
      </c>
    </row>
    <row r="243" ht="36" customHeight="1" spans="1:7">
      <c r="A243" s="496">
        <v>2013899</v>
      </c>
      <c r="B243" s="496" t="s">
        <v>420</v>
      </c>
      <c r="C243" s="497"/>
      <c r="D243" s="498">
        <v>4</v>
      </c>
      <c r="E243" s="499" t="str">
        <f t="shared" si="15"/>
        <v/>
      </c>
      <c r="F243" s="294" t="str">
        <f t="shared" si="12"/>
        <v>是</v>
      </c>
      <c r="G243" s="171" t="str">
        <f t="shared" si="13"/>
        <v>项</v>
      </c>
    </row>
    <row r="244" ht="36" customHeight="1" spans="1:7">
      <c r="A244" s="496">
        <v>20199</v>
      </c>
      <c r="B244" s="496" t="s">
        <v>421</v>
      </c>
      <c r="C244" s="497">
        <f>SUM(C245:C249)</f>
        <v>0</v>
      </c>
      <c r="D244" s="498">
        <f>SUM(D245:D249)</f>
        <v>0</v>
      </c>
      <c r="E244" s="499" t="str">
        <f t="shared" si="15"/>
        <v/>
      </c>
      <c r="F244" s="294" t="str">
        <f t="shared" si="12"/>
        <v>否</v>
      </c>
      <c r="G244" s="171" t="str">
        <f t="shared" si="13"/>
        <v>款</v>
      </c>
    </row>
    <row r="245" ht="36" customHeight="1" spans="1:7">
      <c r="A245" s="496">
        <v>2019901</v>
      </c>
      <c r="B245" s="496" t="s">
        <v>422</v>
      </c>
      <c r="C245" s="497"/>
      <c r="D245" s="498"/>
      <c r="E245" s="499" t="str">
        <f t="shared" si="15"/>
        <v/>
      </c>
      <c r="F245" s="294" t="str">
        <f t="shared" si="12"/>
        <v>否</v>
      </c>
      <c r="G245" s="171" t="str">
        <f t="shared" si="13"/>
        <v>项</v>
      </c>
    </row>
    <row r="246" ht="36" customHeight="1" spans="1:7">
      <c r="A246" s="496">
        <v>2019999</v>
      </c>
      <c r="B246" s="496" t="s">
        <v>423</v>
      </c>
      <c r="C246" s="497"/>
      <c r="D246" s="498"/>
      <c r="E246" s="499" t="str">
        <f t="shared" si="15"/>
        <v/>
      </c>
      <c r="F246" s="294" t="str">
        <f t="shared" si="12"/>
        <v>否</v>
      </c>
      <c r="G246" s="171" t="str">
        <f t="shared" si="13"/>
        <v>项</v>
      </c>
    </row>
    <row r="247" ht="36" customHeight="1" spans="1:7">
      <c r="A247" s="492">
        <v>202</v>
      </c>
      <c r="B247" s="492" t="s">
        <v>424</v>
      </c>
      <c r="C247" s="497"/>
      <c r="D247" s="498"/>
      <c r="E247" s="499" t="str">
        <f t="shared" si="15"/>
        <v/>
      </c>
      <c r="F247" s="294" t="str">
        <f t="shared" si="12"/>
        <v>是</v>
      </c>
      <c r="G247" s="171" t="str">
        <f t="shared" si="13"/>
        <v>类</v>
      </c>
    </row>
    <row r="248" ht="36" customHeight="1" spans="1:7">
      <c r="A248" s="496">
        <v>20201</v>
      </c>
      <c r="B248" s="496" t="s">
        <v>425</v>
      </c>
      <c r="C248" s="497"/>
      <c r="D248" s="498"/>
      <c r="E248" s="499" t="str">
        <f t="shared" si="15"/>
        <v/>
      </c>
      <c r="F248" s="294" t="str">
        <f t="shared" si="12"/>
        <v>否</v>
      </c>
      <c r="G248" s="171" t="str">
        <f t="shared" si="13"/>
        <v>款</v>
      </c>
    </row>
    <row r="249" ht="36" customHeight="1" spans="1:7">
      <c r="A249" s="496">
        <v>20299</v>
      </c>
      <c r="B249" s="496" t="s">
        <v>426</v>
      </c>
      <c r="C249" s="497"/>
      <c r="D249" s="498"/>
      <c r="E249" s="495" t="str">
        <f t="shared" si="15"/>
        <v/>
      </c>
      <c r="F249" s="294" t="str">
        <f t="shared" si="12"/>
        <v>否</v>
      </c>
      <c r="G249" s="171" t="str">
        <f t="shared" si="13"/>
        <v>款</v>
      </c>
    </row>
    <row r="250" ht="36" customHeight="1" spans="1:7">
      <c r="A250" s="492">
        <v>203</v>
      </c>
      <c r="B250" s="492" t="s">
        <v>427</v>
      </c>
      <c r="C250" s="493">
        <f>SUM(C251,C261)</f>
        <v>57</v>
      </c>
      <c r="D250" s="494">
        <f>SUM(D251,D261)</f>
        <v>125</v>
      </c>
      <c r="E250" s="495">
        <f t="shared" si="15"/>
        <v>1.193</v>
      </c>
      <c r="F250" s="294" t="str">
        <f t="shared" si="12"/>
        <v>是</v>
      </c>
      <c r="G250" s="171" t="str">
        <f t="shared" si="13"/>
        <v>类</v>
      </c>
    </row>
    <row r="251" ht="36" customHeight="1" spans="1:7">
      <c r="A251" s="496">
        <v>20306</v>
      </c>
      <c r="B251" s="496" t="s">
        <v>428</v>
      </c>
      <c r="C251" s="497">
        <f>SUM(C252:C260)</f>
        <v>21</v>
      </c>
      <c r="D251" s="498">
        <f>SUM(D252:D260)</f>
        <v>109</v>
      </c>
      <c r="E251" s="499">
        <f t="shared" si="15"/>
        <v>4.19</v>
      </c>
      <c r="F251" s="294" t="str">
        <f t="shared" si="12"/>
        <v>是</v>
      </c>
      <c r="G251" s="171" t="str">
        <f t="shared" si="13"/>
        <v>款</v>
      </c>
    </row>
    <row r="252" ht="36" customHeight="1" spans="1:7">
      <c r="A252" s="496">
        <v>2030601</v>
      </c>
      <c r="B252" s="496" t="s">
        <v>429</v>
      </c>
      <c r="C252" s="497">
        <v>10</v>
      </c>
      <c r="D252" s="498">
        <v>26</v>
      </c>
      <c r="E252" s="499">
        <f t="shared" si="15"/>
        <v>1.6</v>
      </c>
      <c r="F252" s="294" t="str">
        <f t="shared" si="12"/>
        <v>是</v>
      </c>
      <c r="G252" s="171" t="str">
        <f t="shared" si="13"/>
        <v>项</v>
      </c>
    </row>
    <row r="253" ht="36" customHeight="1" spans="1:7">
      <c r="A253" s="496">
        <v>2030602</v>
      </c>
      <c r="B253" s="496" t="s">
        <v>430</v>
      </c>
      <c r="C253" s="493"/>
      <c r="D253" s="494"/>
      <c r="E253" s="499" t="str">
        <f t="shared" si="15"/>
        <v/>
      </c>
      <c r="F253" s="294" t="str">
        <f t="shared" si="12"/>
        <v>否</v>
      </c>
      <c r="G253" s="171" t="str">
        <f t="shared" si="13"/>
        <v>项</v>
      </c>
    </row>
    <row r="254" ht="36" customHeight="1" spans="1:7">
      <c r="A254" s="496">
        <v>2030603</v>
      </c>
      <c r="B254" s="496" t="s">
        <v>431</v>
      </c>
      <c r="C254" s="497"/>
      <c r="D254" s="498"/>
      <c r="E254" s="499" t="str">
        <f t="shared" si="15"/>
        <v/>
      </c>
      <c r="F254" s="294" t="str">
        <f t="shared" si="12"/>
        <v>否</v>
      </c>
      <c r="G254" s="171" t="str">
        <f t="shared" si="13"/>
        <v>项</v>
      </c>
    </row>
    <row r="255" ht="36" customHeight="1" spans="1:7">
      <c r="A255" s="496">
        <v>2030604</v>
      </c>
      <c r="B255" s="496" t="s">
        <v>432</v>
      </c>
      <c r="C255" s="497"/>
      <c r="D255" s="498"/>
      <c r="E255" s="499" t="str">
        <f t="shared" si="15"/>
        <v/>
      </c>
      <c r="F255" s="294" t="str">
        <f t="shared" si="12"/>
        <v>否</v>
      </c>
      <c r="G255" s="171" t="str">
        <f t="shared" si="13"/>
        <v>项</v>
      </c>
    </row>
    <row r="256" ht="36" customHeight="1" spans="1:7">
      <c r="A256" s="496">
        <v>2030605</v>
      </c>
      <c r="B256" s="496" t="s">
        <v>433</v>
      </c>
      <c r="C256" s="497"/>
      <c r="D256" s="498"/>
      <c r="E256" s="499" t="str">
        <f t="shared" si="15"/>
        <v/>
      </c>
      <c r="F256" s="294" t="str">
        <f t="shared" si="12"/>
        <v>否</v>
      </c>
      <c r="G256" s="171" t="str">
        <f t="shared" si="13"/>
        <v>项</v>
      </c>
    </row>
    <row r="257" ht="36" customHeight="1" spans="1:7">
      <c r="A257" s="496">
        <v>2030606</v>
      </c>
      <c r="B257" s="496" t="s">
        <v>434</v>
      </c>
      <c r="C257" s="497"/>
      <c r="D257" s="498"/>
      <c r="E257" s="499" t="str">
        <f t="shared" si="15"/>
        <v/>
      </c>
      <c r="F257" s="294" t="str">
        <f t="shared" si="12"/>
        <v>否</v>
      </c>
      <c r="G257" s="171" t="str">
        <f t="shared" si="13"/>
        <v>项</v>
      </c>
    </row>
    <row r="258" ht="36" customHeight="1" spans="1:7">
      <c r="A258" s="496">
        <v>2030607</v>
      </c>
      <c r="B258" s="496" t="s">
        <v>435</v>
      </c>
      <c r="C258" s="497">
        <v>11</v>
      </c>
      <c r="D258" s="498">
        <v>83</v>
      </c>
      <c r="E258" s="499">
        <f t="shared" si="15"/>
        <v>6.545</v>
      </c>
      <c r="F258" s="294" t="str">
        <f t="shared" si="12"/>
        <v>是</v>
      </c>
      <c r="G258" s="171" t="str">
        <f t="shared" si="13"/>
        <v>项</v>
      </c>
    </row>
    <row r="259" ht="36" customHeight="1" spans="1:7">
      <c r="A259" s="496">
        <v>2030608</v>
      </c>
      <c r="B259" s="496" t="s">
        <v>436</v>
      </c>
      <c r="C259" s="497"/>
      <c r="D259" s="498"/>
      <c r="E259" s="499" t="str">
        <f t="shared" si="15"/>
        <v/>
      </c>
      <c r="F259" s="294" t="str">
        <f t="shared" si="12"/>
        <v>否</v>
      </c>
      <c r="G259" s="171" t="str">
        <f t="shared" si="13"/>
        <v>项</v>
      </c>
    </row>
    <row r="260" ht="36" customHeight="1" spans="1:7">
      <c r="A260" s="496">
        <v>2030699</v>
      </c>
      <c r="B260" s="496" t="s">
        <v>437</v>
      </c>
      <c r="C260" s="497"/>
      <c r="D260" s="498"/>
      <c r="E260" s="499" t="str">
        <f t="shared" si="15"/>
        <v/>
      </c>
      <c r="F260" s="294" t="str">
        <f t="shared" ref="F260:F323" si="16">IF(LEN(A260)=3,"是",IF(B260&lt;&gt;"",IF(SUM(C260:D260)&lt;&gt;0,"是","否"),"是"))</f>
        <v>否</v>
      </c>
      <c r="G260" s="171" t="str">
        <f t="shared" ref="G260:G323" si="17">IF(LEN(A260)=3,"类",IF(LEN(A260)=5,"款","项"))</f>
        <v>项</v>
      </c>
    </row>
    <row r="261" ht="36" customHeight="1" spans="1:7">
      <c r="A261" s="496">
        <v>20399</v>
      </c>
      <c r="B261" s="496" t="s">
        <v>438</v>
      </c>
      <c r="C261" s="497">
        <f>SUM(C262)</f>
        <v>36</v>
      </c>
      <c r="D261" s="498">
        <f>SUM(D262)</f>
        <v>16</v>
      </c>
      <c r="E261" s="499">
        <f t="shared" si="15"/>
        <v>-0.556</v>
      </c>
      <c r="F261" s="294" t="str">
        <f t="shared" si="16"/>
        <v>是</v>
      </c>
      <c r="G261" s="171" t="str">
        <f t="shared" si="17"/>
        <v>款</v>
      </c>
    </row>
    <row r="262" ht="36" customHeight="1" spans="1:7">
      <c r="A262" s="496">
        <v>2039999</v>
      </c>
      <c r="B262" s="496" t="s">
        <v>439</v>
      </c>
      <c r="C262" s="497">
        <v>36</v>
      </c>
      <c r="D262" s="498">
        <v>16</v>
      </c>
      <c r="E262" s="499">
        <f t="shared" si="15"/>
        <v>-0.556</v>
      </c>
      <c r="F262" s="294" t="str">
        <f t="shared" si="16"/>
        <v>是</v>
      </c>
      <c r="G262" s="171" t="str">
        <f t="shared" si="17"/>
        <v>项</v>
      </c>
    </row>
    <row r="263" ht="36" customHeight="1" spans="1:7">
      <c r="A263" s="492">
        <v>204</v>
      </c>
      <c r="B263" s="492" t="s">
        <v>440</v>
      </c>
      <c r="C263" s="493">
        <f>SUM(C264,C267,C278,C286,C295,C321)</f>
        <v>14424</v>
      </c>
      <c r="D263" s="503">
        <f>SUM(D264,D267,D278,D286,D295,D321)</f>
        <v>15786</v>
      </c>
      <c r="E263" s="495">
        <f t="shared" si="15"/>
        <v>0.094</v>
      </c>
      <c r="F263" s="294" t="str">
        <f t="shared" si="16"/>
        <v>是</v>
      </c>
      <c r="G263" s="171" t="str">
        <f t="shared" si="17"/>
        <v>类</v>
      </c>
    </row>
    <row r="264" ht="36" customHeight="1" spans="1:7">
      <c r="A264" s="496">
        <v>20401</v>
      </c>
      <c r="B264" s="496" t="s">
        <v>441</v>
      </c>
      <c r="C264" s="497">
        <f>SUM(C265:C266)</f>
        <v>0</v>
      </c>
      <c r="D264" s="498">
        <f>SUM(D265:D266)</f>
        <v>0</v>
      </c>
      <c r="E264" s="499" t="str">
        <f t="shared" si="15"/>
        <v/>
      </c>
      <c r="F264" s="294" t="str">
        <f t="shared" si="16"/>
        <v>否</v>
      </c>
      <c r="G264" s="171" t="str">
        <f t="shared" si="17"/>
        <v>款</v>
      </c>
    </row>
    <row r="265" ht="36" customHeight="1" spans="1:7">
      <c r="A265" s="496">
        <v>2040101</v>
      </c>
      <c r="B265" s="496" t="s">
        <v>442</v>
      </c>
      <c r="C265" s="497"/>
      <c r="D265" s="498"/>
      <c r="E265" s="499" t="str">
        <f t="shared" si="15"/>
        <v/>
      </c>
      <c r="F265" s="294" t="str">
        <f t="shared" si="16"/>
        <v>否</v>
      </c>
      <c r="G265" s="171" t="str">
        <f t="shared" si="17"/>
        <v>项</v>
      </c>
    </row>
    <row r="266" ht="36" customHeight="1" spans="1:7">
      <c r="A266" s="496">
        <v>2040199</v>
      </c>
      <c r="B266" s="496" t="s">
        <v>443</v>
      </c>
      <c r="C266" s="497"/>
      <c r="D266" s="498"/>
      <c r="E266" s="499" t="str">
        <f t="shared" si="15"/>
        <v/>
      </c>
      <c r="F266" s="294" t="str">
        <f t="shared" si="16"/>
        <v>否</v>
      </c>
      <c r="G266" s="171" t="str">
        <f t="shared" si="17"/>
        <v>项</v>
      </c>
    </row>
    <row r="267" ht="36" customHeight="1" spans="1:7">
      <c r="A267" s="496">
        <v>20402</v>
      </c>
      <c r="B267" s="496" t="s">
        <v>444</v>
      </c>
      <c r="C267" s="497">
        <f>SUM(C268:C277)</f>
        <v>12958</v>
      </c>
      <c r="D267" s="497">
        <f>SUM(D268:D277)</f>
        <v>14381</v>
      </c>
      <c r="E267" s="499">
        <f t="shared" si="15"/>
        <v>0.11</v>
      </c>
      <c r="F267" s="294" t="str">
        <f t="shared" si="16"/>
        <v>是</v>
      </c>
      <c r="G267" s="171" t="str">
        <f t="shared" si="17"/>
        <v>款</v>
      </c>
    </row>
    <row r="268" ht="36" customHeight="1" spans="1:7">
      <c r="A268" s="496">
        <v>2040201</v>
      </c>
      <c r="B268" s="496" t="s">
        <v>140</v>
      </c>
      <c r="C268" s="497">
        <v>9632</v>
      </c>
      <c r="D268" s="498">
        <v>11539</v>
      </c>
      <c r="E268" s="499">
        <f t="shared" si="15"/>
        <v>0.198</v>
      </c>
      <c r="F268" s="294" t="str">
        <f t="shared" si="16"/>
        <v>是</v>
      </c>
      <c r="G268" s="171" t="str">
        <f t="shared" si="17"/>
        <v>项</v>
      </c>
    </row>
    <row r="269" ht="36" customHeight="1" spans="1:7">
      <c r="A269" s="496">
        <v>2040202</v>
      </c>
      <c r="B269" s="496" t="s">
        <v>142</v>
      </c>
      <c r="C269" s="493">
        <v>0</v>
      </c>
      <c r="D269" s="494"/>
      <c r="E269" s="499"/>
      <c r="F269" s="294" t="str">
        <f t="shared" si="16"/>
        <v>否</v>
      </c>
      <c r="G269" s="171" t="str">
        <f t="shared" si="17"/>
        <v>项</v>
      </c>
    </row>
    <row r="270" ht="36" customHeight="1" spans="1:7">
      <c r="A270" s="496">
        <v>2040203</v>
      </c>
      <c r="B270" s="496" t="s">
        <v>144</v>
      </c>
      <c r="C270" s="497">
        <v>0</v>
      </c>
      <c r="D270" s="498"/>
      <c r="E270" s="499" t="str">
        <f t="shared" ref="E270:E282" si="18">IF(OR(VALUE(D270)=0,ISERROR(D270/C270-1)),"",D270/C270-1)</f>
        <v/>
      </c>
      <c r="F270" s="294" t="str">
        <f t="shared" si="16"/>
        <v>否</v>
      </c>
      <c r="G270" s="171" t="str">
        <f t="shared" si="17"/>
        <v>项</v>
      </c>
    </row>
    <row r="271" ht="36" customHeight="1" spans="1:7">
      <c r="A271" s="496">
        <v>2040219</v>
      </c>
      <c r="B271" s="496" t="s">
        <v>244</v>
      </c>
      <c r="C271" s="497">
        <v>453</v>
      </c>
      <c r="D271" s="498"/>
      <c r="E271" s="499" t="str">
        <f t="shared" si="18"/>
        <v/>
      </c>
      <c r="F271" s="294" t="str">
        <f t="shared" si="16"/>
        <v>是</v>
      </c>
      <c r="G271" s="171" t="str">
        <f t="shared" si="17"/>
        <v>项</v>
      </c>
    </row>
    <row r="272" ht="36" customHeight="1" spans="1:7">
      <c r="A272" s="496">
        <v>2040220</v>
      </c>
      <c r="B272" s="496" t="s">
        <v>445</v>
      </c>
      <c r="C272" s="497">
        <v>314</v>
      </c>
      <c r="D272" s="498">
        <v>480</v>
      </c>
      <c r="E272" s="499">
        <f t="shared" si="18"/>
        <v>0.529</v>
      </c>
      <c r="F272" s="294" t="str">
        <f t="shared" si="16"/>
        <v>是</v>
      </c>
      <c r="G272" s="171" t="str">
        <f t="shared" si="17"/>
        <v>项</v>
      </c>
    </row>
    <row r="273" ht="36" customHeight="1" spans="1:7">
      <c r="A273" s="496">
        <v>2040221</v>
      </c>
      <c r="B273" s="496" t="s">
        <v>446</v>
      </c>
      <c r="C273" s="497"/>
      <c r="D273" s="498"/>
      <c r="E273" s="499" t="str">
        <f t="shared" si="18"/>
        <v/>
      </c>
      <c r="F273" s="294" t="str">
        <f t="shared" si="16"/>
        <v>否</v>
      </c>
      <c r="G273" s="171" t="str">
        <f t="shared" si="17"/>
        <v>项</v>
      </c>
    </row>
    <row r="274" ht="36" customHeight="1" spans="1:7">
      <c r="A274" s="496">
        <v>2040222</v>
      </c>
      <c r="B274" s="496" t="s">
        <v>447</v>
      </c>
      <c r="C274" s="497"/>
      <c r="D274" s="498"/>
      <c r="E274" s="499" t="str">
        <f t="shared" si="18"/>
        <v/>
      </c>
      <c r="F274" s="294" t="str">
        <f t="shared" si="16"/>
        <v>否</v>
      </c>
      <c r="G274" s="171" t="str">
        <f t="shared" si="17"/>
        <v>项</v>
      </c>
    </row>
    <row r="275" ht="36" customHeight="1" spans="1:7">
      <c r="A275" s="496">
        <v>2040223</v>
      </c>
      <c r="B275" s="496" t="s">
        <v>448</v>
      </c>
      <c r="C275" s="497">
        <v>2559</v>
      </c>
      <c r="D275" s="498">
        <v>2362</v>
      </c>
      <c r="E275" s="499">
        <f t="shared" si="18"/>
        <v>-0.077</v>
      </c>
      <c r="F275" s="294" t="str">
        <f t="shared" si="16"/>
        <v>是</v>
      </c>
      <c r="G275" s="171" t="str">
        <f t="shared" si="17"/>
        <v>项</v>
      </c>
    </row>
    <row r="276" ht="36" customHeight="1" spans="1:7">
      <c r="A276" s="496">
        <v>2040250</v>
      </c>
      <c r="B276" s="496" t="s">
        <v>158</v>
      </c>
      <c r="C276" s="497"/>
      <c r="D276" s="498"/>
      <c r="E276" s="499" t="str">
        <f t="shared" si="18"/>
        <v/>
      </c>
      <c r="F276" s="294" t="str">
        <f t="shared" si="16"/>
        <v>否</v>
      </c>
      <c r="G276" s="171" t="str">
        <f t="shared" si="17"/>
        <v>项</v>
      </c>
    </row>
    <row r="277" ht="36" customHeight="1" spans="1:7">
      <c r="A277" s="496">
        <v>2040299</v>
      </c>
      <c r="B277" s="496" t="s">
        <v>449</v>
      </c>
      <c r="C277" s="497"/>
      <c r="D277" s="498"/>
      <c r="E277" s="499" t="str">
        <f t="shared" si="18"/>
        <v/>
      </c>
      <c r="F277" s="294" t="str">
        <f t="shared" si="16"/>
        <v>否</v>
      </c>
      <c r="G277" s="171" t="str">
        <f t="shared" si="17"/>
        <v>项</v>
      </c>
    </row>
    <row r="278" ht="36" customHeight="1" spans="1:7">
      <c r="A278" s="496">
        <v>20404</v>
      </c>
      <c r="B278" s="496" t="s">
        <v>450</v>
      </c>
      <c r="C278" s="497">
        <f>SUM(C279)</f>
        <v>4</v>
      </c>
      <c r="D278" s="498">
        <f>SUM(D279)</f>
        <v>4</v>
      </c>
      <c r="E278" s="499">
        <f t="shared" si="18"/>
        <v>0</v>
      </c>
      <c r="F278" s="294" t="str">
        <f t="shared" si="16"/>
        <v>是</v>
      </c>
      <c r="G278" s="171" t="str">
        <f t="shared" si="17"/>
        <v>款</v>
      </c>
    </row>
    <row r="279" ht="36" customHeight="1" spans="1:7">
      <c r="A279" s="496">
        <v>2040401</v>
      </c>
      <c r="B279" s="496" t="s">
        <v>140</v>
      </c>
      <c r="C279" s="497">
        <v>4</v>
      </c>
      <c r="D279" s="498">
        <v>4</v>
      </c>
      <c r="E279" s="499">
        <f t="shared" si="18"/>
        <v>0</v>
      </c>
      <c r="F279" s="294" t="str">
        <f t="shared" si="16"/>
        <v>是</v>
      </c>
      <c r="G279" s="171" t="str">
        <f t="shared" si="17"/>
        <v>项</v>
      </c>
    </row>
    <row r="280" ht="36" customHeight="1" spans="1:7">
      <c r="A280" s="496">
        <v>2040402</v>
      </c>
      <c r="B280" s="496" t="s">
        <v>142</v>
      </c>
      <c r="C280" s="497"/>
      <c r="D280" s="498"/>
      <c r="E280" s="499" t="str">
        <f t="shared" si="18"/>
        <v/>
      </c>
      <c r="F280" s="294" t="str">
        <f t="shared" si="16"/>
        <v>否</v>
      </c>
      <c r="G280" s="171" t="str">
        <f t="shared" si="17"/>
        <v>项</v>
      </c>
    </row>
    <row r="281" ht="36" customHeight="1" spans="1:7">
      <c r="A281" s="496">
        <v>2040203</v>
      </c>
      <c r="B281" s="496" t="s">
        <v>144</v>
      </c>
      <c r="C281" s="497"/>
      <c r="D281" s="498"/>
      <c r="E281" s="499" t="str">
        <f t="shared" si="18"/>
        <v/>
      </c>
      <c r="F281" s="294" t="str">
        <f t="shared" si="16"/>
        <v>否</v>
      </c>
      <c r="G281" s="171" t="str">
        <f t="shared" si="17"/>
        <v>项</v>
      </c>
    </row>
    <row r="282" ht="36" customHeight="1" spans="1:7">
      <c r="A282" s="496">
        <v>2040409</v>
      </c>
      <c r="B282" s="496" t="s">
        <v>451</v>
      </c>
      <c r="C282" s="497"/>
      <c r="D282" s="498"/>
      <c r="E282" s="499" t="str">
        <f t="shared" si="18"/>
        <v/>
      </c>
      <c r="F282" s="294" t="str">
        <f t="shared" si="16"/>
        <v>否</v>
      </c>
      <c r="G282" s="171" t="str">
        <f t="shared" si="17"/>
        <v>项</v>
      </c>
    </row>
    <row r="283" ht="36" customHeight="1" spans="1:7">
      <c r="A283" s="496">
        <v>2040410</v>
      </c>
      <c r="B283" s="496" t="s">
        <v>452</v>
      </c>
      <c r="C283" s="497"/>
      <c r="D283" s="498"/>
      <c r="E283" s="499"/>
      <c r="F283" s="294" t="str">
        <f t="shared" si="16"/>
        <v>否</v>
      </c>
      <c r="G283" s="171" t="str">
        <f t="shared" si="17"/>
        <v>项</v>
      </c>
    </row>
    <row r="284" ht="36" customHeight="1" spans="1:7">
      <c r="A284" s="496">
        <v>2040450</v>
      </c>
      <c r="B284" s="496" t="s">
        <v>158</v>
      </c>
      <c r="C284" s="497"/>
      <c r="D284" s="498"/>
      <c r="E284" s="499" t="str">
        <f t="shared" ref="E284:E315" si="19">IF(OR(VALUE(D284)=0,ISERROR(D284/C284-1)),"",D284/C284-1)</f>
        <v/>
      </c>
      <c r="F284" s="294" t="str">
        <f t="shared" si="16"/>
        <v>否</v>
      </c>
      <c r="G284" s="171" t="str">
        <f t="shared" si="17"/>
        <v>项</v>
      </c>
    </row>
    <row r="285" ht="36" customHeight="1" spans="1:7">
      <c r="A285" s="496">
        <v>2040499</v>
      </c>
      <c r="B285" s="496" t="s">
        <v>453</v>
      </c>
      <c r="C285" s="497"/>
      <c r="D285" s="498"/>
      <c r="E285" s="499" t="str">
        <f t="shared" si="19"/>
        <v/>
      </c>
      <c r="F285" s="294" t="str">
        <f t="shared" si="16"/>
        <v>否</v>
      </c>
      <c r="G285" s="171" t="str">
        <f t="shared" si="17"/>
        <v>项</v>
      </c>
    </row>
    <row r="286" ht="36" customHeight="1" spans="1:7">
      <c r="A286" s="496">
        <v>2040505</v>
      </c>
      <c r="B286" s="496" t="s">
        <v>454</v>
      </c>
      <c r="C286" s="497"/>
      <c r="D286" s="498"/>
      <c r="E286" s="499" t="str">
        <f t="shared" si="19"/>
        <v/>
      </c>
      <c r="F286" s="294" t="str">
        <f t="shared" si="16"/>
        <v>否</v>
      </c>
      <c r="G286" s="171" t="str">
        <f t="shared" si="17"/>
        <v>项</v>
      </c>
    </row>
    <row r="287" ht="36" customHeight="1" spans="1:7">
      <c r="A287" s="496">
        <v>2040501</v>
      </c>
      <c r="B287" s="496" t="s">
        <v>140</v>
      </c>
      <c r="C287" s="497"/>
      <c r="D287" s="498"/>
      <c r="E287" s="499" t="str">
        <f t="shared" si="19"/>
        <v/>
      </c>
      <c r="F287" s="294" t="str">
        <f t="shared" si="16"/>
        <v>否</v>
      </c>
      <c r="G287" s="171" t="str">
        <f t="shared" si="17"/>
        <v>项</v>
      </c>
    </row>
    <row r="288" ht="36" customHeight="1" spans="1:7">
      <c r="A288" s="496">
        <v>2040502</v>
      </c>
      <c r="B288" s="496" t="s">
        <v>142</v>
      </c>
      <c r="C288" s="497">
        <f>SUM(C289:C294)</f>
        <v>0</v>
      </c>
      <c r="D288" s="498">
        <f>SUM(D289:D294)</f>
        <v>0</v>
      </c>
      <c r="E288" s="499" t="str">
        <f t="shared" si="19"/>
        <v/>
      </c>
      <c r="F288" s="294" t="str">
        <f t="shared" si="16"/>
        <v>否</v>
      </c>
      <c r="G288" s="171" t="str">
        <f t="shared" si="17"/>
        <v>项</v>
      </c>
    </row>
    <row r="289" ht="36" customHeight="1" spans="1:7">
      <c r="A289" s="496">
        <v>2040503</v>
      </c>
      <c r="B289" s="496" t="s">
        <v>144</v>
      </c>
      <c r="C289" s="497"/>
      <c r="D289" s="498"/>
      <c r="E289" s="499" t="str">
        <f t="shared" si="19"/>
        <v/>
      </c>
      <c r="F289" s="294" t="str">
        <f t="shared" si="16"/>
        <v>否</v>
      </c>
      <c r="G289" s="171" t="str">
        <f t="shared" si="17"/>
        <v>项</v>
      </c>
    </row>
    <row r="290" ht="36" customHeight="1" spans="1:7">
      <c r="A290" s="496">
        <v>2040504</v>
      </c>
      <c r="B290" s="496" t="s">
        <v>455</v>
      </c>
      <c r="C290" s="497"/>
      <c r="D290" s="498"/>
      <c r="E290" s="499" t="str">
        <f t="shared" si="19"/>
        <v/>
      </c>
      <c r="F290" s="294" t="str">
        <f t="shared" si="16"/>
        <v>否</v>
      </c>
      <c r="G290" s="171" t="str">
        <f t="shared" si="17"/>
        <v>项</v>
      </c>
    </row>
    <row r="291" ht="36" customHeight="1" spans="1:7">
      <c r="A291" s="496">
        <v>2040505</v>
      </c>
      <c r="B291" s="496" t="s">
        <v>456</v>
      </c>
      <c r="C291" s="497"/>
      <c r="D291" s="498"/>
      <c r="E291" s="499" t="str">
        <f t="shared" si="19"/>
        <v/>
      </c>
      <c r="F291" s="294" t="str">
        <f t="shared" si="16"/>
        <v>否</v>
      </c>
      <c r="G291" s="171" t="str">
        <f t="shared" si="17"/>
        <v>项</v>
      </c>
    </row>
    <row r="292" ht="36" customHeight="1" spans="1:7">
      <c r="A292" s="496">
        <v>2040506</v>
      </c>
      <c r="B292" s="496" t="s">
        <v>457</v>
      </c>
      <c r="C292" s="497"/>
      <c r="D292" s="498"/>
      <c r="E292" s="499" t="str">
        <f t="shared" si="19"/>
        <v/>
      </c>
      <c r="F292" s="294" t="str">
        <f t="shared" si="16"/>
        <v>否</v>
      </c>
      <c r="G292" s="171" t="str">
        <f t="shared" si="17"/>
        <v>项</v>
      </c>
    </row>
    <row r="293" ht="36" customHeight="1" spans="1:7">
      <c r="A293" s="496">
        <v>2040550</v>
      </c>
      <c r="B293" s="496" t="s">
        <v>158</v>
      </c>
      <c r="C293" s="497"/>
      <c r="D293" s="498"/>
      <c r="E293" s="499" t="str">
        <f t="shared" si="19"/>
        <v/>
      </c>
      <c r="F293" s="294" t="str">
        <f t="shared" si="16"/>
        <v>否</v>
      </c>
      <c r="G293" s="171" t="str">
        <f t="shared" si="17"/>
        <v>项</v>
      </c>
    </row>
    <row r="294" ht="36" customHeight="1" spans="1:7">
      <c r="A294" s="496">
        <v>2040599</v>
      </c>
      <c r="B294" s="496" t="s">
        <v>458</v>
      </c>
      <c r="C294" s="497"/>
      <c r="D294" s="498"/>
      <c r="E294" s="499" t="str">
        <f t="shared" si="19"/>
        <v/>
      </c>
      <c r="F294" s="294" t="str">
        <f t="shared" si="16"/>
        <v>否</v>
      </c>
      <c r="G294" s="171" t="str">
        <f t="shared" si="17"/>
        <v>项</v>
      </c>
    </row>
    <row r="295" ht="36" customHeight="1" spans="1:7">
      <c r="A295" s="496">
        <v>20406</v>
      </c>
      <c r="B295" s="496" t="s">
        <v>459</v>
      </c>
      <c r="C295" s="497">
        <f>SUM(C296:C310)</f>
        <v>1462</v>
      </c>
      <c r="D295" s="498">
        <f>SUM(D296:D310)</f>
        <v>1401</v>
      </c>
      <c r="E295" s="499">
        <f t="shared" si="19"/>
        <v>-0.042</v>
      </c>
      <c r="F295" s="294" t="str">
        <f t="shared" si="16"/>
        <v>是</v>
      </c>
      <c r="G295" s="171" t="str">
        <f t="shared" si="17"/>
        <v>款</v>
      </c>
    </row>
    <row r="296" ht="36" customHeight="1" spans="1:7">
      <c r="A296" s="496">
        <v>2040601</v>
      </c>
      <c r="B296" s="496" t="s">
        <v>140</v>
      </c>
      <c r="C296" s="497">
        <v>1432</v>
      </c>
      <c r="D296" s="498">
        <v>1371</v>
      </c>
      <c r="E296" s="499">
        <f t="shared" si="19"/>
        <v>-0.043</v>
      </c>
      <c r="F296" s="294" t="str">
        <f t="shared" si="16"/>
        <v>是</v>
      </c>
      <c r="G296" s="171" t="str">
        <f t="shared" si="17"/>
        <v>项</v>
      </c>
    </row>
    <row r="297" ht="36" customHeight="1" spans="1:7">
      <c r="A297" s="496">
        <v>2040602</v>
      </c>
      <c r="B297" s="496" t="s">
        <v>142</v>
      </c>
      <c r="C297" s="497"/>
      <c r="D297" s="498"/>
      <c r="E297" s="499" t="str">
        <f t="shared" si="19"/>
        <v/>
      </c>
      <c r="F297" s="294" t="str">
        <f t="shared" si="16"/>
        <v>否</v>
      </c>
      <c r="G297" s="171" t="str">
        <f t="shared" si="17"/>
        <v>项</v>
      </c>
    </row>
    <row r="298" ht="36" customHeight="1" spans="1:7">
      <c r="A298" s="496">
        <v>2040603</v>
      </c>
      <c r="B298" s="496" t="s">
        <v>144</v>
      </c>
      <c r="C298" s="497"/>
      <c r="D298" s="498"/>
      <c r="E298" s="499" t="str">
        <f t="shared" si="19"/>
        <v/>
      </c>
      <c r="F298" s="294" t="str">
        <f t="shared" si="16"/>
        <v>否</v>
      </c>
      <c r="G298" s="171" t="str">
        <f t="shared" si="17"/>
        <v>项</v>
      </c>
    </row>
    <row r="299" ht="36" customHeight="1" spans="1:7">
      <c r="A299" s="496">
        <v>2040604</v>
      </c>
      <c r="B299" s="496" t="s">
        <v>460</v>
      </c>
      <c r="C299" s="497"/>
      <c r="D299" s="498"/>
      <c r="E299" s="499" t="str">
        <f t="shared" si="19"/>
        <v/>
      </c>
      <c r="F299" s="294" t="str">
        <f t="shared" si="16"/>
        <v>否</v>
      </c>
      <c r="G299" s="171" t="str">
        <f t="shared" si="17"/>
        <v>项</v>
      </c>
    </row>
    <row r="300" ht="36" customHeight="1" spans="1:7">
      <c r="A300" s="496">
        <v>2040605</v>
      </c>
      <c r="B300" s="496" t="s">
        <v>461</v>
      </c>
      <c r="C300" s="497">
        <v>20</v>
      </c>
      <c r="D300" s="498">
        <v>20</v>
      </c>
      <c r="E300" s="499">
        <f t="shared" si="19"/>
        <v>0</v>
      </c>
      <c r="F300" s="294" t="str">
        <f t="shared" si="16"/>
        <v>是</v>
      </c>
      <c r="G300" s="171" t="str">
        <f t="shared" si="17"/>
        <v>项</v>
      </c>
    </row>
    <row r="301" ht="36" customHeight="1" spans="1:7">
      <c r="A301" s="496">
        <v>2040606</v>
      </c>
      <c r="B301" s="496" t="s">
        <v>462</v>
      </c>
      <c r="C301" s="497"/>
      <c r="D301" s="498"/>
      <c r="E301" s="499" t="str">
        <f t="shared" si="19"/>
        <v/>
      </c>
      <c r="F301" s="294" t="str">
        <f t="shared" si="16"/>
        <v>否</v>
      </c>
      <c r="G301" s="171" t="str">
        <f t="shared" si="17"/>
        <v>项</v>
      </c>
    </row>
    <row r="302" ht="36" customHeight="1" spans="1:7">
      <c r="A302" s="496">
        <v>2040607</v>
      </c>
      <c r="B302" s="496" t="s">
        <v>463</v>
      </c>
      <c r="C302" s="497">
        <v>10</v>
      </c>
      <c r="D302" s="498">
        <v>10</v>
      </c>
      <c r="E302" s="499">
        <f t="shared" si="19"/>
        <v>0</v>
      </c>
      <c r="F302" s="294" t="str">
        <f t="shared" si="16"/>
        <v>是</v>
      </c>
      <c r="G302" s="171" t="str">
        <f t="shared" si="17"/>
        <v>项</v>
      </c>
    </row>
    <row r="303" ht="36" customHeight="1" spans="1:7">
      <c r="A303" s="496">
        <v>2040608</v>
      </c>
      <c r="B303" s="496" t="s">
        <v>464</v>
      </c>
      <c r="C303" s="497"/>
      <c r="D303" s="498"/>
      <c r="E303" s="499" t="str">
        <f t="shared" si="19"/>
        <v/>
      </c>
      <c r="F303" s="294" t="str">
        <f t="shared" si="16"/>
        <v>否</v>
      </c>
      <c r="G303" s="171" t="str">
        <f t="shared" si="17"/>
        <v>项</v>
      </c>
    </row>
    <row r="304" ht="36" customHeight="1" spans="1:7">
      <c r="A304" s="496">
        <v>2040609</v>
      </c>
      <c r="B304" s="496" t="s">
        <v>465</v>
      </c>
      <c r="C304" s="497"/>
      <c r="D304" s="498"/>
      <c r="E304" s="499" t="str">
        <f t="shared" si="19"/>
        <v/>
      </c>
      <c r="F304" s="294" t="str">
        <f t="shared" si="16"/>
        <v>否</v>
      </c>
      <c r="G304" s="171" t="str">
        <f t="shared" si="17"/>
        <v>项</v>
      </c>
    </row>
    <row r="305" ht="36" customHeight="1" spans="1:7">
      <c r="A305" s="496">
        <v>2040610</v>
      </c>
      <c r="B305" s="496" t="s">
        <v>466</v>
      </c>
      <c r="C305" s="497"/>
      <c r="D305" s="498"/>
      <c r="E305" s="499" t="str">
        <f t="shared" si="19"/>
        <v/>
      </c>
      <c r="F305" s="294" t="str">
        <f t="shared" si="16"/>
        <v>否</v>
      </c>
      <c r="G305" s="171" t="str">
        <f t="shared" si="17"/>
        <v>项</v>
      </c>
    </row>
    <row r="306" ht="36" customHeight="1" spans="1:7">
      <c r="A306" s="496">
        <v>2040611</v>
      </c>
      <c r="B306" s="496" t="s">
        <v>467</v>
      </c>
      <c r="C306" s="497"/>
      <c r="D306" s="498"/>
      <c r="E306" s="499" t="str">
        <f t="shared" si="19"/>
        <v/>
      </c>
      <c r="F306" s="294" t="str">
        <f t="shared" si="16"/>
        <v>否</v>
      </c>
      <c r="G306" s="171" t="str">
        <f t="shared" si="17"/>
        <v>项</v>
      </c>
    </row>
    <row r="307" ht="36" customHeight="1" spans="1:7">
      <c r="A307" s="496">
        <v>2040612</v>
      </c>
      <c r="B307" s="496" t="s">
        <v>468</v>
      </c>
      <c r="C307" s="497"/>
      <c r="D307" s="498"/>
      <c r="E307" s="499" t="str">
        <f t="shared" si="19"/>
        <v/>
      </c>
      <c r="F307" s="294" t="str">
        <f t="shared" si="16"/>
        <v>否</v>
      </c>
      <c r="G307" s="171" t="str">
        <f t="shared" si="17"/>
        <v>项</v>
      </c>
    </row>
    <row r="308" ht="36" customHeight="1" spans="1:7">
      <c r="A308" s="496">
        <v>2040613</v>
      </c>
      <c r="B308" s="496" t="s">
        <v>469</v>
      </c>
      <c r="C308" s="497"/>
      <c r="D308" s="498"/>
      <c r="E308" s="499" t="str">
        <f t="shared" si="19"/>
        <v/>
      </c>
      <c r="F308" s="294" t="str">
        <f t="shared" si="16"/>
        <v>否</v>
      </c>
      <c r="G308" s="171" t="str">
        <f t="shared" si="17"/>
        <v>项</v>
      </c>
    </row>
    <row r="309" ht="36" customHeight="1" spans="1:7">
      <c r="A309" s="496">
        <v>2040650</v>
      </c>
      <c r="B309" s="496" t="s">
        <v>158</v>
      </c>
      <c r="C309" s="497"/>
      <c r="D309" s="498"/>
      <c r="E309" s="499" t="str">
        <f t="shared" si="19"/>
        <v/>
      </c>
      <c r="F309" s="294" t="str">
        <f t="shared" si="16"/>
        <v>否</v>
      </c>
      <c r="G309" s="171" t="str">
        <f t="shared" si="17"/>
        <v>项</v>
      </c>
    </row>
    <row r="310" ht="36" customHeight="1" spans="1:7">
      <c r="A310" s="496">
        <v>2040699</v>
      </c>
      <c r="B310" s="496" t="s">
        <v>470</v>
      </c>
      <c r="C310" s="497"/>
      <c r="D310" s="498"/>
      <c r="E310" s="499" t="str">
        <f t="shared" si="19"/>
        <v/>
      </c>
      <c r="F310" s="294" t="str">
        <f t="shared" si="16"/>
        <v>否</v>
      </c>
      <c r="G310" s="171" t="str">
        <f t="shared" si="17"/>
        <v>项</v>
      </c>
    </row>
    <row r="311" ht="36" customHeight="1" spans="1:7">
      <c r="A311" s="496">
        <v>20408</v>
      </c>
      <c r="B311" s="496" t="s">
        <v>471</v>
      </c>
      <c r="C311" s="497"/>
      <c r="D311" s="498"/>
      <c r="E311" s="499" t="str">
        <f t="shared" si="19"/>
        <v/>
      </c>
      <c r="F311" s="294" t="str">
        <f t="shared" si="16"/>
        <v>否</v>
      </c>
      <c r="G311" s="171" t="str">
        <f t="shared" si="17"/>
        <v>款</v>
      </c>
    </row>
    <row r="312" ht="36" customHeight="1" spans="1:7">
      <c r="A312" s="496">
        <v>2040801</v>
      </c>
      <c r="B312" s="496" t="s">
        <v>140</v>
      </c>
      <c r="C312" s="497"/>
      <c r="D312" s="498"/>
      <c r="E312" s="499" t="str">
        <f t="shared" si="19"/>
        <v/>
      </c>
      <c r="F312" s="294" t="str">
        <f t="shared" si="16"/>
        <v>否</v>
      </c>
      <c r="G312" s="171" t="str">
        <f t="shared" si="17"/>
        <v>项</v>
      </c>
    </row>
    <row r="313" ht="36" customHeight="1" spans="1:7">
      <c r="A313" s="496">
        <v>2040802</v>
      </c>
      <c r="B313" s="496" t="s">
        <v>142</v>
      </c>
      <c r="C313" s="497"/>
      <c r="D313" s="498"/>
      <c r="E313" s="499" t="str">
        <f t="shared" si="19"/>
        <v/>
      </c>
      <c r="F313" s="294" t="str">
        <f t="shared" si="16"/>
        <v>否</v>
      </c>
      <c r="G313" s="171" t="str">
        <f t="shared" si="17"/>
        <v>项</v>
      </c>
    </row>
    <row r="314" ht="36" customHeight="1" spans="1:7">
      <c r="A314" s="496">
        <v>2040803</v>
      </c>
      <c r="B314" s="496" t="s">
        <v>144</v>
      </c>
      <c r="C314" s="497"/>
      <c r="D314" s="498"/>
      <c r="E314" s="499" t="str">
        <f t="shared" si="19"/>
        <v/>
      </c>
      <c r="F314" s="294" t="str">
        <f t="shared" si="16"/>
        <v>否</v>
      </c>
      <c r="G314" s="171" t="str">
        <f t="shared" si="17"/>
        <v>项</v>
      </c>
    </row>
    <row r="315" ht="36" customHeight="1" spans="1:7">
      <c r="A315" s="496">
        <v>2040804</v>
      </c>
      <c r="B315" s="496" t="s">
        <v>472</v>
      </c>
      <c r="C315" s="497"/>
      <c r="D315" s="498"/>
      <c r="E315" s="499" t="str">
        <f t="shared" si="19"/>
        <v/>
      </c>
      <c r="F315" s="294" t="str">
        <f t="shared" si="16"/>
        <v>否</v>
      </c>
      <c r="G315" s="171" t="str">
        <f t="shared" si="17"/>
        <v>项</v>
      </c>
    </row>
    <row r="316" ht="36" customHeight="1" spans="1:7">
      <c r="A316" s="496">
        <v>2040805</v>
      </c>
      <c r="B316" s="496" t="s">
        <v>473</v>
      </c>
      <c r="C316" s="497"/>
      <c r="D316" s="498"/>
      <c r="E316" s="499"/>
      <c r="F316" s="294" t="str">
        <f t="shared" si="16"/>
        <v>否</v>
      </c>
      <c r="G316" s="171" t="str">
        <f t="shared" si="17"/>
        <v>项</v>
      </c>
    </row>
    <row r="317" ht="36" customHeight="1" spans="1:7">
      <c r="A317" s="496">
        <v>2040806</v>
      </c>
      <c r="B317" s="496" t="s">
        <v>474</v>
      </c>
      <c r="C317" s="497"/>
      <c r="D317" s="498"/>
      <c r="E317" s="499"/>
      <c r="F317" s="294" t="str">
        <f t="shared" si="16"/>
        <v>否</v>
      </c>
      <c r="G317" s="171" t="str">
        <f t="shared" si="17"/>
        <v>项</v>
      </c>
    </row>
    <row r="318" ht="36" customHeight="1" spans="1:7">
      <c r="A318" s="496">
        <v>2040807</v>
      </c>
      <c r="B318" s="496" t="s">
        <v>244</v>
      </c>
      <c r="C318" s="497"/>
      <c r="D318" s="498"/>
      <c r="E318" s="499" t="str">
        <f t="shared" ref="E318:E376" si="20">IF(OR(VALUE(D318)=0,ISERROR(D318/C318-1)),"",D318/C318-1)</f>
        <v/>
      </c>
      <c r="F318" s="294" t="str">
        <f t="shared" si="16"/>
        <v>否</v>
      </c>
      <c r="G318" s="171" t="str">
        <f t="shared" si="17"/>
        <v>项</v>
      </c>
    </row>
    <row r="319" ht="36" customHeight="1" spans="1:7">
      <c r="A319" s="496">
        <v>2040850</v>
      </c>
      <c r="B319" s="496" t="s">
        <v>158</v>
      </c>
      <c r="C319" s="497"/>
      <c r="D319" s="498"/>
      <c r="E319" s="499"/>
      <c r="F319" s="294" t="str">
        <f t="shared" si="16"/>
        <v>否</v>
      </c>
      <c r="G319" s="171" t="str">
        <f t="shared" si="17"/>
        <v>项</v>
      </c>
    </row>
    <row r="320" ht="36" customHeight="1" spans="1:7">
      <c r="A320" s="496">
        <v>2040899</v>
      </c>
      <c r="B320" s="496" t="s">
        <v>475</v>
      </c>
      <c r="C320" s="497"/>
      <c r="D320" s="498"/>
      <c r="E320" s="499" t="str">
        <f t="shared" si="20"/>
        <v/>
      </c>
      <c r="F320" s="294" t="str">
        <f t="shared" si="16"/>
        <v>否</v>
      </c>
      <c r="G320" s="171" t="str">
        <f t="shared" si="17"/>
        <v>项</v>
      </c>
    </row>
    <row r="321" ht="36" customHeight="1" spans="1:7">
      <c r="A321" s="496">
        <v>20499</v>
      </c>
      <c r="B321" s="496" t="s">
        <v>476</v>
      </c>
      <c r="C321" s="497"/>
      <c r="D321" s="498"/>
      <c r="E321" s="499"/>
      <c r="F321" s="294" t="str">
        <f t="shared" si="16"/>
        <v>否</v>
      </c>
      <c r="G321" s="171" t="str">
        <f t="shared" si="17"/>
        <v>款</v>
      </c>
    </row>
    <row r="322" ht="36" customHeight="1" spans="1:7">
      <c r="A322" s="496">
        <v>2049901</v>
      </c>
      <c r="B322" s="496" t="s">
        <v>477</v>
      </c>
      <c r="C322" s="497"/>
      <c r="D322" s="498"/>
      <c r="E322" s="499" t="str">
        <f t="shared" si="20"/>
        <v/>
      </c>
      <c r="F322" s="294" t="str">
        <f t="shared" si="16"/>
        <v>否</v>
      </c>
      <c r="G322" s="171" t="str">
        <f t="shared" si="17"/>
        <v>项</v>
      </c>
    </row>
    <row r="323" ht="36" customHeight="1" spans="1:7">
      <c r="A323" s="492">
        <v>205</v>
      </c>
      <c r="B323" s="492" t="s">
        <v>478</v>
      </c>
      <c r="C323" s="493">
        <f>SUM(C324,C329,C338,C345,C359,C363,C369,C376)</f>
        <v>55633</v>
      </c>
      <c r="D323" s="494">
        <f>SUM(D324,D329,D338,D345,D359,D363,D369,D376)</f>
        <v>52279</v>
      </c>
      <c r="E323" s="495">
        <f t="shared" si="20"/>
        <v>-0.06</v>
      </c>
      <c r="F323" s="294" t="str">
        <f t="shared" si="16"/>
        <v>是</v>
      </c>
      <c r="G323" s="171" t="str">
        <f t="shared" si="17"/>
        <v>类</v>
      </c>
    </row>
    <row r="324" ht="36" customHeight="1" spans="1:7">
      <c r="A324" s="496">
        <v>20501</v>
      </c>
      <c r="B324" s="496" t="s">
        <v>479</v>
      </c>
      <c r="C324" s="497">
        <f>SUM(C325:C328)</f>
        <v>195</v>
      </c>
      <c r="D324" s="498">
        <f>SUM(D325:D328)</f>
        <v>962</v>
      </c>
      <c r="E324" s="499">
        <f t="shared" si="20"/>
        <v>3.933</v>
      </c>
      <c r="F324" s="294" t="str">
        <f t="shared" ref="F324:F387" si="21">IF(LEN(A324)=3,"是",IF(B324&lt;&gt;"",IF(SUM(C324:D324)&lt;&gt;0,"是","否"),"是"))</f>
        <v>是</v>
      </c>
      <c r="G324" s="171" t="str">
        <f t="shared" ref="G324:G387" si="22">IF(LEN(A324)=3,"类",IF(LEN(A324)=5,"款","项"))</f>
        <v>款</v>
      </c>
    </row>
    <row r="325" ht="36" customHeight="1" spans="1:7">
      <c r="A325" s="496">
        <v>2050101</v>
      </c>
      <c r="B325" s="496" t="s">
        <v>140</v>
      </c>
      <c r="C325" s="497">
        <v>195</v>
      </c>
      <c r="D325" s="498">
        <v>960</v>
      </c>
      <c r="E325" s="499">
        <f t="shared" si="20"/>
        <v>3.923</v>
      </c>
      <c r="F325" s="294" t="str">
        <f t="shared" si="21"/>
        <v>是</v>
      </c>
      <c r="G325" s="171" t="str">
        <f t="shared" si="22"/>
        <v>项</v>
      </c>
    </row>
    <row r="326" ht="36" customHeight="1" spans="1:7">
      <c r="A326" s="496">
        <v>2050102</v>
      </c>
      <c r="B326" s="496" t="s">
        <v>142</v>
      </c>
      <c r="C326" s="497"/>
      <c r="D326" s="498">
        <v>1</v>
      </c>
      <c r="E326" s="499" t="str">
        <f t="shared" si="20"/>
        <v/>
      </c>
      <c r="F326" s="294" t="str">
        <f t="shared" si="21"/>
        <v>是</v>
      </c>
      <c r="G326" s="171" t="str">
        <f t="shared" si="22"/>
        <v>项</v>
      </c>
    </row>
    <row r="327" ht="36" customHeight="1" spans="1:7">
      <c r="A327" s="496">
        <v>2050103</v>
      </c>
      <c r="B327" s="496" t="s">
        <v>144</v>
      </c>
      <c r="C327" s="497"/>
      <c r="D327" s="498"/>
      <c r="E327" s="499" t="str">
        <f t="shared" si="20"/>
        <v/>
      </c>
      <c r="F327" s="294" t="str">
        <f t="shared" si="21"/>
        <v>否</v>
      </c>
      <c r="G327" s="171" t="str">
        <f t="shared" si="22"/>
        <v>项</v>
      </c>
    </row>
    <row r="328" ht="36" customHeight="1" spans="1:7">
      <c r="A328" s="496">
        <v>2050199</v>
      </c>
      <c r="B328" s="496" t="s">
        <v>480</v>
      </c>
      <c r="C328" s="497"/>
      <c r="D328" s="498">
        <v>1</v>
      </c>
      <c r="E328" s="499" t="str">
        <f t="shared" si="20"/>
        <v/>
      </c>
      <c r="F328" s="294" t="str">
        <f t="shared" si="21"/>
        <v>是</v>
      </c>
      <c r="G328" s="171" t="str">
        <f t="shared" si="22"/>
        <v>项</v>
      </c>
    </row>
    <row r="329" ht="36" customHeight="1" spans="1:7">
      <c r="A329" s="496">
        <v>20502</v>
      </c>
      <c r="B329" s="496" t="s">
        <v>481</v>
      </c>
      <c r="C329" s="497">
        <f>SUM(C330:C337)</f>
        <v>51436</v>
      </c>
      <c r="D329" s="498">
        <f>SUM(D330:D337)</f>
        <v>47791</v>
      </c>
      <c r="E329" s="499">
        <f t="shared" si="20"/>
        <v>-0.071</v>
      </c>
      <c r="F329" s="294" t="str">
        <f t="shared" si="21"/>
        <v>是</v>
      </c>
      <c r="G329" s="171" t="str">
        <f t="shared" si="22"/>
        <v>款</v>
      </c>
    </row>
    <row r="330" ht="36" customHeight="1" spans="1:7">
      <c r="A330" s="496">
        <v>2050201</v>
      </c>
      <c r="B330" s="496" t="s">
        <v>482</v>
      </c>
      <c r="C330" s="498">
        <v>762</v>
      </c>
      <c r="D330" s="498">
        <v>825</v>
      </c>
      <c r="E330" s="499">
        <f t="shared" si="20"/>
        <v>0.083</v>
      </c>
      <c r="F330" s="294" t="str">
        <f t="shared" si="21"/>
        <v>是</v>
      </c>
      <c r="G330" s="171" t="str">
        <f t="shared" si="22"/>
        <v>项</v>
      </c>
    </row>
    <row r="331" ht="36" customHeight="1" spans="1:7">
      <c r="A331" s="496">
        <v>2050202</v>
      </c>
      <c r="B331" s="496" t="s">
        <v>483</v>
      </c>
      <c r="C331" s="498">
        <v>24705</v>
      </c>
      <c r="D331" s="498">
        <v>25148</v>
      </c>
      <c r="E331" s="499">
        <f t="shared" si="20"/>
        <v>0.018</v>
      </c>
      <c r="F331" s="294" t="str">
        <f t="shared" si="21"/>
        <v>是</v>
      </c>
      <c r="G331" s="171" t="str">
        <f t="shared" si="22"/>
        <v>项</v>
      </c>
    </row>
    <row r="332" ht="36" customHeight="1" spans="1:7">
      <c r="A332" s="496">
        <v>2050203</v>
      </c>
      <c r="B332" s="496" t="s">
        <v>484</v>
      </c>
      <c r="C332" s="498">
        <v>15008</v>
      </c>
      <c r="D332" s="498">
        <v>14545</v>
      </c>
      <c r="E332" s="499">
        <f t="shared" si="20"/>
        <v>-0.031</v>
      </c>
      <c r="F332" s="294" t="str">
        <f t="shared" si="21"/>
        <v>是</v>
      </c>
      <c r="G332" s="171" t="str">
        <f t="shared" si="22"/>
        <v>项</v>
      </c>
    </row>
    <row r="333" ht="36" customHeight="1" spans="1:7">
      <c r="A333" s="496">
        <v>2050204</v>
      </c>
      <c r="B333" s="496" t="s">
        <v>485</v>
      </c>
      <c r="C333" s="498">
        <v>5534</v>
      </c>
      <c r="D333" s="498">
        <v>5397</v>
      </c>
      <c r="E333" s="499">
        <f t="shared" si="20"/>
        <v>-0.025</v>
      </c>
      <c r="F333" s="294" t="str">
        <f t="shared" si="21"/>
        <v>是</v>
      </c>
      <c r="G333" s="171" t="str">
        <f t="shared" si="22"/>
        <v>项</v>
      </c>
    </row>
    <row r="334" ht="36" customHeight="1" spans="1:7">
      <c r="A334" s="496">
        <v>2050205</v>
      </c>
      <c r="B334" s="496" t="s">
        <v>486</v>
      </c>
      <c r="C334" s="498">
        <v>90</v>
      </c>
      <c r="D334" s="498">
        <v>16</v>
      </c>
      <c r="E334" s="499">
        <f t="shared" si="20"/>
        <v>-0.822</v>
      </c>
      <c r="F334" s="294" t="str">
        <f t="shared" si="21"/>
        <v>是</v>
      </c>
      <c r="G334" s="171" t="str">
        <f t="shared" si="22"/>
        <v>项</v>
      </c>
    </row>
    <row r="335" ht="36" customHeight="1" spans="1:7">
      <c r="A335" s="496">
        <v>2050206</v>
      </c>
      <c r="B335" s="496" t="s">
        <v>487</v>
      </c>
      <c r="C335" s="498"/>
      <c r="D335" s="498"/>
      <c r="E335" s="499" t="str">
        <f t="shared" si="20"/>
        <v/>
      </c>
      <c r="F335" s="294" t="str">
        <f t="shared" si="21"/>
        <v>否</v>
      </c>
      <c r="G335" s="171" t="str">
        <f t="shared" si="22"/>
        <v>项</v>
      </c>
    </row>
    <row r="336" ht="36" customHeight="1" spans="1:7">
      <c r="A336" s="496">
        <v>2050207</v>
      </c>
      <c r="B336" s="496" t="s">
        <v>488</v>
      </c>
      <c r="C336" s="498"/>
      <c r="D336" s="498"/>
      <c r="E336" s="499" t="str">
        <f t="shared" si="20"/>
        <v/>
      </c>
      <c r="F336" s="294" t="str">
        <f t="shared" si="21"/>
        <v>否</v>
      </c>
      <c r="G336" s="171" t="str">
        <f t="shared" si="22"/>
        <v>项</v>
      </c>
    </row>
    <row r="337" ht="36" customHeight="1" spans="1:7">
      <c r="A337" s="496">
        <v>2050299</v>
      </c>
      <c r="B337" s="496" t="s">
        <v>489</v>
      </c>
      <c r="C337" s="498">
        <v>5337</v>
      </c>
      <c r="D337" s="498">
        <v>1860</v>
      </c>
      <c r="E337" s="499">
        <f t="shared" si="20"/>
        <v>-0.651</v>
      </c>
      <c r="F337" s="294" t="str">
        <f t="shared" si="21"/>
        <v>是</v>
      </c>
      <c r="G337" s="171" t="str">
        <f t="shared" si="22"/>
        <v>项</v>
      </c>
    </row>
    <row r="338" ht="36" customHeight="1" spans="1:7">
      <c r="A338" s="496">
        <v>20503</v>
      </c>
      <c r="B338" s="496" t="s">
        <v>490</v>
      </c>
      <c r="C338" s="497">
        <f>SUM(C339:C344)</f>
        <v>1496</v>
      </c>
      <c r="D338" s="498">
        <f>SUM(D339:D344)</f>
        <v>1061</v>
      </c>
      <c r="E338" s="499">
        <f t="shared" si="20"/>
        <v>-0.291</v>
      </c>
      <c r="F338" s="294" t="str">
        <f t="shared" si="21"/>
        <v>是</v>
      </c>
      <c r="G338" s="171" t="str">
        <f t="shared" si="22"/>
        <v>款</v>
      </c>
    </row>
    <row r="339" ht="36" customHeight="1" spans="1:7">
      <c r="A339" s="496">
        <v>2050301</v>
      </c>
      <c r="B339" s="496" t="s">
        <v>491</v>
      </c>
      <c r="C339" s="497"/>
      <c r="D339" s="498"/>
      <c r="E339" s="499" t="str">
        <f t="shared" si="20"/>
        <v/>
      </c>
      <c r="F339" s="294" t="str">
        <f t="shared" si="21"/>
        <v>否</v>
      </c>
      <c r="G339" s="171" t="str">
        <f t="shared" si="22"/>
        <v>项</v>
      </c>
    </row>
    <row r="340" ht="36" customHeight="1" spans="1:7">
      <c r="A340" s="496">
        <v>2050302</v>
      </c>
      <c r="B340" s="496" t="s">
        <v>492</v>
      </c>
      <c r="C340" s="497">
        <v>1496</v>
      </c>
      <c r="D340" s="498">
        <v>1061</v>
      </c>
      <c r="E340" s="499">
        <f t="shared" si="20"/>
        <v>-0.291</v>
      </c>
      <c r="F340" s="294" t="str">
        <f t="shared" si="21"/>
        <v>是</v>
      </c>
      <c r="G340" s="171" t="str">
        <f t="shared" si="22"/>
        <v>项</v>
      </c>
    </row>
    <row r="341" ht="36" customHeight="1" spans="1:7">
      <c r="A341" s="496">
        <v>2050303</v>
      </c>
      <c r="B341" s="496" t="s">
        <v>493</v>
      </c>
      <c r="C341" s="497"/>
      <c r="D341" s="498"/>
      <c r="E341" s="499" t="str">
        <f t="shared" si="20"/>
        <v/>
      </c>
      <c r="F341" s="294" t="str">
        <f t="shared" si="21"/>
        <v>否</v>
      </c>
      <c r="G341" s="171" t="str">
        <f t="shared" si="22"/>
        <v>项</v>
      </c>
    </row>
    <row r="342" ht="36" customHeight="1" spans="1:7">
      <c r="A342" s="496">
        <v>2050304</v>
      </c>
      <c r="B342" s="496" t="s">
        <v>494</v>
      </c>
      <c r="C342" s="497"/>
      <c r="D342" s="498"/>
      <c r="E342" s="499" t="str">
        <f t="shared" si="20"/>
        <v/>
      </c>
      <c r="F342" s="294" t="str">
        <f t="shared" si="21"/>
        <v>否</v>
      </c>
      <c r="G342" s="171" t="str">
        <f t="shared" si="22"/>
        <v>项</v>
      </c>
    </row>
    <row r="343" ht="36" customHeight="1" spans="1:7">
      <c r="A343" s="496">
        <v>2050305</v>
      </c>
      <c r="B343" s="496" t="s">
        <v>495</v>
      </c>
      <c r="C343" s="497"/>
      <c r="D343" s="498"/>
      <c r="E343" s="499" t="str">
        <f t="shared" si="20"/>
        <v/>
      </c>
      <c r="F343" s="294" t="str">
        <f t="shared" si="21"/>
        <v>否</v>
      </c>
      <c r="G343" s="171" t="str">
        <f t="shared" si="22"/>
        <v>项</v>
      </c>
    </row>
    <row r="344" ht="36" customHeight="1" spans="1:7">
      <c r="A344" s="496">
        <v>2050399</v>
      </c>
      <c r="B344" s="496" t="s">
        <v>496</v>
      </c>
      <c r="C344" s="497"/>
      <c r="D344" s="498"/>
      <c r="E344" s="499" t="str">
        <f t="shared" si="20"/>
        <v/>
      </c>
      <c r="F344" s="294" t="str">
        <f t="shared" si="21"/>
        <v>否</v>
      </c>
      <c r="G344" s="171" t="str">
        <f t="shared" si="22"/>
        <v>项</v>
      </c>
    </row>
    <row r="345" ht="36" customHeight="1" spans="1:7">
      <c r="A345" s="496">
        <v>20504</v>
      </c>
      <c r="B345" s="496" t="s">
        <v>497</v>
      </c>
      <c r="C345" s="497">
        <f>SUM(C346:C350)</f>
        <v>0</v>
      </c>
      <c r="D345" s="498">
        <f>SUM(D346:D350)</f>
        <v>0</v>
      </c>
      <c r="E345" s="499" t="str">
        <f t="shared" si="20"/>
        <v/>
      </c>
      <c r="F345" s="294" t="str">
        <f t="shared" si="21"/>
        <v>否</v>
      </c>
      <c r="G345" s="171" t="str">
        <f t="shared" si="22"/>
        <v>款</v>
      </c>
    </row>
    <row r="346" ht="36" customHeight="1" spans="1:7">
      <c r="A346" s="496">
        <v>2050401</v>
      </c>
      <c r="B346" s="496" t="s">
        <v>498</v>
      </c>
      <c r="C346" s="497"/>
      <c r="D346" s="498"/>
      <c r="E346" s="499" t="str">
        <f t="shared" si="20"/>
        <v/>
      </c>
      <c r="F346" s="294" t="str">
        <f t="shared" si="21"/>
        <v>否</v>
      </c>
      <c r="G346" s="171" t="str">
        <f t="shared" si="22"/>
        <v>项</v>
      </c>
    </row>
    <row r="347" ht="36" customHeight="1" spans="1:7">
      <c r="A347" s="496">
        <v>2050402</v>
      </c>
      <c r="B347" s="496" t="s">
        <v>499</v>
      </c>
      <c r="C347" s="497"/>
      <c r="D347" s="498"/>
      <c r="E347" s="499" t="str">
        <f t="shared" si="20"/>
        <v/>
      </c>
      <c r="F347" s="294" t="str">
        <f t="shared" si="21"/>
        <v>否</v>
      </c>
      <c r="G347" s="171" t="str">
        <f t="shared" si="22"/>
        <v>项</v>
      </c>
    </row>
    <row r="348" ht="36" customHeight="1" spans="1:7">
      <c r="A348" s="496">
        <v>2050403</v>
      </c>
      <c r="B348" s="496" t="s">
        <v>500</v>
      </c>
      <c r="C348" s="497"/>
      <c r="D348" s="498"/>
      <c r="E348" s="499" t="str">
        <f t="shared" si="20"/>
        <v/>
      </c>
      <c r="F348" s="294" t="str">
        <f t="shared" si="21"/>
        <v>否</v>
      </c>
      <c r="G348" s="171" t="str">
        <f t="shared" si="22"/>
        <v>项</v>
      </c>
    </row>
    <row r="349" ht="36" customHeight="1" spans="1:7">
      <c r="A349" s="496">
        <v>2050404</v>
      </c>
      <c r="B349" s="496" t="s">
        <v>501</v>
      </c>
      <c r="C349" s="497"/>
      <c r="D349" s="498"/>
      <c r="E349" s="499" t="str">
        <f t="shared" si="20"/>
        <v/>
      </c>
      <c r="F349" s="294" t="str">
        <f t="shared" si="21"/>
        <v>否</v>
      </c>
      <c r="G349" s="171" t="str">
        <f t="shared" si="22"/>
        <v>项</v>
      </c>
    </row>
    <row r="350" ht="36" customHeight="1" spans="1:7">
      <c r="A350" s="496">
        <v>2050499</v>
      </c>
      <c r="B350" s="496" t="s">
        <v>502</v>
      </c>
      <c r="C350" s="497"/>
      <c r="D350" s="498"/>
      <c r="E350" s="499" t="str">
        <f t="shared" si="20"/>
        <v/>
      </c>
      <c r="F350" s="294" t="str">
        <f t="shared" si="21"/>
        <v>否</v>
      </c>
      <c r="G350" s="171" t="str">
        <f t="shared" si="22"/>
        <v>项</v>
      </c>
    </row>
    <row r="351" ht="36" customHeight="1" spans="1:7">
      <c r="A351" s="496">
        <v>20505</v>
      </c>
      <c r="B351" s="496" t="s">
        <v>503</v>
      </c>
      <c r="C351" s="493"/>
      <c r="D351" s="494">
        <f>SUM(D352:D354)</f>
        <v>0</v>
      </c>
      <c r="E351" s="499" t="str">
        <f t="shared" si="20"/>
        <v/>
      </c>
      <c r="F351" s="294" t="str">
        <f t="shared" si="21"/>
        <v>否</v>
      </c>
      <c r="G351" s="171" t="str">
        <f t="shared" si="22"/>
        <v>款</v>
      </c>
    </row>
    <row r="352" ht="36" customHeight="1" spans="1:7">
      <c r="A352" s="496">
        <v>2050501</v>
      </c>
      <c r="B352" s="496" t="s">
        <v>504</v>
      </c>
      <c r="C352" s="497">
        <f>SUM(C353:C356)</f>
        <v>0</v>
      </c>
      <c r="D352" s="498">
        <f>SUM(D353:D356)</f>
        <v>0</v>
      </c>
      <c r="E352" s="499" t="str">
        <f t="shared" si="20"/>
        <v/>
      </c>
      <c r="F352" s="294" t="str">
        <f t="shared" si="21"/>
        <v>否</v>
      </c>
      <c r="G352" s="171" t="str">
        <f t="shared" si="22"/>
        <v>项</v>
      </c>
    </row>
    <row r="353" ht="36" customHeight="1" spans="1:7">
      <c r="A353" s="496">
        <v>2050502</v>
      </c>
      <c r="B353" s="496" t="s">
        <v>505</v>
      </c>
      <c r="C353" s="497"/>
      <c r="D353" s="498"/>
      <c r="E353" s="499" t="str">
        <f t="shared" si="20"/>
        <v/>
      </c>
      <c r="F353" s="294" t="str">
        <f t="shared" si="21"/>
        <v>否</v>
      </c>
      <c r="G353" s="171" t="str">
        <f t="shared" si="22"/>
        <v>项</v>
      </c>
    </row>
    <row r="354" ht="36" customHeight="1" spans="1:7">
      <c r="A354" s="496">
        <v>2050599</v>
      </c>
      <c r="B354" s="496" t="s">
        <v>506</v>
      </c>
      <c r="C354" s="497"/>
      <c r="D354" s="498"/>
      <c r="E354" s="499" t="str">
        <f t="shared" si="20"/>
        <v/>
      </c>
      <c r="F354" s="294" t="str">
        <f t="shared" si="21"/>
        <v>否</v>
      </c>
      <c r="G354" s="171" t="str">
        <f t="shared" si="22"/>
        <v>项</v>
      </c>
    </row>
    <row r="355" ht="36" customHeight="1" spans="1:7">
      <c r="A355" s="496">
        <v>20506</v>
      </c>
      <c r="B355" s="496" t="s">
        <v>507</v>
      </c>
      <c r="C355" s="497"/>
      <c r="D355" s="494">
        <f>SUM(D356:D358)</f>
        <v>0</v>
      </c>
      <c r="E355" s="499" t="str">
        <f t="shared" si="20"/>
        <v/>
      </c>
      <c r="F355" s="294" t="str">
        <f t="shared" si="21"/>
        <v>否</v>
      </c>
      <c r="G355" s="171" t="str">
        <f t="shared" si="22"/>
        <v>款</v>
      </c>
    </row>
    <row r="356" ht="36" customHeight="1" spans="1:7">
      <c r="A356" s="496">
        <v>2050601</v>
      </c>
      <c r="B356" s="496" t="s">
        <v>508</v>
      </c>
      <c r="C356" s="497"/>
      <c r="D356" s="498"/>
      <c r="E356" s="499" t="str">
        <f t="shared" si="20"/>
        <v/>
      </c>
      <c r="F356" s="294" t="str">
        <f t="shared" si="21"/>
        <v>否</v>
      </c>
      <c r="G356" s="171" t="str">
        <f t="shared" si="22"/>
        <v>项</v>
      </c>
    </row>
    <row r="357" ht="36" customHeight="1" spans="1:7">
      <c r="A357" s="496">
        <v>2050602</v>
      </c>
      <c r="B357" s="496" t="s">
        <v>509</v>
      </c>
      <c r="C357" s="497"/>
      <c r="D357" s="498"/>
      <c r="E357" s="499" t="str">
        <f t="shared" si="20"/>
        <v/>
      </c>
      <c r="F357" s="294" t="str">
        <f t="shared" si="21"/>
        <v>否</v>
      </c>
      <c r="G357" s="171" t="str">
        <f t="shared" si="22"/>
        <v>项</v>
      </c>
    </row>
    <row r="358" ht="36" customHeight="1" spans="1:7">
      <c r="A358" s="496">
        <v>2050699</v>
      </c>
      <c r="B358" s="496" t="s">
        <v>510</v>
      </c>
      <c r="C358" s="497"/>
      <c r="D358" s="498"/>
      <c r="E358" s="499" t="str">
        <f t="shared" si="20"/>
        <v/>
      </c>
      <c r="F358" s="294" t="str">
        <f t="shared" si="21"/>
        <v>否</v>
      </c>
      <c r="G358" s="171" t="str">
        <f t="shared" si="22"/>
        <v>项</v>
      </c>
    </row>
    <row r="359" ht="36" customHeight="1" spans="1:7">
      <c r="A359" s="496">
        <v>20507</v>
      </c>
      <c r="B359" s="496" t="s">
        <v>511</v>
      </c>
      <c r="C359" s="497">
        <f>SUM(C360:C362)</f>
        <v>384</v>
      </c>
      <c r="D359" s="498">
        <f>SUM(D360:D362)</f>
        <v>294</v>
      </c>
      <c r="E359" s="499">
        <f t="shared" si="20"/>
        <v>-0.234</v>
      </c>
      <c r="F359" s="294" t="str">
        <f t="shared" si="21"/>
        <v>是</v>
      </c>
      <c r="G359" s="171" t="str">
        <f t="shared" si="22"/>
        <v>款</v>
      </c>
    </row>
    <row r="360" ht="36" customHeight="1" spans="1:7">
      <c r="A360" s="496">
        <v>2050701</v>
      </c>
      <c r="B360" s="496" t="s">
        <v>512</v>
      </c>
      <c r="C360" s="497">
        <v>384</v>
      </c>
      <c r="D360" s="498">
        <v>294</v>
      </c>
      <c r="E360" s="499">
        <f t="shared" si="20"/>
        <v>-0.234</v>
      </c>
      <c r="F360" s="294" t="str">
        <f t="shared" si="21"/>
        <v>是</v>
      </c>
      <c r="G360" s="171" t="str">
        <f t="shared" si="22"/>
        <v>项</v>
      </c>
    </row>
    <row r="361" ht="36" customHeight="1" spans="1:7">
      <c r="A361" s="496">
        <v>2050702</v>
      </c>
      <c r="B361" s="496" t="s">
        <v>513</v>
      </c>
      <c r="C361" s="497"/>
      <c r="D361" s="498"/>
      <c r="E361" s="499" t="str">
        <f t="shared" si="20"/>
        <v/>
      </c>
      <c r="F361" s="294" t="str">
        <f t="shared" si="21"/>
        <v>否</v>
      </c>
      <c r="G361" s="171" t="str">
        <f t="shared" si="22"/>
        <v>项</v>
      </c>
    </row>
    <row r="362" ht="36" customHeight="1" spans="1:7">
      <c r="A362" s="496">
        <v>2050799</v>
      </c>
      <c r="B362" s="496" t="s">
        <v>514</v>
      </c>
      <c r="C362" s="497"/>
      <c r="D362" s="498"/>
      <c r="E362" s="499" t="str">
        <f t="shared" si="20"/>
        <v/>
      </c>
      <c r="F362" s="294" t="str">
        <f t="shared" si="21"/>
        <v>否</v>
      </c>
      <c r="G362" s="171" t="str">
        <f t="shared" si="22"/>
        <v>项</v>
      </c>
    </row>
    <row r="363" ht="36" customHeight="1" spans="1:7">
      <c r="A363" s="496">
        <v>20508</v>
      </c>
      <c r="B363" s="496" t="s">
        <v>515</v>
      </c>
      <c r="C363" s="497">
        <f>SUM(C364:C365)</f>
        <v>889</v>
      </c>
      <c r="D363" s="498">
        <f>SUM(D364:D365)</f>
        <v>871</v>
      </c>
      <c r="E363" s="499">
        <f t="shared" si="20"/>
        <v>-0.02</v>
      </c>
      <c r="F363" s="294" t="str">
        <f t="shared" si="21"/>
        <v>是</v>
      </c>
      <c r="G363" s="171" t="str">
        <f t="shared" si="22"/>
        <v>款</v>
      </c>
    </row>
    <row r="364" ht="36" customHeight="1" spans="1:7">
      <c r="A364" s="496">
        <v>2050801</v>
      </c>
      <c r="B364" s="496" t="s">
        <v>516</v>
      </c>
      <c r="C364" s="497">
        <v>578</v>
      </c>
      <c r="D364" s="498">
        <v>556</v>
      </c>
      <c r="E364" s="499">
        <f t="shared" si="20"/>
        <v>-0.038</v>
      </c>
      <c r="F364" s="294" t="str">
        <f t="shared" si="21"/>
        <v>是</v>
      </c>
      <c r="G364" s="171" t="str">
        <f t="shared" si="22"/>
        <v>项</v>
      </c>
    </row>
    <row r="365" ht="36" customHeight="1" spans="1:7">
      <c r="A365" s="496">
        <v>2050802</v>
      </c>
      <c r="B365" s="496" t="s">
        <v>517</v>
      </c>
      <c r="C365" s="497">
        <v>311</v>
      </c>
      <c r="D365" s="498">
        <v>315</v>
      </c>
      <c r="E365" s="499">
        <f t="shared" si="20"/>
        <v>0.013</v>
      </c>
      <c r="F365" s="294" t="str">
        <f t="shared" si="21"/>
        <v>是</v>
      </c>
      <c r="G365" s="171" t="str">
        <f t="shared" si="22"/>
        <v>项</v>
      </c>
    </row>
    <row r="366" ht="36" customHeight="1" spans="1:7">
      <c r="A366" s="496">
        <v>2050803</v>
      </c>
      <c r="B366" s="496" t="s">
        <v>518</v>
      </c>
      <c r="C366" s="497"/>
      <c r="D366" s="498"/>
      <c r="E366" s="499" t="str">
        <f t="shared" si="20"/>
        <v/>
      </c>
      <c r="F366" s="294" t="str">
        <f t="shared" si="21"/>
        <v>否</v>
      </c>
      <c r="G366" s="171" t="str">
        <f t="shared" si="22"/>
        <v>项</v>
      </c>
    </row>
    <row r="367" ht="36" customHeight="1" spans="1:7">
      <c r="A367" s="496">
        <v>2050804</v>
      </c>
      <c r="B367" s="496" t="s">
        <v>519</v>
      </c>
      <c r="C367" s="497"/>
      <c r="D367" s="498"/>
      <c r="E367" s="499" t="str">
        <f t="shared" si="20"/>
        <v/>
      </c>
      <c r="F367" s="294" t="str">
        <f t="shared" si="21"/>
        <v>否</v>
      </c>
      <c r="G367" s="171" t="str">
        <f t="shared" si="22"/>
        <v>项</v>
      </c>
    </row>
    <row r="368" ht="36" customHeight="1" spans="1:7">
      <c r="A368" s="496">
        <v>2050899</v>
      </c>
      <c r="B368" s="496" t="s">
        <v>520</v>
      </c>
      <c r="C368" s="497"/>
      <c r="D368" s="498"/>
      <c r="E368" s="499" t="str">
        <f t="shared" si="20"/>
        <v/>
      </c>
      <c r="F368" s="294" t="str">
        <f t="shared" si="21"/>
        <v>否</v>
      </c>
      <c r="G368" s="171" t="str">
        <f t="shared" si="22"/>
        <v>项</v>
      </c>
    </row>
    <row r="369" ht="36" customHeight="1" spans="1:7">
      <c r="A369" s="496">
        <v>20509</v>
      </c>
      <c r="B369" s="496" t="s">
        <v>521</v>
      </c>
      <c r="C369" s="497">
        <f>SUM(C370:C375)</f>
        <v>1233</v>
      </c>
      <c r="D369" s="498">
        <f>SUM(D370:D375)</f>
        <v>1300</v>
      </c>
      <c r="E369" s="499">
        <f t="shared" si="20"/>
        <v>0.054</v>
      </c>
      <c r="F369" s="294" t="str">
        <f t="shared" si="21"/>
        <v>是</v>
      </c>
      <c r="G369" s="171" t="str">
        <f t="shared" si="22"/>
        <v>款</v>
      </c>
    </row>
    <row r="370" ht="36" customHeight="1" spans="1:7">
      <c r="A370" s="496">
        <v>2050901</v>
      </c>
      <c r="B370" s="496" t="s">
        <v>522</v>
      </c>
      <c r="C370" s="497"/>
      <c r="D370" s="498">
        <v>337</v>
      </c>
      <c r="E370" s="499" t="str">
        <f t="shared" si="20"/>
        <v/>
      </c>
      <c r="F370" s="294" t="str">
        <f t="shared" si="21"/>
        <v>是</v>
      </c>
      <c r="G370" s="171" t="str">
        <f t="shared" si="22"/>
        <v>项</v>
      </c>
    </row>
    <row r="371" ht="36" customHeight="1" spans="1:7">
      <c r="A371" s="496">
        <v>2050902</v>
      </c>
      <c r="B371" s="496" t="s">
        <v>523</v>
      </c>
      <c r="C371" s="497"/>
      <c r="D371" s="498">
        <v>75</v>
      </c>
      <c r="E371" s="499" t="str">
        <f t="shared" si="20"/>
        <v/>
      </c>
      <c r="F371" s="294" t="str">
        <f t="shared" si="21"/>
        <v>是</v>
      </c>
      <c r="G371" s="171" t="str">
        <f t="shared" si="22"/>
        <v>项</v>
      </c>
    </row>
    <row r="372" ht="36" customHeight="1" spans="1:7">
      <c r="A372" s="496">
        <v>2050903</v>
      </c>
      <c r="B372" s="496" t="s">
        <v>524</v>
      </c>
      <c r="C372" s="497"/>
      <c r="D372" s="498"/>
      <c r="E372" s="499" t="str">
        <f t="shared" si="20"/>
        <v/>
      </c>
      <c r="F372" s="294" t="str">
        <f t="shared" si="21"/>
        <v>否</v>
      </c>
      <c r="G372" s="171" t="str">
        <f t="shared" si="22"/>
        <v>项</v>
      </c>
    </row>
    <row r="373" ht="36" customHeight="1" spans="1:7">
      <c r="A373" s="496">
        <v>2050904</v>
      </c>
      <c r="B373" s="496" t="s">
        <v>525</v>
      </c>
      <c r="C373" s="497"/>
      <c r="D373" s="498">
        <v>448</v>
      </c>
      <c r="E373" s="499" t="str">
        <f t="shared" si="20"/>
        <v/>
      </c>
      <c r="F373" s="294" t="str">
        <f t="shared" si="21"/>
        <v>是</v>
      </c>
      <c r="G373" s="171" t="str">
        <f t="shared" si="22"/>
        <v>项</v>
      </c>
    </row>
    <row r="374" ht="36" customHeight="1" spans="1:7">
      <c r="A374" s="496">
        <v>2050905</v>
      </c>
      <c r="B374" s="496" t="s">
        <v>526</v>
      </c>
      <c r="C374" s="497"/>
      <c r="D374" s="498"/>
      <c r="E374" s="499" t="str">
        <f t="shared" si="20"/>
        <v/>
      </c>
      <c r="F374" s="294" t="str">
        <f t="shared" si="21"/>
        <v>否</v>
      </c>
      <c r="G374" s="171" t="str">
        <f t="shared" si="22"/>
        <v>项</v>
      </c>
    </row>
    <row r="375" ht="36" customHeight="1" spans="1:7">
      <c r="A375" s="496">
        <v>2050999</v>
      </c>
      <c r="B375" s="496" t="s">
        <v>527</v>
      </c>
      <c r="C375" s="497">
        <v>1233</v>
      </c>
      <c r="D375" s="498">
        <v>440</v>
      </c>
      <c r="E375" s="499">
        <f t="shared" si="20"/>
        <v>-0.643</v>
      </c>
      <c r="F375" s="294" t="str">
        <f t="shared" si="21"/>
        <v>是</v>
      </c>
      <c r="G375" s="171" t="str">
        <f t="shared" si="22"/>
        <v>项</v>
      </c>
    </row>
    <row r="376" ht="36" customHeight="1" spans="1:7">
      <c r="A376" s="496">
        <v>20599</v>
      </c>
      <c r="B376" s="496" t="s">
        <v>528</v>
      </c>
      <c r="C376" s="497"/>
      <c r="D376" s="498"/>
      <c r="E376" s="499" t="str">
        <f t="shared" si="20"/>
        <v/>
      </c>
      <c r="F376" s="294" t="str">
        <f t="shared" si="21"/>
        <v>否</v>
      </c>
      <c r="G376" s="171" t="str">
        <f t="shared" si="22"/>
        <v>款</v>
      </c>
    </row>
    <row r="377" ht="36" customHeight="1" spans="1:7">
      <c r="A377" s="496">
        <v>2059999</v>
      </c>
      <c r="B377" s="496" t="s">
        <v>529</v>
      </c>
      <c r="C377" s="497"/>
      <c r="D377" s="498"/>
      <c r="E377" s="499"/>
      <c r="F377" s="294" t="str">
        <f t="shared" si="21"/>
        <v>否</v>
      </c>
      <c r="G377" s="171" t="str">
        <f t="shared" si="22"/>
        <v>项</v>
      </c>
    </row>
    <row r="378" ht="36" customHeight="1" spans="1:7">
      <c r="A378" s="492">
        <v>206</v>
      </c>
      <c r="B378" s="492" t="s">
        <v>530</v>
      </c>
      <c r="C378" s="493">
        <f>C379+C415+C429</f>
        <v>105</v>
      </c>
      <c r="D378" s="494">
        <f>D379+D415+D429</f>
        <v>169</v>
      </c>
      <c r="E378" s="495">
        <f t="shared" ref="E378:E441" si="23">IF(OR(VALUE(D378)=0,ISERROR(D378/C378-1)),"",D378/C378-1)</f>
        <v>0.61</v>
      </c>
      <c r="F378" s="294" t="str">
        <f t="shared" si="21"/>
        <v>是</v>
      </c>
      <c r="G378" s="171" t="str">
        <f t="shared" si="22"/>
        <v>类</v>
      </c>
    </row>
    <row r="379" ht="36" customHeight="1" spans="1:7">
      <c r="A379" s="496">
        <v>20601</v>
      </c>
      <c r="B379" s="496" t="s">
        <v>531</v>
      </c>
      <c r="C379" s="497">
        <f>SUM(C380:C383)</f>
        <v>92</v>
      </c>
      <c r="D379" s="498">
        <f>SUM(D380:D383)</f>
        <v>156</v>
      </c>
      <c r="E379" s="499">
        <f t="shared" si="23"/>
        <v>0.696</v>
      </c>
      <c r="F379" s="294" t="str">
        <f t="shared" si="21"/>
        <v>是</v>
      </c>
      <c r="G379" s="171" t="str">
        <f t="shared" si="22"/>
        <v>款</v>
      </c>
    </row>
    <row r="380" ht="36" customHeight="1" spans="1:7">
      <c r="A380" s="496">
        <v>2060101</v>
      </c>
      <c r="B380" s="496" t="s">
        <v>140</v>
      </c>
      <c r="C380" s="497">
        <v>92</v>
      </c>
      <c r="D380" s="498">
        <v>156</v>
      </c>
      <c r="E380" s="499">
        <f t="shared" si="23"/>
        <v>0.696</v>
      </c>
      <c r="F380" s="294" t="str">
        <f t="shared" si="21"/>
        <v>是</v>
      </c>
      <c r="G380" s="171" t="str">
        <f t="shared" si="22"/>
        <v>项</v>
      </c>
    </row>
    <row r="381" ht="36" customHeight="1" spans="1:7">
      <c r="A381" s="496">
        <v>2060102</v>
      </c>
      <c r="B381" s="496" t="s">
        <v>142</v>
      </c>
      <c r="C381" s="497"/>
      <c r="D381" s="498"/>
      <c r="E381" s="499" t="str">
        <f t="shared" si="23"/>
        <v/>
      </c>
      <c r="F381" s="294" t="str">
        <f t="shared" si="21"/>
        <v>否</v>
      </c>
      <c r="G381" s="171" t="str">
        <f t="shared" si="22"/>
        <v>项</v>
      </c>
    </row>
    <row r="382" ht="36" customHeight="1" spans="1:7">
      <c r="A382" s="496">
        <v>2060103</v>
      </c>
      <c r="B382" s="496" t="s">
        <v>144</v>
      </c>
      <c r="C382" s="497"/>
      <c r="D382" s="498"/>
      <c r="E382" s="499" t="str">
        <f t="shared" si="23"/>
        <v/>
      </c>
      <c r="F382" s="294" t="str">
        <f t="shared" si="21"/>
        <v>否</v>
      </c>
      <c r="G382" s="171" t="str">
        <f t="shared" si="22"/>
        <v>项</v>
      </c>
    </row>
    <row r="383" ht="36" customHeight="1" spans="1:7">
      <c r="A383" s="496">
        <v>2060199</v>
      </c>
      <c r="B383" s="496" t="s">
        <v>532</v>
      </c>
      <c r="C383" s="497"/>
      <c r="D383" s="498"/>
      <c r="E383" s="499" t="str">
        <f t="shared" si="23"/>
        <v/>
      </c>
      <c r="F383" s="294" t="str">
        <f t="shared" si="21"/>
        <v>否</v>
      </c>
      <c r="G383" s="171" t="str">
        <f t="shared" si="22"/>
        <v>项</v>
      </c>
    </row>
    <row r="384" ht="36" customHeight="1" spans="1:7">
      <c r="A384" s="496">
        <v>20602</v>
      </c>
      <c r="B384" s="496" t="s">
        <v>533</v>
      </c>
      <c r="C384" s="497">
        <f>SUM(C385:C387)</f>
        <v>0</v>
      </c>
      <c r="D384" s="498">
        <f>SUM(D385:D387)</f>
        <v>0</v>
      </c>
      <c r="E384" s="499" t="str">
        <f t="shared" si="23"/>
        <v/>
      </c>
      <c r="F384" s="294" t="str">
        <f t="shared" si="21"/>
        <v>否</v>
      </c>
      <c r="G384" s="171" t="str">
        <f t="shared" si="22"/>
        <v>款</v>
      </c>
    </row>
    <row r="385" ht="36" customHeight="1" spans="1:7">
      <c r="A385" s="496">
        <v>2060201</v>
      </c>
      <c r="B385" s="496" t="s">
        <v>534</v>
      </c>
      <c r="C385" s="497"/>
      <c r="D385" s="498"/>
      <c r="E385" s="499" t="str">
        <f t="shared" si="23"/>
        <v/>
      </c>
      <c r="F385" s="294" t="str">
        <f t="shared" si="21"/>
        <v>否</v>
      </c>
      <c r="G385" s="171" t="str">
        <f t="shared" si="22"/>
        <v>项</v>
      </c>
    </row>
    <row r="386" ht="36" customHeight="1" spans="1:7">
      <c r="A386" s="496">
        <v>2060202</v>
      </c>
      <c r="B386" s="496" t="s">
        <v>535</v>
      </c>
      <c r="C386" s="497"/>
      <c r="D386" s="498"/>
      <c r="E386" s="499" t="str">
        <f t="shared" si="23"/>
        <v/>
      </c>
      <c r="F386" s="294" t="str">
        <f t="shared" si="21"/>
        <v>否</v>
      </c>
      <c r="G386" s="171" t="str">
        <f t="shared" si="22"/>
        <v>项</v>
      </c>
    </row>
    <row r="387" ht="36" customHeight="1" spans="1:7">
      <c r="A387" s="496">
        <v>2060203</v>
      </c>
      <c r="B387" s="496" t="s">
        <v>536</v>
      </c>
      <c r="C387" s="497"/>
      <c r="D387" s="498"/>
      <c r="E387" s="499" t="str">
        <f t="shared" si="23"/>
        <v/>
      </c>
      <c r="F387" s="294" t="str">
        <f t="shared" si="21"/>
        <v>否</v>
      </c>
      <c r="G387" s="171" t="str">
        <f t="shared" si="22"/>
        <v>项</v>
      </c>
    </row>
    <row r="388" ht="36" customHeight="1" spans="1:7">
      <c r="A388" s="496">
        <v>2060204</v>
      </c>
      <c r="B388" s="496" t="s">
        <v>537</v>
      </c>
      <c r="C388" s="497">
        <f>SUM(C389:C391)</f>
        <v>0</v>
      </c>
      <c r="D388" s="498">
        <f>SUM(D389:D391)</f>
        <v>0</v>
      </c>
      <c r="E388" s="499" t="str">
        <f t="shared" si="23"/>
        <v/>
      </c>
      <c r="F388" s="294" t="str">
        <f t="shared" ref="F388:F451" si="24">IF(LEN(A388)=3,"是",IF(B388&lt;&gt;"",IF(SUM(C388:D388)&lt;&gt;0,"是","否"),"是"))</f>
        <v>否</v>
      </c>
      <c r="G388" s="171" t="str">
        <f t="shared" ref="G388:G451" si="25">IF(LEN(A388)=3,"类",IF(LEN(A388)=5,"款","项"))</f>
        <v>项</v>
      </c>
    </row>
    <row r="389" ht="36" customHeight="1" spans="1:7">
      <c r="A389" s="496">
        <v>2060205</v>
      </c>
      <c r="B389" s="496" t="s">
        <v>538</v>
      </c>
      <c r="C389" s="497"/>
      <c r="D389" s="498"/>
      <c r="E389" s="499" t="str">
        <f t="shared" si="23"/>
        <v/>
      </c>
      <c r="F389" s="294" t="str">
        <f t="shared" si="24"/>
        <v>否</v>
      </c>
      <c r="G389" s="171" t="str">
        <f t="shared" si="25"/>
        <v>项</v>
      </c>
    </row>
    <row r="390" ht="36" customHeight="1" spans="1:7">
      <c r="A390" s="496">
        <v>2060206</v>
      </c>
      <c r="B390" s="496" t="s">
        <v>539</v>
      </c>
      <c r="C390" s="497"/>
      <c r="D390" s="498"/>
      <c r="E390" s="499" t="str">
        <f t="shared" si="23"/>
        <v/>
      </c>
      <c r="F390" s="294" t="str">
        <f t="shared" si="24"/>
        <v>否</v>
      </c>
      <c r="G390" s="171" t="str">
        <f t="shared" si="25"/>
        <v>项</v>
      </c>
    </row>
    <row r="391" ht="36" customHeight="1" spans="1:7">
      <c r="A391" s="496">
        <v>2060207</v>
      </c>
      <c r="B391" s="496" t="s">
        <v>540</v>
      </c>
      <c r="C391" s="497"/>
      <c r="D391" s="498"/>
      <c r="E391" s="499" t="str">
        <f t="shared" si="23"/>
        <v/>
      </c>
      <c r="F391" s="294" t="str">
        <f t="shared" si="24"/>
        <v>否</v>
      </c>
      <c r="G391" s="171" t="str">
        <f t="shared" si="25"/>
        <v>项</v>
      </c>
    </row>
    <row r="392" ht="36" customHeight="1" spans="1:7">
      <c r="A392" s="496">
        <v>2060299</v>
      </c>
      <c r="B392" s="496" t="s">
        <v>541</v>
      </c>
      <c r="C392" s="497">
        <f>SUM(C393:C397)</f>
        <v>0</v>
      </c>
      <c r="D392" s="498">
        <f>SUM(D393:D397)</f>
        <v>0</v>
      </c>
      <c r="E392" s="499" t="str">
        <f t="shared" si="23"/>
        <v/>
      </c>
      <c r="F392" s="294" t="str">
        <f t="shared" si="24"/>
        <v>否</v>
      </c>
      <c r="G392" s="171" t="str">
        <f t="shared" si="25"/>
        <v>项</v>
      </c>
    </row>
    <row r="393" ht="36" customHeight="1" spans="1:7">
      <c r="A393" s="496">
        <v>20603</v>
      </c>
      <c r="B393" s="496" t="s">
        <v>542</v>
      </c>
      <c r="C393" s="497"/>
      <c r="D393" s="498"/>
      <c r="E393" s="499" t="str">
        <f t="shared" si="23"/>
        <v/>
      </c>
      <c r="F393" s="294" t="str">
        <f t="shared" si="24"/>
        <v>否</v>
      </c>
      <c r="G393" s="171" t="str">
        <f t="shared" si="25"/>
        <v>款</v>
      </c>
    </row>
    <row r="394" ht="36" customHeight="1" spans="1:7">
      <c r="A394" s="496">
        <v>2060301</v>
      </c>
      <c r="B394" s="496" t="s">
        <v>534</v>
      </c>
      <c r="C394" s="497"/>
      <c r="D394" s="498"/>
      <c r="E394" s="499" t="str">
        <f t="shared" si="23"/>
        <v/>
      </c>
      <c r="F394" s="294" t="str">
        <f t="shared" si="24"/>
        <v>否</v>
      </c>
      <c r="G394" s="171" t="str">
        <f t="shared" si="25"/>
        <v>项</v>
      </c>
    </row>
    <row r="395" ht="36" customHeight="1" spans="1:7">
      <c r="A395" s="496">
        <v>2060302</v>
      </c>
      <c r="B395" s="496" t="s">
        <v>543</v>
      </c>
      <c r="C395" s="497"/>
      <c r="D395" s="498"/>
      <c r="E395" s="499" t="str">
        <f t="shared" si="23"/>
        <v/>
      </c>
      <c r="F395" s="294" t="str">
        <f t="shared" si="24"/>
        <v>否</v>
      </c>
      <c r="G395" s="171" t="str">
        <f t="shared" si="25"/>
        <v>项</v>
      </c>
    </row>
    <row r="396" ht="36" customHeight="1" spans="1:7">
      <c r="A396" s="496">
        <v>2060303</v>
      </c>
      <c r="B396" s="496" t="s">
        <v>544</v>
      </c>
      <c r="C396" s="497"/>
      <c r="D396" s="498"/>
      <c r="E396" s="499" t="str">
        <f t="shared" si="23"/>
        <v/>
      </c>
      <c r="F396" s="294" t="str">
        <f t="shared" si="24"/>
        <v>否</v>
      </c>
      <c r="G396" s="171" t="str">
        <f t="shared" si="25"/>
        <v>项</v>
      </c>
    </row>
    <row r="397" ht="36" customHeight="1" spans="1:7">
      <c r="A397" s="496">
        <v>2060304</v>
      </c>
      <c r="B397" s="496" t="s">
        <v>545</v>
      </c>
      <c r="C397" s="497"/>
      <c r="D397" s="498"/>
      <c r="E397" s="499" t="str">
        <f t="shared" si="23"/>
        <v/>
      </c>
      <c r="F397" s="294" t="str">
        <f t="shared" si="24"/>
        <v>否</v>
      </c>
      <c r="G397" s="171" t="str">
        <f t="shared" si="25"/>
        <v>项</v>
      </c>
    </row>
    <row r="398" ht="36" customHeight="1" spans="1:7">
      <c r="A398" s="496">
        <v>2060399</v>
      </c>
      <c r="B398" s="496" t="s">
        <v>546</v>
      </c>
      <c r="C398" s="497">
        <f>SUM(C399:C404)</f>
        <v>0</v>
      </c>
      <c r="D398" s="498">
        <f>SUM(D399:D404)</f>
        <v>0</v>
      </c>
      <c r="E398" s="499" t="str">
        <f t="shared" si="23"/>
        <v/>
      </c>
      <c r="F398" s="294" t="str">
        <f t="shared" si="24"/>
        <v>否</v>
      </c>
      <c r="G398" s="171" t="str">
        <f t="shared" si="25"/>
        <v>项</v>
      </c>
    </row>
    <row r="399" ht="36" customHeight="1" spans="1:7">
      <c r="A399" s="496">
        <v>20604</v>
      </c>
      <c r="B399" s="496" t="s">
        <v>547</v>
      </c>
      <c r="C399" s="497"/>
      <c r="D399" s="498"/>
      <c r="E399" s="499" t="str">
        <f t="shared" si="23"/>
        <v/>
      </c>
      <c r="F399" s="294" t="str">
        <f t="shared" si="24"/>
        <v>否</v>
      </c>
      <c r="G399" s="171" t="str">
        <f t="shared" si="25"/>
        <v>款</v>
      </c>
    </row>
    <row r="400" ht="36" customHeight="1" spans="1:7">
      <c r="A400" s="496">
        <v>2060401</v>
      </c>
      <c r="B400" s="496" t="s">
        <v>534</v>
      </c>
      <c r="C400" s="497"/>
      <c r="D400" s="498"/>
      <c r="E400" s="499" t="str">
        <f t="shared" si="23"/>
        <v/>
      </c>
      <c r="F400" s="294" t="str">
        <f t="shared" si="24"/>
        <v>否</v>
      </c>
      <c r="G400" s="171" t="str">
        <f t="shared" si="25"/>
        <v>项</v>
      </c>
    </row>
    <row r="401" ht="36" customHeight="1" spans="1:7">
      <c r="A401" s="496">
        <v>2060402</v>
      </c>
      <c r="B401" s="496" t="s">
        <v>548</v>
      </c>
      <c r="C401" s="497"/>
      <c r="D401" s="498"/>
      <c r="E401" s="499" t="str">
        <f t="shared" si="23"/>
        <v/>
      </c>
      <c r="F401" s="294" t="str">
        <f t="shared" si="24"/>
        <v>否</v>
      </c>
      <c r="G401" s="171" t="str">
        <f t="shared" si="25"/>
        <v>项</v>
      </c>
    </row>
    <row r="402" ht="36" customHeight="1" spans="1:7">
      <c r="A402" s="496">
        <v>2060403</v>
      </c>
      <c r="B402" s="496" t="s">
        <v>549</v>
      </c>
      <c r="C402" s="497"/>
      <c r="D402" s="498"/>
      <c r="E402" s="499" t="str">
        <f t="shared" si="23"/>
        <v/>
      </c>
      <c r="F402" s="294" t="str">
        <f t="shared" si="24"/>
        <v>否</v>
      </c>
      <c r="G402" s="171" t="str">
        <f t="shared" si="25"/>
        <v>项</v>
      </c>
    </row>
    <row r="403" ht="36" customHeight="1" spans="1:7">
      <c r="A403" s="496">
        <v>2060404</v>
      </c>
      <c r="B403" s="496" t="s">
        <v>550</v>
      </c>
      <c r="C403" s="497"/>
      <c r="D403" s="498"/>
      <c r="E403" s="499" t="str">
        <f t="shared" si="23"/>
        <v/>
      </c>
      <c r="F403" s="294" t="str">
        <f t="shared" si="24"/>
        <v>否</v>
      </c>
      <c r="G403" s="171" t="str">
        <f t="shared" si="25"/>
        <v>项</v>
      </c>
    </row>
    <row r="404" ht="36" customHeight="1" spans="1:7">
      <c r="A404" s="496">
        <v>2060499</v>
      </c>
      <c r="B404" s="496" t="s">
        <v>551</v>
      </c>
      <c r="C404" s="497"/>
      <c r="D404" s="498"/>
      <c r="E404" s="499" t="str">
        <f t="shared" si="23"/>
        <v/>
      </c>
      <c r="F404" s="294" t="str">
        <f t="shared" si="24"/>
        <v>否</v>
      </c>
      <c r="G404" s="171" t="str">
        <f t="shared" si="25"/>
        <v>项</v>
      </c>
    </row>
    <row r="405" ht="36" customHeight="1" spans="1:7">
      <c r="A405" s="496">
        <v>20605</v>
      </c>
      <c r="B405" s="496" t="s">
        <v>552</v>
      </c>
      <c r="C405" s="497">
        <f>SUM(C406:C409)</f>
        <v>0</v>
      </c>
      <c r="D405" s="498">
        <f>SUM(D406:D409)</f>
        <v>0</v>
      </c>
      <c r="E405" s="499" t="str">
        <f t="shared" si="23"/>
        <v/>
      </c>
      <c r="F405" s="294" t="str">
        <f t="shared" si="24"/>
        <v>否</v>
      </c>
      <c r="G405" s="171" t="str">
        <f t="shared" si="25"/>
        <v>款</v>
      </c>
    </row>
    <row r="406" ht="36" customHeight="1" spans="1:7">
      <c r="A406" s="496">
        <v>2060501</v>
      </c>
      <c r="B406" s="496" t="s">
        <v>534</v>
      </c>
      <c r="C406" s="493"/>
      <c r="D406" s="494"/>
      <c r="E406" s="499" t="str">
        <f t="shared" si="23"/>
        <v/>
      </c>
      <c r="F406" s="294" t="str">
        <f t="shared" si="24"/>
        <v>否</v>
      </c>
      <c r="G406" s="171" t="str">
        <f t="shared" si="25"/>
        <v>项</v>
      </c>
    </row>
    <row r="407" ht="36" customHeight="1" spans="1:7">
      <c r="A407" s="496">
        <v>2060502</v>
      </c>
      <c r="B407" s="496" t="s">
        <v>553</v>
      </c>
      <c r="C407" s="497"/>
      <c r="D407" s="498"/>
      <c r="E407" s="499" t="str">
        <f t="shared" si="23"/>
        <v/>
      </c>
      <c r="F407" s="294" t="str">
        <f t="shared" si="24"/>
        <v>否</v>
      </c>
      <c r="G407" s="171" t="str">
        <f t="shared" si="25"/>
        <v>项</v>
      </c>
    </row>
    <row r="408" ht="36" customHeight="1" spans="1:7">
      <c r="A408" s="496">
        <v>2060503</v>
      </c>
      <c r="B408" s="496" t="s">
        <v>554</v>
      </c>
      <c r="C408" s="497"/>
      <c r="D408" s="498"/>
      <c r="E408" s="499" t="str">
        <f t="shared" si="23"/>
        <v/>
      </c>
      <c r="F408" s="294" t="str">
        <f t="shared" si="24"/>
        <v>否</v>
      </c>
      <c r="G408" s="171" t="str">
        <f t="shared" si="25"/>
        <v>项</v>
      </c>
    </row>
    <row r="409" ht="36" customHeight="1" spans="1:7">
      <c r="A409" s="496">
        <v>2060599</v>
      </c>
      <c r="B409" s="496" t="s">
        <v>555</v>
      </c>
      <c r="C409" s="497"/>
      <c r="D409" s="498"/>
      <c r="E409" s="499" t="str">
        <f t="shared" si="23"/>
        <v/>
      </c>
      <c r="F409" s="294" t="str">
        <f t="shared" si="24"/>
        <v>否</v>
      </c>
      <c r="G409" s="171" t="str">
        <f t="shared" si="25"/>
        <v>项</v>
      </c>
    </row>
    <row r="410" ht="36" customHeight="1" spans="1:7">
      <c r="A410" s="496">
        <v>20606</v>
      </c>
      <c r="B410" s="496" t="s">
        <v>556</v>
      </c>
      <c r="C410" s="497"/>
      <c r="D410" s="498"/>
      <c r="E410" s="499" t="str">
        <f t="shared" si="23"/>
        <v/>
      </c>
      <c r="F410" s="294" t="str">
        <f t="shared" si="24"/>
        <v>否</v>
      </c>
      <c r="G410" s="171" t="str">
        <f t="shared" si="25"/>
        <v>款</v>
      </c>
    </row>
    <row r="411" ht="36" customHeight="1" spans="1:7">
      <c r="A411" s="496">
        <v>2060101</v>
      </c>
      <c r="B411" s="496" t="s">
        <v>557</v>
      </c>
      <c r="C411" s="497"/>
      <c r="D411" s="498"/>
      <c r="E411" s="499" t="str">
        <f t="shared" si="23"/>
        <v/>
      </c>
      <c r="F411" s="294" t="str">
        <f t="shared" si="24"/>
        <v>否</v>
      </c>
      <c r="G411" s="171" t="str">
        <f t="shared" si="25"/>
        <v>项</v>
      </c>
    </row>
    <row r="412" ht="36" customHeight="1" spans="1:7">
      <c r="A412" s="496">
        <v>2060102</v>
      </c>
      <c r="B412" s="496" t="s">
        <v>558</v>
      </c>
      <c r="C412" s="497"/>
      <c r="D412" s="498"/>
      <c r="E412" s="499" t="str">
        <f t="shared" si="23"/>
        <v/>
      </c>
      <c r="F412" s="294" t="str">
        <f t="shared" si="24"/>
        <v>否</v>
      </c>
      <c r="G412" s="171" t="str">
        <f t="shared" si="25"/>
        <v>项</v>
      </c>
    </row>
    <row r="413" s="478" customFormat="1" ht="36" customHeight="1" spans="1:7">
      <c r="A413" s="496">
        <v>2060103</v>
      </c>
      <c r="B413" s="496" t="s">
        <v>559</v>
      </c>
      <c r="C413" s="497"/>
      <c r="D413" s="498"/>
      <c r="E413" s="499" t="str">
        <f t="shared" si="23"/>
        <v/>
      </c>
      <c r="F413" s="294" t="str">
        <f t="shared" si="24"/>
        <v>否</v>
      </c>
      <c r="G413" s="171" t="str">
        <f t="shared" si="25"/>
        <v>项</v>
      </c>
    </row>
    <row r="414" ht="36" customHeight="1" spans="1:7">
      <c r="A414" s="496">
        <v>2060199</v>
      </c>
      <c r="B414" s="496" t="s">
        <v>560</v>
      </c>
      <c r="C414" s="497"/>
      <c r="D414" s="498"/>
      <c r="E414" s="499" t="str">
        <f t="shared" si="23"/>
        <v/>
      </c>
      <c r="F414" s="294" t="str">
        <f t="shared" si="24"/>
        <v>否</v>
      </c>
      <c r="G414" s="171" t="str">
        <f t="shared" si="25"/>
        <v>项</v>
      </c>
    </row>
    <row r="415" ht="36" customHeight="1" spans="1:7">
      <c r="A415" s="496">
        <v>20607</v>
      </c>
      <c r="B415" s="496" t="s">
        <v>561</v>
      </c>
      <c r="C415" s="497">
        <f>SUM(C416:C421)</f>
        <v>13</v>
      </c>
      <c r="D415" s="498">
        <f>SUM(D416:D421)</f>
        <v>13</v>
      </c>
      <c r="E415" s="499">
        <f t="shared" si="23"/>
        <v>0</v>
      </c>
      <c r="F415" s="294" t="str">
        <f t="shared" si="24"/>
        <v>是</v>
      </c>
      <c r="G415" s="171" t="str">
        <f t="shared" si="25"/>
        <v>款</v>
      </c>
    </row>
    <row r="416" s="478" customFormat="1" ht="36" customHeight="1" spans="1:7">
      <c r="A416" s="496">
        <v>2060701</v>
      </c>
      <c r="B416" s="496" t="s">
        <v>534</v>
      </c>
      <c r="C416" s="497">
        <v>13</v>
      </c>
      <c r="D416" s="498">
        <v>13</v>
      </c>
      <c r="E416" s="499">
        <f t="shared" si="23"/>
        <v>0</v>
      </c>
      <c r="F416" s="294" t="str">
        <f t="shared" si="24"/>
        <v>是</v>
      </c>
      <c r="G416" s="171" t="str">
        <f t="shared" si="25"/>
        <v>项</v>
      </c>
    </row>
    <row r="417" ht="36" customHeight="1" spans="1:7">
      <c r="A417" s="496">
        <v>2060702</v>
      </c>
      <c r="B417" s="496" t="s">
        <v>562</v>
      </c>
      <c r="C417" s="497"/>
      <c r="D417" s="498"/>
      <c r="E417" s="499" t="str">
        <f t="shared" si="23"/>
        <v/>
      </c>
      <c r="F417" s="294" t="str">
        <f t="shared" si="24"/>
        <v>否</v>
      </c>
      <c r="G417" s="171" t="str">
        <f t="shared" si="25"/>
        <v>项</v>
      </c>
    </row>
    <row r="418" ht="36" customHeight="1" spans="1:7">
      <c r="A418" s="496">
        <v>2060703</v>
      </c>
      <c r="B418" s="496" t="s">
        <v>563</v>
      </c>
      <c r="C418" s="497"/>
      <c r="D418" s="498"/>
      <c r="E418" s="499" t="str">
        <f t="shared" si="23"/>
        <v/>
      </c>
      <c r="F418" s="294" t="str">
        <f t="shared" si="24"/>
        <v>否</v>
      </c>
      <c r="G418" s="171" t="str">
        <f t="shared" si="25"/>
        <v>项</v>
      </c>
    </row>
    <row r="419" ht="36" customHeight="1" spans="1:7">
      <c r="A419" s="496">
        <v>2060704</v>
      </c>
      <c r="B419" s="496" t="s">
        <v>564</v>
      </c>
      <c r="C419" s="497"/>
      <c r="D419" s="498"/>
      <c r="E419" s="499" t="str">
        <f t="shared" si="23"/>
        <v/>
      </c>
      <c r="F419" s="294" t="str">
        <f t="shared" si="24"/>
        <v>否</v>
      </c>
      <c r="G419" s="171" t="str">
        <f t="shared" si="25"/>
        <v>项</v>
      </c>
    </row>
    <row r="420" ht="36" customHeight="1" spans="1:7">
      <c r="A420" s="496">
        <v>2060705</v>
      </c>
      <c r="B420" s="496" t="s">
        <v>565</v>
      </c>
      <c r="C420" s="497"/>
      <c r="D420" s="498"/>
      <c r="E420" s="499" t="str">
        <f t="shared" si="23"/>
        <v/>
      </c>
      <c r="F420" s="294" t="str">
        <f t="shared" si="24"/>
        <v>否</v>
      </c>
      <c r="G420" s="171" t="str">
        <f t="shared" si="25"/>
        <v>项</v>
      </c>
    </row>
    <row r="421" ht="36" customHeight="1" spans="1:7">
      <c r="A421" s="496">
        <v>2060799</v>
      </c>
      <c r="B421" s="496" t="s">
        <v>566</v>
      </c>
      <c r="C421" s="497"/>
      <c r="D421" s="498"/>
      <c r="E421" s="499" t="str">
        <f t="shared" si="23"/>
        <v/>
      </c>
      <c r="F421" s="294" t="str">
        <f t="shared" si="24"/>
        <v>否</v>
      </c>
      <c r="G421" s="171" t="str">
        <f t="shared" si="25"/>
        <v>项</v>
      </c>
    </row>
    <row r="422" ht="36" customHeight="1" spans="1:7">
      <c r="A422" s="496">
        <v>20608</v>
      </c>
      <c r="B422" s="496" t="s">
        <v>567</v>
      </c>
      <c r="C422" s="497"/>
      <c r="D422" s="498"/>
      <c r="E422" s="499" t="str">
        <f t="shared" si="23"/>
        <v/>
      </c>
      <c r="F422" s="294" t="str">
        <f t="shared" si="24"/>
        <v>否</v>
      </c>
      <c r="G422" s="171" t="str">
        <f t="shared" si="25"/>
        <v>款</v>
      </c>
    </row>
    <row r="423" ht="36" customHeight="1" spans="1:7">
      <c r="A423" s="496">
        <v>2060801</v>
      </c>
      <c r="B423" s="496" t="s">
        <v>568</v>
      </c>
      <c r="C423" s="497"/>
      <c r="D423" s="498"/>
      <c r="E423" s="499" t="str">
        <f t="shared" si="23"/>
        <v/>
      </c>
      <c r="F423" s="294" t="str">
        <f t="shared" si="24"/>
        <v>否</v>
      </c>
      <c r="G423" s="171" t="str">
        <f t="shared" si="25"/>
        <v>项</v>
      </c>
    </row>
    <row r="424" ht="36" customHeight="1" spans="1:7">
      <c r="A424" s="496">
        <v>2060802</v>
      </c>
      <c r="B424" s="496" t="s">
        <v>569</v>
      </c>
      <c r="C424" s="497"/>
      <c r="D424" s="498"/>
      <c r="E424" s="499" t="str">
        <f t="shared" si="23"/>
        <v/>
      </c>
      <c r="F424" s="294" t="str">
        <f t="shared" si="24"/>
        <v>否</v>
      </c>
      <c r="G424" s="171" t="str">
        <f t="shared" si="25"/>
        <v>项</v>
      </c>
    </row>
    <row r="425" ht="36" customHeight="1" spans="1:7">
      <c r="A425" s="496">
        <v>2060899</v>
      </c>
      <c r="B425" s="496" t="s">
        <v>570</v>
      </c>
      <c r="C425" s="497"/>
      <c r="D425" s="498"/>
      <c r="E425" s="499" t="str">
        <f t="shared" si="23"/>
        <v/>
      </c>
      <c r="F425" s="294" t="str">
        <f t="shared" si="24"/>
        <v>否</v>
      </c>
      <c r="G425" s="171" t="str">
        <f t="shared" si="25"/>
        <v>项</v>
      </c>
    </row>
    <row r="426" ht="36" customHeight="1" spans="1:7">
      <c r="A426" s="496">
        <v>2060901</v>
      </c>
      <c r="B426" s="496" t="s">
        <v>571</v>
      </c>
      <c r="C426" s="497"/>
      <c r="D426" s="498"/>
      <c r="E426" s="499" t="str">
        <f t="shared" si="23"/>
        <v/>
      </c>
      <c r="F426" s="294" t="str">
        <f t="shared" si="24"/>
        <v>否</v>
      </c>
      <c r="G426" s="171" t="str">
        <f t="shared" si="25"/>
        <v>项</v>
      </c>
    </row>
    <row r="427" ht="36" customHeight="1" spans="1:7">
      <c r="A427" s="496">
        <v>2060901</v>
      </c>
      <c r="B427" s="496" t="s">
        <v>572</v>
      </c>
      <c r="C427" s="497"/>
      <c r="D427" s="498"/>
      <c r="E427" s="499" t="str">
        <f t="shared" si="23"/>
        <v/>
      </c>
      <c r="F427" s="294" t="str">
        <f t="shared" si="24"/>
        <v>否</v>
      </c>
      <c r="G427" s="171" t="str">
        <f t="shared" si="25"/>
        <v>项</v>
      </c>
    </row>
    <row r="428" ht="36" customHeight="1" spans="1:7">
      <c r="A428" s="496">
        <v>2060902</v>
      </c>
      <c r="B428" s="496" t="s">
        <v>573</v>
      </c>
      <c r="C428" s="497"/>
      <c r="D428" s="498"/>
      <c r="E428" s="499" t="str">
        <f t="shared" si="23"/>
        <v/>
      </c>
      <c r="F428" s="294" t="str">
        <f t="shared" si="24"/>
        <v>否</v>
      </c>
      <c r="G428" s="171" t="str">
        <f t="shared" si="25"/>
        <v>项</v>
      </c>
    </row>
    <row r="429" ht="36" customHeight="1" spans="1:7">
      <c r="A429" s="496">
        <v>20699</v>
      </c>
      <c r="B429" s="496" t="s">
        <v>574</v>
      </c>
      <c r="C429" s="497">
        <f>SUM(C433)</f>
        <v>0</v>
      </c>
      <c r="D429" s="498">
        <f>SUM(D433)</f>
        <v>0</v>
      </c>
      <c r="E429" s="499" t="str">
        <f t="shared" si="23"/>
        <v/>
      </c>
      <c r="F429" s="294" t="str">
        <f t="shared" si="24"/>
        <v>否</v>
      </c>
      <c r="G429" s="171" t="str">
        <f t="shared" si="25"/>
        <v>款</v>
      </c>
    </row>
    <row r="430" ht="36" customHeight="1" spans="1:7">
      <c r="A430" s="496">
        <v>2069901</v>
      </c>
      <c r="B430" s="496" t="s">
        <v>575</v>
      </c>
      <c r="C430" s="497"/>
      <c r="D430" s="498"/>
      <c r="E430" s="499" t="str">
        <f t="shared" si="23"/>
        <v/>
      </c>
      <c r="F430" s="294" t="str">
        <f t="shared" si="24"/>
        <v>否</v>
      </c>
      <c r="G430" s="171" t="str">
        <f t="shared" si="25"/>
        <v>项</v>
      </c>
    </row>
    <row r="431" ht="36" customHeight="1" spans="1:7">
      <c r="A431" s="496">
        <v>2069902</v>
      </c>
      <c r="B431" s="496" t="s">
        <v>576</v>
      </c>
      <c r="C431" s="497"/>
      <c r="D431" s="498"/>
      <c r="E431" s="499" t="str">
        <f t="shared" si="23"/>
        <v/>
      </c>
      <c r="F431" s="294" t="str">
        <f t="shared" si="24"/>
        <v>否</v>
      </c>
      <c r="G431" s="171" t="str">
        <f t="shared" si="25"/>
        <v>项</v>
      </c>
    </row>
    <row r="432" ht="36" customHeight="1" spans="1:7">
      <c r="A432" s="496">
        <v>2069903</v>
      </c>
      <c r="B432" s="496" t="s">
        <v>577</v>
      </c>
      <c r="C432" s="497"/>
      <c r="D432" s="498"/>
      <c r="E432" s="499" t="str">
        <f t="shared" si="23"/>
        <v/>
      </c>
      <c r="F432" s="294" t="str">
        <f t="shared" si="24"/>
        <v>否</v>
      </c>
      <c r="G432" s="171" t="str">
        <f t="shared" si="25"/>
        <v>项</v>
      </c>
    </row>
    <row r="433" ht="36" customHeight="1" spans="1:7">
      <c r="A433" s="496">
        <v>2069999</v>
      </c>
      <c r="B433" s="496" t="s">
        <v>578</v>
      </c>
      <c r="C433" s="497"/>
      <c r="D433" s="498"/>
      <c r="E433" s="499" t="str">
        <f t="shared" si="23"/>
        <v/>
      </c>
      <c r="F433" s="294" t="str">
        <f t="shared" si="24"/>
        <v>否</v>
      </c>
      <c r="G433" s="171" t="str">
        <f t="shared" si="25"/>
        <v>项</v>
      </c>
    </row>
    <row r="434" ht="36" customHeight="1" spans="1:7">
      <c r="A434" s="492">
        <v>207</v>
      </c>
      <c r="B434" s="492" t="s">
        <v>579</v>
      </c>
      <c r="C434" s="493">
        <f>SUM(C435,C451,C459,C470,C478,C487)</f>
        <v>1892</v>
      </c>
      <c r="D434" s="494">
        <f>SUM(D435,D451,D459,D470,D478,D487)</f>
        <v>2008</v>
      </c>
      <c r="E434" s="495">
        <f t="shared" si="23"/>
        <v>0.061</v>
      </c>
      <c r="F434" s="294" t="str">
        <f t="shared" si="24"/>
        <v>是</v>
      </c>
      <c r="G434" s="171" t="str">
        <f t="shared" si="25"/>
        <v>类</v>
      </c>
    </row>
    <row r="435" ht="36" customHeight="1" spans="1:7">
      <c r="A435" s="496">
        <v>20701</v>
      </c>
      <c r="B435" s="496" t="s">
        <v>580</v>
      </c>
      <c r="C435" s="497">
        <f>SUM(C436:C450)</f>
        <v>1387</v>
      </c>
      <c r="D435" s="498">
        <f>SUM(D436:D450)</f>
        <v>1386</v>
      </c>
      <c r="E435" s="499">
        <f t="shared" si="23"/>
        <v>-0.001</v>
      </c>
      <c r="F435" s="294" t="str">
        <f t="shared" si="24"/>
        <v>是</v>
      </c>
      <c r="G435" s="171" t="str">
        <f t="shared" si="25"/>
        <v>款</v>
      </c>
    </row>
    <row r="436" ht="36" customHeight="1" spans="1:7">
      <c r="A436" s="496">
        <v>2070101</v>
      </c>
      <c r="B436" s="496" t="s">
        <v>140</v>
      </c>
      <c r="C436" s="497">
        <v>458</v>
      </c>
      <c r="D436" s="498">
        <v>422</v>
      </c>
      <c r="E436" s="499">
        <f t="shared" si="23"/>
        <v>-0.079</v>
      </c>
      <c r="F436" s="294" t="str">
        <f t="shared" si="24"/>
        <v>是</v>
      </c>
      <c r="G436" s="171" t="str">
        <f t="shared" si="25"/>
        <v>项</v>
      </c>
    </row>
    <row r="437" ht="36" customHeight="1" spans="1:7">
      <c r="A437" s="496">
        <v>2070102</v>
      </c>
      <c r="B437" s="496" t="s">
        <v>142</v>
      </c>
      <c r="C437" s="497"/>
      <c r="D437" s="498"/>
      <c r="E437" s="499" t="str">
        <f t="shared" si="23"/>
        <v/>
      </c>
      <c r="F437" s="294" t="str">
        <f t="shared" si="24"/>
        <v>否</v>
      </c>
      <c r="G437" s="171" t="str">
        <f t="shared" si="25"/>
        <v>项</v>
      </c>
    </row>
    <row r="438" ht="36" customHeight="1" spans="1:7">
      <c r="A438" s="496">
        <v>2070103</v>
      </c>
      <c r="B438" s="496" t="s">
        <v>144</v>
      </c>
      <c r="C438" s="497"/>
      <c r="D438" s="498"/>
      <c r="E438" s="499" t="str">
        <f t="shared" si="23"/>
        <v/>
      </c>
      <c r="F438" s="294" t="str">
        <f t="shared" si="24"/>
        <v>否</v>
      </c>
      <c r="G438" s="171" t="str">
        <f t="shared" si="25"/>
        <v>项</v>
      </c>
    </row>
    <row r="439" ht="36" customHeight="1" spans="1:7">
      <c r="A439" s="496">
        <v>2070104</v>
      </c>
      <c r="B439" s="496" t="s">
        <v>581</v>
      </c>
      <c r="C439" s="497">
        <v>91</v>
      </c>
      <c r="D439" s="498">
        <v>97</v>
      </c>
      <c r="E439" s="499">
        <f t="shared" si="23"/>
        <v>0.066</v>
      </c>
      <c r="F439" s="294" t="str">
        <f t="shared" si="24"/>
        <v>是</v>
      </c>
      <c r="G439" s="171" t="str">
        <f t="shared" si="25"/>
        <v>项</v>
      </c>
    </row>
    <row r="440" ht="36" customHeight="1" spans="1:7">
      <c r="A440" s="496">
        <v>2070105</v>
      </c>
      <c r="B440" s="496" t="s">
        <v>582</v>
      </c>
      <c r="C440" s="497"/>
      <c r="D440" s="498"/>
      <c r="E440" s="499" t="str">
        <f t="shared" si="23"/>
        <v/>
      </c>
      <c r="F440" s="294" t="str">
        <f t="shared" si="24"/>
        <v>否</v>
      </c>
      <c r="G440" s="171" t="str">
        <f t="shared" si="25"/>
        <v>项</v>
      </c>
    </row>
    <row r="441" ht="36" customHeight="1" spans="1:7">
      <c r="A441" s="496">
        <v>2070106</v>
      </c>
      <c r="B441" s="496" t="s">
        <v>583</v>
      </c>
      <c r="C441" s="497"/>
      <c r="D441" s="498"/>
      <c r="E441" s="499" t="str">
        <f t="shared" si="23"/>
        <v/>
      </c>
      <c r="F441" s="294" t="str">
        <f t="shared" si="24"/>
        <v>否</v>
      </c>
      <c r="G441" s="171" t="str">
        <f t="shared" si="25"/>
        <v>项</v>
      </c>
    </row>
    <row r="442" ht="36" customHeight="1" spans="1:7">
      <c r="A442" s="496">
        <v>2070107</v>
      </c>
      <c r="B442" s="496" t="s">
        <v>584</v>
      </c>
      <c r="C442" s="497">
        <v>271</v>
      </c>
      <c r="D442" s="498">
        <v>269</v>
      </c>
      <c r="E442" s="499">
        <f t="shared" ref="E442:E505" si="26">IF(OR(VALUE(D442)=0,ISERROR(D442/C442-1)),"",D442/C442-1)</f>
        <v>-0.007</v>
      </c>
      <c r="F442" s="294" t="str">
        <f t="shared" si="24"/>
        <v>是</v>
      </c>
      <c r="G442" s="171" t="str">
        <f t="shared" si="25"/>
        <v>项</v>
      </c>
    </row>
    <row r="443" ht="36" customHeight="1" spans="1:7">
      <c r="A443" s="496">
        <v>2070108</v>
      </c>
      <c r="B443" s="496" t="s">
        <v>585</v>
      </c>
      <c r="C443" s="497"/>
      <c r="D443" s="498"/>
      <c r="E443" s="499" t="str">
        <f t="shared" si="26"/>
        <v/>
      </c>
      <c r="F443" s="294" t="str">
        <f t="shared" si="24"/>
        <v>否</v>
      </c>
      <c r="G443" s="171" t="str">
        <f t="shared" si="25"/>
        <v>项</v>
      </c>
    </row>
    <row r="444" ht="36" customHeight="1" spans="1:7">
      <c r="A444" s="496">
        <v>2070109</v>
      </c>
      <c r="B444" s="496" t="s">
        <v>586</v>
      </c>
      <c r="C444" s="497">
        <v>567</v>
      </c>
      <c r="D444" s="498">
        <v>527</v>
      </c>
      <c r="E444" s="499">
        <f t="shared" si="26"/>
        <v>-0.071</v>
      </c>
      <c r="F444" s="294" t="str">
        <f t="shared" si="24"/>
        <v>是</v>
      </c>
      <c r="G444" s="171" t="str">
        <f t="shared" si="25"/>
        <v>项</v>
      </c>
    </row>
    <row r="445" ht="36" customHeight="1" spans="1:7">
      <c r="A445" s="496">
        <v>2070110</v>
      </c>
      <c r="B445" s="496" t="s">
        <v>587</v>
      </c>
      <c r="C445" s="497"/>
      <c r="D445" s="498"/>
      <c r="E445" s="499" t="str">
        <f t="shared" si="26"/>
        <v/>
      </c>
      <c r="F445" s="294" t="str">
        <f t="shared" si="24"/>
        <v>否</v>
      </c>
      <c r="G445" s="171" t="str">
        <f t="shared" si="25"/>
        <v>项</v>
      </c>
    </row>
    <row r="446" ht="36" customHeight="1" spans="1:7">
      <c r="A446" s="496">
        <v>2070111</v>
      </c>
      <c r="B446" s="496" t="s">
        <v>588</v>
      </c>
      <c r="C446" s="497"/>
      <c r="D446" s="498">
        <v>2</v>
      </c>
      <c r="E446" s="499" t="str">
        <f t="shared" si="26"/>
        <v/>
      </c>
      <c r="F446" s="294" t="str">
        <f t="shared" si="24"/>
        <v>是</v>
      </c>
      <c r="G446" s="171" t="str">
        <f t="shared" si="25"/>
        <v>项</v>
      </c>
    </row>
    <row r="447" ht="36" customHeight="1" spans="1:7">
      <c r="A447" s="496">
        <v>2070112</v>
      </c>
      <c r="B447" s="496" t="s">
        <v>589</v>
      </c>
      <c r="C447" s="497"/>
      <c r="D447" s="498">
        <v>47</v>
      </c>
      <c r="E447" s="499" t="str">
        <f t="shared" si="26"/>
        <v/>
      </c>
      <c r="F447" s="294" t="str">
        <f t="shared" si="24"/>
        <v>是</v>
      </c>
      <c r="G447" s="171" t="str">
        <f t="shared" si="25"/>
        <v>项</v>
      </c>
    </row>
    <row r="448" ht="36" customHeight="1" spans="1:7">
      <c r="A448" s="496">
        <v>2070113</v>
      </c>
      <c r="B448" s="496" t="s">
        <v>590</v>
      </c>
      <c r="C448" s="497"/>
      <c r="D448" s="498"/>
      <c r="E448" s="499" t="str">
        <f t="shared" si="26"/>
        <v/>
      </c>
      <c r="F448" s="294" t="str">
        <f t="shared" si="24"/>
        <v>否</v>
      </c>
      <c r="G448" s="171" t="str">
        <f t="shared" si="25"/>
        <v>项</v>
      </c>
    </row>
    <row r="449" ht="36" customHeight="1" spans="1:7">
      <c r="A449" s="496">
        <v>2070114</v>
      </c>
      <c r="B449" s="496" t="s">
        <v>591</v>
      </c>
      <c r="C449" s="497"/>
      <c r="D449" s="498"/>
      <c r="E449" s="499" t="str">
        <f t="shared" si="26"/>
        <v/>
      </c>
      <c r="F449" s="294" t="str">
        <f t="shared" si="24"/>
        <v>否</v>
      </c>
      <c r="G449" s="171" t="str">
        <f t="shared" si="25"/>
        <v>项</v>
      </c>
    </row>
    <row r="450" ht="36" customHeight="1" spans="1:7">
      <c r="A450" s="496">
        <v>2070199</v>
      </c>
      <c r="B450" s="496" t="s">
        <v>592</v>
      </c>
      <c r="C450" s="497"/>
      <c r="D450" s="498">
        <v>22</v>
      </c>
      <c r="E450" s="499" t="str">
        <f t="shared" si="26"/>
        <v/>
      </c>
      <c r="F450" s="294" t="str">
        <f t="shared" si="24"/>
        <v>是</v>
      </c>
      <c r="G450" s="171" t="str">
        <f t="shared" si="25"/>
        <v>项</v>
      </c>
    </row>
    <row r="451" ht="36" customHeight="1" spans="1:7">
      <c r="A451" s="496">
        <v>20702</v>
      </c>
      <c r="B451" s="496" t="s">
        <v>593</v>
      </c>
      <c r="C451" s="497">
        <f>SUM(C452:C458)</f>
        <v>33</v>
      </c>
      <c r="D451" s="498">
        <f>SUM(D452:D458)</f>
        <v>43</v>
      </c>
      <c r="E451" s="499">
        <f t="shared" si="26"/>
        <v>0.303</v>
      </c>
      <c r="F451" s="294" t="str">
        <f t="shared" si="24"/>
        <v>是</v>
      </c>
      <c r="G451" s="171" t="str">
        <f t="shared" si="25"/>
        <v>款</v>
      </c>
    </row>
    <row r="452" ht="36" customHeight="1" spans="1:7">
      <c r="A452" s="496">
        <v>2070201</v>
      </c>
      <c r="B452" s="496" t="s">
        <v>140</v>
      </c>
      <c r="C452" s="497"/>
      <c r="D452" s="498"/>
      <c r="E452" s="499" t="str">
        <f t="shared" si="26"/>
        <v/>
      </c>
      <c r="F452" s="294" t="str">
        <f t="shared" ref="F452:F515" si="27">IF(LEN(A452)=3,"是",IF(B452&lt;&gt;"",IF(SUM(C452:D452)&lt;&gt;0,"是","否"),"是"))</f>
        <v>否</v>
      </c>
      <c r="G452" s="171" t="str">
        <f t="shared" ref="G452:G515" si="28">IF(LEN(A452)=3,"类",IF(LEN(A452)=5,"款","项"))</f>
        <v>项</v>
      </c>
    </row>
    <row r="453" ht="36" customHeight="1" spans="1:7">
      <c r="A453" s="496">
        <v>2070202</v>
      </c>
      <c r="B453" s="496" t="s">
        <v>142</v>
      </c>
      <c r="C453" s="497"/>
      <c r="D453" s="498"/>
      <c r="E453" s="499" t="str">
        <f t="shared" si="26"/>
        <v/>
      </c>
      <c r="F453" s="294" t="str">
        <f t="shared" si="27"/>
        <v>否</v>
      </c>
      <c r="G453" s="171" t="str">
        <f t="shared" si="28"/>
        <v>项</v>
      </c>
    </row>
    <row r="454" ht="36" customHeight="1" spans="1:7">
      <c r="A454" s="496">
        <v>2070203</v>
      </c>
      <c r="B454" s="496" t="s">
        <v>144</v>
      </c>
      <c r="C454" s="497"/>
      <c r="D454" s="498"/>
      <c r="E454" s="499" t="str">
        <f t="shared" si="26"/>
        <v/>
      </c>
      <c r="F454" s="294" t="str">
        <f t="shared" si="27"/>
        <v>否</v>
      </c>
      <c r="G454" s="171" t="str">
        <f t="shared" si="28"/>
        <v>项</v>
      </c>
    </row>
    <row r="455" ht="36" customHeight="1" spans="1:7">
      <c r="A455" s="496">
        <v>2070204</v>
      </c>
      <c r="B455" s="496" t="s">
        <v>594</v>
      </c>
      <c r="C455" s="497"/>
      <c r="D455" s="498">
        <v>8</v>
      </c>
      <c r="E455" s="499" t="str">
        <f t="shared" si="26"/>
        <v/>
      </c>
      <c r="F455" s="294" t="str">
        <f t="shared" si="27"/>
        <v>是</v>
      </c>
      <c r="G455" s="171" t="str">
        <f t="shared" si="28"/>
        <v>项</v>
      </c>
    </row>
    <row r="456" ht="36" customHeight="1" spans="1:7">
      <c r="A456" s="496">
        <v>2070205</v>
      </c>
      <c r="B456" s="496" t="s">
        <v>595</v>
      </c>
      <c r="C456" s="497"/>
      <c r="D456" s="498"/>
      <c r="E456" s="499" t="str">
        <f t="shared" si="26"/>
        <v/>
      </c>
      <c r="F456" s="294" t="str">
        <f t="shared" si="27"/>
        <v>否</v>
      </c>
      <c r="G456" s="171" t="str">
        <f t="shared" si="28"/>
        <v>项</v>
      </c>
    </row>
    <row r="457" ht="36" customHeight="1" spans="1:7">
      <c r="A457" s="496">
        <v>2070206</v>
      </c>
      <c r="B457" s="496" t="s">
        <v>596</v>
      </c>
      <c r="C457" s="497"/>
      <c r="D457" s="498"/>
      <c r="E457" s="499" t="str">
        <f t="shared" si="26"/>
        <v/>
      </c>
      <c r="F457" s="294" t="str">
        <f t="shared" si="27"/>
        <v>否</v>
      </c>
      <c r="G457" s="171" t="str">
        <f t="shared" si="28"/>
        <v>项</v>
      </c>
    </row>
    <row r="458" ht="36" customHeight="1" spans="1:7">
      <c r="A458" s="496">
        <v>2070299</v>
      </c>
      <c r="B458" s="496" t="s">
        <v>597</v>
      </c>
      <c r="C458" s="497">
        <v>33</v>
      </c>
      <c r="D458" s="498">
        <v>35</v>
      </c>
      <c r="E458" s="499">
        <f t="shared" si="26"/>
        <v>0.061</v>
      </c>
      <c r="F458" s="294" t="str">
        <f t="shared" si="27"/>
        <v>是</v>
      </c>
      <c r="G458" s="171" t="str">
        <f t="shared" si="28"/>
        <v>项</v>
      </c>
    </row>
    <row r="459" ht="36" customHeight="1" spans="1:7">
      <c r="A459" s="496">
        <v>20703</v>
      </c>
      <c r="B459" s="496" t="s">
        <v>598</v>
      </c>
      <c r="C459" s="497">
        <f>SUM(C460:C469)</f>
        <v>0</v>
      </c>
      <c r="D459" s="498">
        <f>SUM(D460:D469)</f>
        <v>25</v>
      </c>
      <c r="E459" s="499" t="str">
        <f t="shared" si="26"/>
        <v/>
      </c>
      <c r="F459" s="294" t="str">
        <f t="shared" si="27"/>
        <v>是</v>
      </c>
      <c r="G459" s="171" t="str">
        <f t="shared" si="28"/>
        <v>款</v>
      </c>
    </row>
    <row r="460" ht="36" customHeight="1" spans="1:7">
      <c r="A460" s="496">
        <v>2070301</v>
      </c>
      <c r="B460" s="496" t="s">
        <v>140</v>
      </c>
      <c r="C460" s="497"/>
      <c r="D460" s="498"/>
      <c r="E460" s="499" t="str">
        <f t="shared" si="26"/>
        <v/>
      </c>
      <c r="F460" s="294" t="str">
        <f t="shared" si="27"/>
        <v>否</v>
      </c>
      <c r="G460" s="171" t="str">
        <f t="shared" si="28"/>
        <v>项</v>
      </c>
    </row>
    <row r="461" ht="36" customHeight="1" spans="1:7">
      <c r="A461" s="496">
        <v>2070302</v>
      </c>
      <c r="B461" s="496" t="s">
        <v>142</v>
      </c>
      <c r="C461" s="497"/>
      <c r="D461" s="498"/>
      <c r="E461" s="499" t="str">
        <f t="shared" si="26"/>
        <v/>
      </c>
      <c r="F461" s="294" t="str">
        <f t="shared" si="27"/>
        <v>否</v>
      </c>
      <c r="G461" s="171" t="str">
        <f t="shared" si="28"/>
        <v>项</v>
      </c>
    </row>
    <row r="462" ht="36" customHeight="1" spans="1:7">
      <c r="A462" s="496">
        <v>2070303</v>
      </c>
      <c r="B462" s="496" t="s">
        <v>144</v>
      </c>
      <c r="C462" s="493"/>
      <c r="D462" s="494"/>
      <c r="E462" s="499" t="str">
        <f t="shared" si="26"/>
        <v/>
      </c>
      <c r="F462" s="294" t="str">
        <f t="shared" si="27"/>
        <v>否</v>
      </c>
      <c r="G462" s="171" t="str">
        <f t="shared" si="28"/>
        <v>项</v>
      </c>
    </row>
    <row r="463" ht="36" customHeight="1" spans="1:7">
      <c r="A463" s="496">
        <v>2070304</v>
      </c>
      <c r="B463" s="496" t="s">
        <v>599</v>
      </c>
      <c r="C463" s="497"/>
      <c r="D463" s="498"/>
      <c r="E463" s="499" t="str">
        <f t="shared" si="26"/>
        <v/>
      </c>
      <c r="F463" s="294" t="str">
        <f t="shared" si="27"/>
        <v>否</v>
      </c>
      <c r="G463" s="171" t="str">
        <f t="shared" si="28"/>
        <v>项</v>
      </c>
    </row>
    <row r="464" ht="36" customHeight="1" spans="1:7">
      <c r="A464" s="496">
        <v>2070305</v>
      </c>
      <c r="B464" s="496" t="s">
        <v>600</v>
      </c>
      <c r="C464" s="497"/>
      <c r="D464" s="498"/>
      <c r="E464" s="499" t="str">
        <f t="shared" si="26"/>
        <v/>
      </c>
      <c r="F464" s="294" t="str">
        <f t="shared" si="27"/>
        <v>否</v>
      </c>
      <c r="G464" s="171" t="str">
        <f t="shared" si="28"/>
        <v>项</v>
      </c>
    </row>
    <row r="465" ht="36" customHeight="1" spans="1:7">
      <c r="A465" s="496">
        <v>2070306</v>
      </c>
      <c r="B465" s="496" t="s">
        <v>601</v>
      </c>
      <c r="C465" s="497"/>
      <c r="D465" s="498"/>
      <c r="E465" s="499" t="str">
        <f t="shared" si="26"/>
        <v/>
      </c>
      <c r="F465" s="294" t="str">
        <f t="shared" si="27"/>
        <v>否</v>
      </c>
      <c r="G465" s="171" t="str">
        <f t="shared" si="28"/>
        <v>项</v>
      </c>
    </row>
    <row r="466" ht="36" customHeight="1" spans="1:7">
      <c r="A466" s="496">
        <v>2070307</v>
      </c>
      <c r="B466" s="496" t="s">
        <v>602</v>
      </c>
      <c r="C466" s="497"/>
      <c r="D466" s="498"/>
      <c r="E466" s="499" t="str">
        <f t="shared" si="26"/>
        <v/>
      </c>
      <c r="F466" s="294" t="str">
        <f t="shared" si="27"/>
        <v>否</v>
      </c>
      <c r="G466" s="171" t="str">
        <f t="shared" si="28"/>
        <v>项</v>
      </c>
    </row>
    <row r="467" ht="36" customHeight="1" spans="1:7">
      <c r="A467" s="496">
        <v>2070308</v>
      </c>
      <c r="B467" s="496" t="s">
        <v>603</v>
      </c>
      <c r="C467" s="497"/>
      <c r="D467" s="498"/>
      <c r="E467" s="499" t="str">
        <f t="shared" si="26"/>
        <v/>
      </c>
      <c r="F467" s="294" t="str">
        <f t="shared" si="27"/>
        <v>否</v>
      </c>
      <c r="G467" s="171" t="str">
        <f t="shared" si="28"/>
        <v>项</v>
      </c>
    </row>
    <row r="468" ht="36" customHeight="1" spans="1:7">
      <c r="A468" s="496">
        <v>2070309</v>
      </c>
      <c r="B468" s="496" t="s">
        <v>604</v>
      </c>
      <c r="C468" s="497"/>
      <c r="D468" s="498"/>
      <c r="E468" s="499" t="str">
        <f t="shared" si="26"/>
        <v/>
      </c>
      <c r="F468" s="294" t="str">
        <f t="shared" si="27"/>
        <v>否</v>
      </c>
      <c r="G468" s="171" t="str">
        <f t="shared" si="28"/>
        <v>项</v>
      </c>
    </row>
    <row r="469" ht="36" customHeight="1" spans="1:7">
      <c r="A469" s="496">
        <v>2070399</v>
      </c>
      <c r="B469" s="496" t="s">
        <v>605</v>
      </c>
      <c r="C469" s="497"/>
      <c r="D469" s="498">
        <v>25</v>
      </c>
      <c r="E469" s="499" t="str">
        <f t="shared" si="26"/>
        <v/>
      </c>
      <c r="F469" s="294" t="str">
        <f t="shared" si="27"/>
        <v>是</v>
      </c>
      <c r="G469" s="171" t="str">
        <f t="shared" si="28"/>
        <v>项</v>
      </c>
    </row>
    <row r="470" ht="36" customHeight="1" spans="1:7">
      <c r="A470" s="496">
        <v>20708</v>
      </c>
      <c r="B470" s="496" t="s">
        <v>606</v>
      </c>
      <c r="C470" s="497">
        <f>SUM(C471:C477)</f>
        <v>454</v>
      </c>
      <c r="D470" s="498">
        <f>SUM(D471:D477)</f>
        <v>529</v>
      </c>
      <c r="E470" s="499">
        <f t="shared" si="26"/>
        <v>0.165</v>
      </c>
      <c r="F470" s="294" t="str">
        <f t="shared" si="27"/>
        <v>是</v>
      </c>
      <c r="G470" s="171" t="str">
        <f t="shared" si="28"/>
        <v>款</v>
      </c>
    </row>
    <row r="471" ht="36" customHeight="1" spans="1:7">
      <c r="A471" s="496">
        <v>2070801</v>
      </c>
      <c r="B471" s="496" t="s">
        <v>140</v>
      </c>
      <c r="C471" s="497"/>
      <c r="D471" s="498"/>
      <c r="E471" s="499" t="str">
        <f t="shared" si="26"/>
        <v/>
      </c>
      <c r="F471" s="294" t="str">
        <f t="shared" si="27"/>
        <v>否</v>
      </c>
      <c r="G471" s="171" t="str">
        <f t="shared" si="28"/>
        <v>项</v>
      </c>
    </row>
    <row r="472" ht="36" customHeight="1" spans="1:7">
      <c r="A472" s="496">
        <v>2070802</v>
      </c>
      <c r="B472" s="496" t="s">
        <v>142</v>
      </c>
      <c r="C472" s="497"/>
      <c r="D472" s="498"/>
      <c r="E472" s="499" t="str">
        <f t="shared" si="26"/>
        <v/>
      </c>
      <c r="F472" s="294" t="str">
        <f t="shared" si="27"/>
        <v>否</v>
      </c>
      <c r="G472" s="171" t="str">
        <f t="shared" si="28"/>
        <v>项</v>
      </c>
    </row>
    <row r="473" ht="36" customHeight="1" spans="1:7">
      <c r="A473" s="496">
        <v>2070803</v>
      </c>
      <c r="B473" s="496" t="s">
        <v>144</v>
      </c>
      <c r="C473" s="497"/>
      <c r="D473" s="498"/>
      <c r="E473" s="499" t="str">
        <f t="shared" si="26"/>
        <v/>
      </c>
      <c r="F473" s="294" t="str">
        <f t="shared" si="27"/>
        <v>否</v>
      </c>
      <c r="G473" s="171" t="str">
        <f t="shared" si="28"/>
        <v>项</v>
      </c>
    </row>
    <row r="474" ht="36" customHeight="1" spans="1:7">
      <c r="A474" s="496">
        <v>2070804</v>
      </c>
      <c r="B474" s="496" t="s">
        <v>607</v>
      </c>
      <c r="C474" s="497"/>
      <c r="D474" s="498"/>
      <c r="E474" s="499" t="str">
        <f t="shared" si="26"/>
        <v/>
      </c>
      <c r="F474" s="294" t="str">
        <f t="shared" si="27"/>
        <v>否</v>
      </c>
      <c r="G474" s="171" t="str">
        <f t="shared" si="28"/>
        <v>项</v>
      </c>
    </row>
    <row r="475" ht="36" customHeight="1" spans="1:7">
      <c r="A475" s="496">
        <v>2070805</v>
      </c>
      <c r="B475" s="496" t="s">
        <v>608</v>
      </c>
      <c r="C475" s="497"/>
      <c r="D475" s="498"/>
      <c r="E475" s="499" t="str">
        <f t="shared" si="26"/>
        <v/>
      </c>
      <c r="F475" s="294" t="str">
        <f t="shared" si="27"/>
        <v>否</v>
      </c>
      <c r="G475" s="171" t="str">
        <f t="shared" si="28"/>
        <v>项</v>
      </c>
    </row>
    <row r="476" ht="36" customHeight="1" spans="1:7">
      <c r="A476" s="496">
        <v>2070808</v>
      </c>
      <c r="B476" s="496" t="s">
        <v>609</v>
      </c>
      <c r="C476" s="497">
        <v>454</v>
      </c>
      <c r="D476" s="498">
        <v>451</v>
      </c>
      <c r="E476" s="499">
        <f t="shared" si="26"/>
        <v>-0.007</v>
      </c>
      <c r="F476" s="294" t="str">
        <f t="shared" si="27"/>
        <v>是</v>
      </c>
      <c r="G476" s="171" t="str">
        <f t="shared" si="28"/>
        <v>项</v>
      </c>
    </row>
    <row r="477" ht="36" customHeight="1" spans="1:7">
      <c r="A477" s="496">
        <v>2070899</v>
      </c>
      <c r="B477" s="496" t="s">
        <v>610</v>
      </c>
      <c r="C477" s="497"/>
      <c r="D477" s="498">
        <v>78</v>
      </c>
      <c r="E477" s="499" t="str">
        <f t="shared" si="26"/>
        <v/>
      </c>
      <c r="F477" s="294" t="str">
        <f t="shared" si="27"/>
        <v>是</v>
      </c>
      <c r="G477" s="171" t="str">
        <f t="shared" si="28"/>
        <v>项</v>
      </c>
    </row>
    <row r="478" ht="36" customHeight="1" spans="1:7">
      <c r="A478" s="496">
        <v>20706</v>
      </c>
      <c r="B478" s="496" t="s">
        <v>611</v>
      </c>
      <c r="C478" s="504">
        <f>SUM(C479:C486)</f>
        <v>18</v>
      </c>
      <c r="D478" s="505">
        <f>SUM(D479:D486)</f>
        <v>25</v>
      </c>
      <c r="E478" s="499">
        <f t="shared" si="26"/>
        <v>0.389</v>
      </c>
      <c r="F478" s="294" t="str">
        <f t="shared" si="27"/>
        <v>是</v>
      </c>
      <c r="G478" s="171" t="str">
        <f t="shared" si="28"/>
        <v>款</v>
      </c>
    </row>
    <row r="479" ht="36" customHeight="1" spans="1:7">
      <c r="A479" s="496">
        <v>2070601</v>
      </c>
      <c r="B479" s="496" t="s">
        <v>140</v>
      </c>
      <c r="C479" s="497"/>
      <c r="D479" s="498"/>
      <c r="E479" s="499" t="str">
        <f t="shared" si="26"/>
        <v/>
      </c>
      <c r="F479" s="294" t="str">
        <f t="shared" si="27"/>
        <v>否</v>
      </c>
      <c r="G479" s="171" t="str">
        <f t="shared" si="28"/>
        <v>项</v>
      </c>
    </row>
    <row r="480" ht="36" customHeight="1" spans="1:7">
      <c r="A480" s="496">
        <v>2070602</v>
      </c>
      <c r="B480" s="496" t="s">
        <v>142</v>
      </c>
      <c r="C480" s="497"/>
      <c r="D480" s="498"/>
      <c r="E480" s="499" t="str">
        <f t="shared" si="26"/>
        <v/>
      </c>
      <c r="F480" s="294" t="str">
        <f t="shared" si="27"/>
        <v>否</v>
      </c>
      <c r="G480" s="171" t="str">
        <f t="shared" si="28"/>
        <v>项</v>
      </c>
    </row>
    <row r="481" ht="36" customHeight="1" spans="1:7">
      <c r="A481" s="496">
        <v>2070603</v>
      </c>
      <c r="B481" s="496" t="s">
        <v>144</v>
      </c>
      <c r="C481" s="497"/>
      <c r="D481" s="498"/>
      <c r="E481" s="499" t="str">
        <f t="shared" si="26"/>
        <v/>
      </c>
      <c r="F481" s="294" t="str">
        <f t="shared" si="27"/>
        <v>否</v>
      </c>
      <c r="G481" s="171" t="str">
        <f t="shared" si="28"/>
        <v>项</v>
      </c>
    </row>
    <row r="482" ht="36" customHeight="1" spans="1:7">
      <c r="A482" s="496">
        <v>2070604</v>
      </c>
      <c r="B482" s="496" t="s">
        <v>612</v>
      </c>
      <c r="C482" s="497"/>
      <c r="D482" s="498"/>
      <c r="E482" s="499" t="str">
        <f t="shared" si="26"/>
        <v/>
      </c>
      <c r="F482" s="294" t="str">
        <f t="shared" si="27"/>
        <v>否</v>
      </c>
      <c r="G482" s="171" t="str">
        <f t="shared" si="28"/>
        <v>项</v>
      </c>
    </row>
    <row r="483" ht="36" customHeight="1" spans="1:7">
      <c r="A483" s="496">
        <v>2070605</v>
      </c>
      <c r="B483" s="496" t="s">
        <v>613</v>
      </c>
      <c r="C483" s="497">
        <v>12</v>
      </c>
      <c r="D483" s="498">
        <v>19</v>
      </c>
      <c r="E483" s="499">
        <f t="shared" si="26"/>
        <v>0.583</v>
      </c>
      <c r="F483" s="294" t="str">
        <f t="shared" si="27"/>
        <v>是</v>
      </c>
      <c r="G483" s="171" t="str">
        <f t="shared" si="28"/>
        <v>项</v>
      </c>
    </row>
    <row r="484" ht="36" customHeight="1" spans="1:7">
      <c r="A484" s="496">
        <v>2070606</v>
      </c>
      <c r="B484" s="496" t="s">
        <v>614</v>
      </c>
      <c r="C484" s="497"/>
      <c r="D484" s="498"/>
      <c r="E484" s="499" t="str">
        <f t="shared" si="26"/>
        <v/>
      </c>
      <c r="F484" s="294" t="str">
        <f t="shared" si="27"/>
        <v>否</v>
      </c>
      <c r="G484" s="171" t="str">
        <f t="shared" si="28"/>
        <v>项</v>
      </c>
    </row>
    <row r="485" ht="36" customHeight="1" spans="1:7">
      <c r="A485" s="496">
        <v>2070607</v>
      </c>
      <c r="B485" s="496" t="s">
        <v>615</v>
      </c>
      <c r="C485" s="497">
        <v>6</v>
      </c>
      <c r="D485" s="498">
        <v>6</v>
      </c>
      <c r="E485" s="499">
        <f t="shared" si="26"/>
        <v>0</v>
      </c>
      <c r="F485" s="294" t="str">
        <f t="shared" si="27"/>
        <v>是</v>
      </c>
      <c r="G485" s="171" t="str">
        <f t="shared" si="28"/>
        <v>项</v>
      </c>
    </row>
    <row r="486" ht="36" customHeight="1" spans="1:7">
      <c r="A486" s="496">
        <v>2070699</v>
      </c>
      <c r="B486" s="496" t="s">
        <v>616</v>
      </c>
      <c r="C486" s="497"/>
      <c r="D486" s="498"/>
      <c r="E486" s="499" t="str">
        <f t="shared" si="26"/>
        <v/>
      </c>
      <c r="F486" s="294" t="str">
        <f t="shared" si="27"/>
        <v>否</v>
      </c>
      <c r="G486" s="171" t="str">
        <f t="shared" si="28"/>
        <v>项</v>
      </c>
    </row>
    <row r="487" ht="36" customHeight="1" spans="1:7">
      <c r="A487" s="496">
        <v>20799</v>
      </c>
      <c r="B487" s="496" t="s">
        <v>617</v>
      </c>
      <c r="C487" s="497">
        <f>SUM(C488:C490)</f>
        <v>0</v>
      </c>
      <c r="D487" s="498">
        <f>SUM(D488:D490)</f>
        <v>0</v>
      </c>
      <c r="E487" s="499" t="str">
        <f t="shared" si="26"/>
        <v/>
      </c>
      <c r="F487" s="294" t="str">
        <f t="shared" si="27"/>
        <v>否</v>
      </c>
      <c r="G487" s="171" t="str">
        <f t="shared" si="28"/>
        <v>款</v>
      </c>
    </row>
    <row r="488" ht="36" customHeight="1" spans="1:7">
      <c r="A488" s="496">
        <v>2079902</v>
      </c>
      <c r="B488" s="496" t="s">
        <v>618</v>
      </c>
      <c r="C488" s="497"/>
      <c r="D488" s="498"/>
      <c r="E488" s="499" t="str">
        <f t="shared" si="26"/>
        <v/>
      </c>
      <c r="F488" s="294" t="str">
        <f t="shared" si="27"/>
        <v>否</v>
      </c>
      <c r="G488" s="171" t="str">
        <f t="shared" si="28"/>
        <v>项</v>
      </c>
    </row>
    <row r="489" ht="36" customHeight="1" spans="1:7">
      <c r="A489" s="496">
        <v>2079903</v>
      </c>
      <c r="B489" s="496" t="s">
        <v>619</v>
      </c>
      <c r="C489" s="497"/>
      <c r="D489" s="498"/>
      <c r="E489" s="499" t="str">
        <f t="shared" si="26"/>
        <v/>
      </c>
      <c r="F489" s="294" t="str">
        <f t="shared" si="27"/>
        <v>否</v>
      </c>
      <c r="G489" s="171" t="str">
        <f t="shared" si="28"/>
        <v>项</v>
      </c>
    </row>
    <row r="490" ht="36" customHeight="1" spans="1:7">
      <c r="A490" s="496">
        <v>2079999</v>
      </c>
      <c r="B490" s="496" t="s">
        <v>620</v>
      </c>
      <c r="C490" s="497"/>
      <c r="D490" s="498"/>
      <c r="E490" s="495" t="str">
        <f t="shared" si="26"/>
        <v/>
      </c>
      <c r="F490" s="294" t="str">
        <f t="shared" si="27"/>
        <v>否</v>
      </c>
      <c r="G490" s="171" t="str">
        <f t="shared" si="28"/>
        <v>项</v>
      </c>
    </row>
    <row r="491" ht="36" customHeight="1" spans="1:7">
      <c r="A491" s="492">
        <v>208</v>
      </c>
      <c r="B491" s="492" t="s">
        <v>621</v>
      </c>
      <c r="C491" s="493">
        <f>SUM(C492,C506,C516,C529,C539,C548,C555,C563,C572,C577,C580,C583,C589,C592,C601,C609,C612)</f>
        <v>49656</v>
      </c>
      <c r="D491" s="494">
        <f>SUM(D506,D492,D514,D516,D525,D529,D539,D548,D555,D563,D572,D577,D580,D583,D586,D589,D592,D596,D601,D609,D612)</f>
        <v>61637</v>
      </c>
      <c r="E491" s="495">
        <f t="shared" si="26"/>
        <v>0.241</v>
      </c>
      <c r="F491" s="294" t="str">
        <f t="shared" si="27"/>
        <v>是</v>
      </c>
      <c r="G491" s="171" t="str">
        <f t="shared" si="28"/>
        <v>类</v>
      </c>
    </row>
    <row r="492" ht="36" customHeight="1" spans="1:7">
      <c r="A492" s="496">
        <v>20801</v>
      </c>
      <c r="B492" s="496" t="s">
        <v>622</v>
      </c>
      <c r="C492" s="497">
        <f>SUM(C493:C505)</f>
        <v>933</v>
      </c>
      <c r="D492" s="498">
        <f>SUM(D493:D505)</f>
        <v>1068</v>
      </c>
      <c r="E492" s="499">
        <f t="shared" si="26"/>
        <v>0.145</v>
      </c>
      <c r="F492" s="294" t="str">
        <f t="shared" si="27"/>
        <v>是</v>
      </c>
      <c r="G492" s="171" t="str">
        <f t="shared" si="28"/>
        <v>款</v>
      </c>
    </row>
    <row r="493" ht="36" customHeight="1" spans="1:7">
      <c r="A493" s="496">
        <v>2080101</v>
      </c>
      <c r="B493" s="496" t="s">
        <v>140</v>
      </c>
      <c r="C493" s="497">
        <v>785</v>
      </c>
      <c r="D493" s="498">
        <v>917</v>
      </c>
      <c r="E493" s="499">
        <f t="shared" si="26"/>
        <v>0.168</v>
      </c>
      <c r="F493" s="294" t="str">
        <f t="shared" si="27"/>
        <v>是</v>
      </c>
      <c r="G493" s="171" t="str">
        <f t="shared" si="28"/>
        <v>项</v>
      </c>
    </row>
    <row r="494" ht="36" customHeight="1" spans="1:7">
      <c r="A494" s="496">
        <v>2080102</v>
      </c>
      <c r="B494" s="496" t="s">
        <v>142</v>
      </c>
      <c r="C494" s="497">
        <v>48</v>
      </c>
      <c r="D494" s="498">
        <v>51</v>
      </c>
      <c r="E494" s="499">
        <f t="shared" si="26"/>
        <v>0.063</v>
      </c>
      <c r="F494" s="294" t="str">
        <f t="shared" si="27"/>
        <v>是</v>
      </c>
      <c r="G494" s="171" t="str">
        <f t="shared" si="28"/>
        <v>项</v>
      </c>
    </row>
    <row r="495" ht="36" customHeight="1" spans="1:7">
      <c r="A495" s="496">
        <v>2080103</v>
      </c>
      <c r="B495" s="496" t="s">
        <v>144</v>
      </c>
      <c r="C495" s="497"/>
      <c r="D495" s="498"/>
      <c r="E495" s="499" t="str">
        <f t="shared" si="26"/>
        <v/>
      </c>
      <c r="F495" s="294" t="str">
        <f t="shared" si="27"/>
        <v>否</v>
      </c>
      <c r="G495" s="171" t="str">
        <f t="shared" si="28"/>
        <v>项</v>
      </c>
    </row>
    <row r="496" ht="36" customHeight="1" spans="1:7">
      <c r="A496" s="496">
        <v>2080104</v>
      </c>
      <c r="B496" s="496" t="s">
        <v>623</v>
      </c>
      <c r="C496" s="497"/>
      <c r="D496" s="498"/>
      <c r="E496" s="499" t="str">
        <f t="shared" si="26"/>
        <v/>
      </c>
      <c r="F496" s="294" t="str">
        <f t="shared" si="27"/>
        <v>否</v>
      </c>
      <c r="G496" s="171" t="str">
        <f t="shared" si="28"/>
        <v>项</v>
      </c>
    </row>
    <row r="497" ht="36" customHeight="1" spans="1:7">
      <c r="A497" s="496">
        <v>2080105</v>
      </c>
      <c r="B497" s="496" t="s">
        <v>624</v>
      </c>
      <c r="C497" s="497">
        <v>100</v>
      </c>
      <c r="D497" s="498">
        <v>100</v>
      </c>
      <c r="E497" s="499">
        <f t="shared" si="26"/>
        <v>0</v>
      </c>
      <c r="F497" s="294" t="str">
        <f t="shared" si="27"/>
        <v>是</v>
      </c>
      <c r="G497" s="171" t="str">
        <f t="shared" si="28"/>
        <v>项</v>
      </c>
    </row>
    <row r="498" ht="36" customHeight="1" spans="1:7">
      <c r="A498" s="496">
        <v>2080106</v>
      </c>
      <c r="B498" s="496" t="s">
        <v>625</v>
      </c>
      <c r="C498" s="497"/>
      <c r="D498" s="498"/>
      <c r="E498" s="499" t="str">
        <f t="shared" si="26"/>
        <v/>
      </c>
      <c r="F498" s="294" t="str">
        <f t="shared" si="27"/>
        <v>否</v>
      </c>
      <c r="G498" s="171" t="str">
        <f t="shared" si="28"/>
        <v>项</v>
      </c>
    </row>
    <row r="499" ht="36" customHeight="1" spans="1:7">
      <c r="A499" s="496">
        <v>2080107</v>
      </c>
      <c r="B499" s="496" t="s">
        <v>626</v>
      </c>
      <c r="C499" s="497"/>
      <c r="D499" s="498"/>
      <c r="E499" s="499" t="str">
        <f t="shared" si="26"/>
        <v/>
      </c>
      <c r="F499" s="294" t="str">
        <f t="shared" si="27"/>
        <v>否</v>
      </c>
      <c r="G499" s="171" t="str">
        <f t="shared" si="28"/>
        <v>项</v>
      </c>
    </row>
    <row r="500" ht="36" customHeight="1" spans="1:7">
      <c r="A500" s="496">
        <v>2080108</v>
      </c>
      <c r="B500" s="496" t="s">
        <v>244</v>
      </c>
      <c r="C500" s="497"/>
      <c r="D500" s="498"/>
      <c r="E500" s="499" t="str">
        <f t="shared" si="26"/>
        <v/>
      </c>
      <c r="F500" s="294" t="str">
        <f t="shared" si="27"/>
        <v>否</v>
      </c>
      <c r="G500" s="171" t="str">
        <f t="shared" si="28"/>
        <v>项</v>
      </c>
    </row>
    <row r="501" ht="36" customHeight="1" spans="1:7">
      <c r="A501" s="496">
        <v>2080109</v>
      </c>
      <c r="B501" s="496" t="s">
        <v>627</v>
      </c>
      <c r="C501" s="497"/>
      <c r="D501" s="498"/>
      <c r="E501" s="499" t="str">
        <f t="shared" si="26"/>
        <v/>
      </c>
      <c r="F501" s="294" t="str">
        <f t="shared" si="27"/>
        <v>否</v>
      </c>
      <c r="G501" s="171" t="str">
        <f t="shared" si="28"/>
        <v>项</v>
      </c>
    </row>
    <row r="502" ht="36" customHeight="1" spans="1:7">
      <c r="A502" s="496">
        <v>2080110</v>
      </c>
      <c r="B502" s="496" t="s">
        <v>628</v>
      </c>
      <c r="C502" s="497"/>
      <c r="D502" s="498"/>
      <c r="E502" s="499" t="str">
        <f t="shared" si="26"/>
        <v/>
      </c>
      <c r="F502" s="294" t="str">
        <f t="shared" si="27"/>
        <v>否</v>
      </c>
      <c r="G502" s="171" t="str">
        <f t="shared" si="28"/>
        <v>项</v>
      </c>
    </row>
    <row r="503" ht="36" customHeight="1" spans="1:7">
      <c r="A503" s="496">
        <v>2080111</v>
      </c>
      <c r="B503" s="496" t="s">
        <v>629</v>
      </c>
      <c r="C503" s="497"/>
      <c r="D503" s="498"/>
      <c r="E503" s="499" t="str">
        <f t="shared" si="26"/>
        <v/>
      </c>
      <c r="F503" s="294" t="str">
        <f t="shared" si="27"/>
        <v>否</v>
      </c>
      <c r="G503" s="171" t="str">
        <f t="shared" si="28"/>
        <v>项</v>
      </c>
    </row>
    <row r="504" ht="36" customHeight="1" spans="1:7">
      <c r="A504" s="496">
        <v>2080112</v>
      </c>
      <c r="B504" s="496" t="s">
        <v>630</v>
      </c>
      <c r="C504" s="497"/>
      <c r="D504" s="498"/>
      <c r="E504" s="499" t="str">
        <f t="shared" si="26"/>
        <v/>
      </c>
      <c r="F504" s="294" t="str">
        <f t="shared" si="27"/>
        <v>否</v>
      </c>
      <c r="G504" s="171" t="str">
        <f t="shared" si="28"/>
        <v>项</v>
      </c>
    </row>
    <row r="505" ht="36" customHeight="1" spans="1:7">
      <c r="A505" s="496">
        <v>2080199</v>
      </c>
      <c r="B505" s="502" t="s">
        <v>631</v>
      </c>
      <c r="C505" s="497"/>
      <c r="D505" s="498"/>
      <c r="E505" s="499" t="str">
        <f t="shared" si="26"/>
        <v/>
      </c>
      <c r="F505" s="294" t="str">
        <f t="shared" si="27"/>
        <v>否</v>
      </c>
      <c r="G505" s="171" t="str">
        <f t="shared" si="28"/>
        <v>项</v>
      </c>
    </row>
    <row r="506" ht="36" customHeight="1" spans="1:7">
      <c r="A506" s="496">
        <v>20802</v>
      </c>
      <c r="B506" s="496" t="s">
        <v>632</v>
      </c>
      <c r="C506" s="497">
        <f>SUM(C507:C513)</f>
        <v>13517</v>
      </c>
      <c r="D506" s="498">
        <f>SUM(D507:D513)</f>
        <v>6999</v>
      </c>
      <c r="E506" s="499">
        <f t="shared" ref="E506:E558" si="29">IF(OR(VALUE(D506)=0,ISERROR(D506/C506-1)),"",D506/C506-1)</f>
        <v>-0.482</v>
      </c>
      <c r="F506" s="294" t="str">
        <f t="shared" si="27"/>
        <v>是</v>
      </c>
      <c r="G506" s="171" t="str">
        <f t="shared" si="28"/>
        <v>款</v>
      </c>
    </row>
    <row r="507" ht="36" customHeight="1" spans="1:7">
      <c r="A507" s="496">
        <v>2080201</v>
      </c>
      <c r="B507" s="496" t="s">
        <v>140</v>
      </c>
      <c r="C507" s="497">
        <v>578</v>
      </c>
      <c r="D507" s="498">
        <v>616</v>
      </c>
      <c r="E507" s="499">
        <f t="shared" si="29"/>
        <v>0.066</v>
      </c>
      <c r="F507" s="294" t="str">
        <f t="shared" si="27"/>
        <v>是</v>
      </c>
      <c r="G507" s="171" t="str">
        <f t="shared" si="28"/>
        <v>项</v>
      </c>
    </row>
    <row r="508" ht="36" customHeight="1" spans="1:7">
      <c r="A508" s="496">
        <v>2080202</v>
      </c>
      <c r="B508" s="496" t="s">
        <v>142</v>
      </c>
      <c r="C508" s="497">
        <v>51</v>
      </c>
      <c r="D508" s="498">
        <v>51</v>
      </c>
      <c r="E508" s="499">
        <f t="shared" si="29"/>
        <v>0</v>
      </c>
      <c r="F508" s="294" t="str">
        <f t="shared" si="27"/>
        <v>是</v>
      </c>
      <c r="G508" s="171" t="str">
        <f t="shared" si="28"/>
        <v>项</v>
      </c>
    </row>
    <row r="509" ht="36" customHeight="1" spans="1:7">
      <c r="A509" s="496">
        <v>2080203</v>
      </c>
      <c r="B509" s="496" t="s">
        <v>144</v>
      </c>
      <c r="C509" s="497"/>
      <c r="D509" s="498"/>
      <c r="E509" s="499" t="str">
        <f t="shared" si="29"/>
        <v/>
      </c>
      <c r="F509" s="294" t="str">
        <f t="shared" si="27"/>
        <v>否</v>
      </c>
      <c r="G509" s="171" t="str">
        <f t="shared" si="28"/>
        <v>项</v>
      </c>
    </row>
    <row r="510" ht="36" customHeight="1" spans="1:7">
      <c r="A510" s="496">
        <v>2080206</v>
      </c>
      <c r="B510" s="496" t="s">
        <v>633</v>
      </c>
      <c r="C510" s="497"/>
      <c r="D510" s="498"/>
      <c r="E510" s="499" t="str">
        <f t="shared" si="29"/>
        <v/>
      </c>
      <c r="F510" s="294" t="str">
        <f t="shared" si="27"/>
        <v>否</v>
      </c>
      <c r="G510" s="171" t="str">
        <f t="shared" si="28"/>
        <v>项</v>
      </c>
    </row>
    <row r="511" ht="36" customHeight="1" spans="1:7">
      <c r="A511" s="496">
        <v>2080207</v>
      </c>
      <c r="B511" s="496" t="s">
        <v>634</v>
      </c>
      <c r="C511" s="497">
        <v>73</v>
      </c>
      <c r="D511" s="498">
        <v>65</v>
      </c>
      <c r="E511" s="499">
        <f t="shared" si="29"/>
        <v>-0.11</v>
      </c>
      <c r="F511" s="294" t="str">
        <f t="shared" si="27"/>
        <v>是</v>
      </c>
      <c r="G511" s="171" t="str">
        <f t="shared" si="28"/>
        <v>项</v>
      </c>
    </row>
    <row r="512" ht="36" customHeight="1" spans="1:7">
      <c r="A512" s="496">
        <v>2080208</v>
      </c>
      <c r="B512" s="496" t="s">
        <v>635</v>
      </c>
      <c r="C512" s="497">
        <v>3914</v>
      </c>
      <c r="D512" s="498">
        <v>6180</v>
      </c>
      <c r="E512" s="499">
        <f t="shared" si="29"/>
        <v>0.579</v>
      </c>
      <c r="F512" s="294" t="str">
        <f t="shared" si="27"/>
        <v>是</v>
      </c>
      <c r="G512" s="171" t="str">
        <f t="shared" si="28"/>
        <v>项</v>
      </c>
    </row>
    <row r="513" ht="36" customHeight="1" spans="1:7">
      <c r="A513" s="496">
        <v>2080299</v>
      </c>
      <c r="B513" s="496" t="s">
        <v>636</v>
      </c>
      <c r="C513" s="497">
        <v>8901</v>
      </c>
      <c r="D513" s="498">
        <v>87</v>
      </c>
      <c r="E513" s="499">
        <f t="shared" si="29"/>
        <v>-0.99</v>
      </c>
      <c r="F513" s="294" t="str">
        <f t="shared" si="27"/>
        <v>是</v>
      </c>
      <c r="G513" s="171" t="str">
        <f t="shared" si="28"/>
        <v>项</v>
      </c>
    </row>
    <row r="514" ht="36" customHeight="1" spans="1:7">
      <c r="A514" s="496">
        <v>20804</v>
      </c>
      <c r="B514" s="496" t="s">
        <v>637</v>
      </c>
      <c r="C514" s="497"/>
      <c r="D514" s="498"/>
      <c r="E514" s="499" t="str">
        <f t="shared" si="29"/>
        <v/>
      </c>
      <c r="F514" s="294" t="str">
        <f t="shared" si="27"/>
        <v>否</v>
      </c>
      <c r="G514" s="171" t="str">
        <f t="shared" si="28"/>
        <v>款</v>
      </c>
    </row>
    <row r="515" ht="36" customHeight="1" spans="1:7">
      <c r="A515" s="496">
        <v>2080402</v>
      </c>
      <c r="B515" s="496" t="s">
        <v>638</v>
      </c>
      <c r="C515" s="497"/>
      <c r="D515" s="498"/>
      <c r="E515" s="499" t="str">
        <f t="shared" si="29"/>
        <v/>
      </c>
      <c r="F515" s="294" t="str">
        <f t="shared" si="27"/>
        <v>否</v>
      </c>
      <c r="G515" s="171" t="str">
        <f t="shared" si="28"/>
        <v>项</v>
      </c>
    </row>
    <row r="516" ht="36" customHeight="1" spans="1:7">
      <c r="A516" s="496">
        <v>20805</v>
      </c>
      <c r="B516" s="496" t="s">
        <v>639</v>
      </c>
      <c r="C516" s="497">
        <f>SUM(C517:C524)</f>
        <v>30464</v>
      </c>
      <c r="D516" s="498">
        <f>SUM(D517:D524)</f>
        <v>35529</v>
      </c>
      <c r="E516" s="499">
        <f t="shared" si="29"/>
        <v>0.166</v>
      </c>
      <c r="F516" s="294" t="str">
        <f t="shared" ref="F516:F579" si="30">IF(LEN(A516)=3,"是",IF(B516&lt;&gt;"",IF(SUM(C516:D516)&lt;&gt;0,"是","否"),"是"))</f>
        <v>是</v>
      </c>
      <c r="G516" s="171" t="str">
        <f t="shared" ref="G516:G579" si="31">IF(LEN(A516)=3,"类",IF(LEN(A516)=5,"款","项"))</f>
        <v>款</v>
      </c>
    </row>
    <row r="517" ht="36" customHeight="1" spans="1:7">
      <c r="A517" s="496">
        <v>2080501</v>
      </c>
      <c r="B517" s="496" t="s">
        <v>640</v>
      </c>
      <c r="C517" s="497">
        <v>6149</v>
      </c>
      <c r="D517" s="498">
        <v>6668</v>
      </c>
      <c r="E517" s="499">
        <f t="shared" si="29"/>
        <v>0.084</v>
      </c>
      <c r="F517" s="294" t="str">
        <f t="shared" si="30"/>
        <v>是</v>
      </c>
      <c r="G517" s="171" t="str">
        <f t="shared" si="31"/>
        <v>项</v>
      </c>
    </row>
    <row r="518" ht="36" customHeight="1" spans="1:7">
      <c r="A518" s="496">
        <v>2080502</v>
      </c>
      <c r="B518" s="496" t="s">
        <v>641</v>
      </c>
      <c r="C518" s="497">
        <v>12182</v>
      </c>
      <c r="D518" s="498">
        <v>11404</v>
      </c>
      <c r="E518" s="499">
        <f t="shared" si="29"/>
        <v>-0.064</v>
      </c>
      <c r="F518" s="294" t="str">
        <f t="shared" si="30"/>
        <v>是</v>
      </c>
      <c r="G518" s="171" t="str">
        <f t="shared" si="31"/>
        <v>项</v>
      </c>
    </row>
    <row r="519" ht="36" customHeight="1" spans="1:7">
      <c r="A519" s="496">
        <v>2080503</v>
      </c>
      <c r="B519" s="496" t="s">
        <v>642</v>
      </c>
      <c r="C519" s="497"/>
      <c r="D519" s="498"/>
      <c r="E519" s="499" t="str">
        <f t="shared" si="29"/>
        <v/>
      </c>
      <c r="F519" s="294" t="str">
        <f t="shared" si="30"/>
        <v>否</v>
      </c>
      <c r="G519" s="171" t="str">
        <f t="shared" si="31"/>
        <v>项</v>
      </c>
    </row>
    <row r="520" ht="36" customHeight="1" spans="1:7">
      <c r="A520" s="496">
        <v>2080504</v>
      </c>
      <c r="B520" s="496" t="s">
        <v>643</v>
      </c>
      <c r="C520" s="497"/>
      <c r="D520" s="498"/>
      <c r="E520" s="499" t="str">
        <f t="shared" si="29"/>
        <v/>
      </c>
      <c r="F520" s="294" t="str">
        <f t="shared" si="30"/>
        <v>否</v>
      </c>
      <c r="G520" s="171" t="str">
        <f t="shared" si="31"/>
        <v>项</v>
      </c>
    </row>
    <row r="521" ht="36" customHeight="1" spans="1:7">
      <c r="A521" s="496">
        <v>2080505</v>
      </c>
      <c r="B521" s="496" t="s">
        <v>644</v>
      </c>
      <c r="C521" s="497">
        <v>9496</v>
      </c>
      <c r="D521" s="498">
        <v>10500</v>
      </c>
      <c r="E521" s="499">
        <f t="shared" si="29"/>
        <v>0.106</v>
      </c>
      <c r="F521" s="294" t="str">
        <f t="shared" si="30"/>
        <v>是</v>
      </c>
      <c r="G521" s="171" t="str">
        <f t="shared" si="31"/>
        <v>项</v>
      </c>
    </row>
    <row r="522" ht="36" customHeight="1" spans="1:7">
      <c r="A522" s="496">
        <v>2080506</v>
      </c>
      <c r="B522" s="496" t="s">
        <v>645</v>
      </c>
      <c r="C522" s="497">
        <v>2571</v>
      </c>
      <c r="D522" s="498">
        <v>4827</v>
      </c>
      <c r="E522" s="499">
        <f t="shared" si="29"/>
        <v>0.877</v>
      </c>
      <c r="F522" s="294" t="str">
        <f t="shared" si="30"/>
        <v>是</v>
      </c>
      <c r="G522" s="171" t="str">
        <f t="shared" si="31"/>
        <v>项</v>
      </c>
    </row>
    <row r="523" ht="36" customHeight="1" spans="1:7">
      <c r="A523" s="496">
        <v>2080507</v>
      </c>
      <c r="B523" s="502" t="s">
        <v>646</v>
      </c>
      <c r="C523" s="497"/>
      <c r="D523" s="498">
        <v>2059</v>
      </c>
      <c r="E523" s="499" t="str">
        <f t="shared" si="29"/>
        <v/>
      </c>
      <c r="F523" s="294" t="str">
        <f t="shared" si="30"/>
        <v>是</v>
      </c>
      <c r="G523" s="171" t="str">
        <f t="shared" si="31"/>
        <v>项</v>
      </c>
    </row>
    <row r="524" ht="36" customHeight="1" spans="1:7">
      <c r="A524" s="496">
        <v>2080599</v>
      </c>
      <c r="B524" s="496" t="s">
        <v>647</v>
      </c>
      <c r="C524" s="497">
        <v>66</v>
      </c>
      <c r="D524" s="498">
        <v>71</v>
      </c>
      <c r="E524" s="499">
        <f t="shared" si="29"/>
        <v>0.076</v>
      </c>
      <c r="F524" s="294" t="str">
        <f t="shared" si="30"/>
        <v>是</v>
      </c>
      <c r="G524" s="171" t="str">
        <f t="shared" si="31"/>
        <v>项</v>
      </c>
    </row>
    <row r="525" ht="36" customHeight="1" spans="1:7">
      <c r="A525" s="496">
        <v>20806</v>
      </c>
      <c r="B525" s="496" t="s">
        <v>648</v>
      </c>
      <c r="C525" s="497"/>
      <c r="D525" s="498"/>
      <c r="E525" s="499" t="str">
        <f t="shared" si="29"/>
        <v/>
      </c>
      <c r="F525" s="294" t="str">
        <f t="shared" si="30"/>
        <v>否</v>
      </c>
      <c r="G525" s="171" t="str">
        <f t="shared" si="31"/>
        <v>款</v>
      </c>
    </row>
    <row r="526" ht="36" customHeight="1" spans="1:7">
      <c r="A526" s="496">
        <v>2080601</v>
      </c>
      <c r="B526" s="496" t="s">
        <v>649</v>
      </c>
      <c r="C526" s="497"/>
      <c r="D526" s="498"/>
      <c r="E526" s="499" t="str">
        <f t="shared" si="29"/>
        <v/>
      </c>
      <c r="F526" s="294" t="str">
        <f t="shared" si="30"/>
        <v>否</v>
      </c>
      <c r="G526" s="171" t="str">
        <f t="shared" si="31"/>
        <v>项</v>
      </c>
    </row>
    <row r="527" ht="36" customHeight="1" spans="1:7">
      <c r="A527" s="496">
        <v>2080602</v>
      </c>
      <c r="B527" s="496" t="s">
        <v>650</v>
      </c>
      <c r="C527" s="497"/>
      <c r="D527" s="498"/>
      <c r="E527" s="499" t="str">
        <f t="shared" si="29"/>
        <v/>
      </c>
      <c r="F527" s="294" t="str">
        <f t="shared" si="30"/>
        <v>否</v>
      </c>
      <c r="G527" s="171" t="str">
        <f t="shared" si="31"/>
        <v>项</v>
      </c>
    </row>
    <row r="528" ht="36" customHeight="1" spans="1:7">
      <c r="A528" s="496">
        <v>2080699</v>
      </c>
      <c r="B528" s="496" t="s">
        <v>651</v>
      </c>
      <c r="C528" s="497"/>
      <c r="D528" s="498"/>
      <c r="E528" s="499" t="str">
        <f t="shared" si="29"/>
        <v/>
      </c>
      <c r="F528" s="294" t="str">
        <f t="shared" si="30"/>
        <v>否</v>
      </c>
      <c r="G528" s="171" t="str">
        <f t="shared" si="31"/>
        <v>项</v>
      </c>
    </row>
    <row r="529" ht="36" customHeight="1" spans="1:7">
      <c r="A529" s="496">
        <v>20807</v>
      </c>
      <c r="B529" s="496" t="s">
        <v>652</v>
      </c>
      <c r="C529" s="497">
        <f>SUM(C530:C538)</f>
        <v>1436</v>
      </c>
      <c r="D529" s="498">
        <f>SUM(D530:D538)</f>
        <v>1601</v>
      </c>
      <c r="E529" s="499">
        <f t="shared" si="29"/>
        <v>0.115</v>
      </c>
      <c r="F529" s="294" t="str">
        <f t="shared" si="30"/>
        <v>是</v>
      </c>
      <c r="G529" s="171" t="str">
        <f t="shared" si="31"/>
        <v>款</v>
      </c>
    </row>
    <row r="530" ht="36" customHeight="1" spans="1:7">
      <c r="A530" s="496">
        <v>2080701</v>
      </c>
      <c r="B530" s="496" t="s">
        <v>653</v>
      </c>
      <c r="C530" s="497"/>
      <c r="D530" s="498"/>
      <c r="E530" s="499" t="str">
        <f t="shared" si="29"/>
        <v/>
      </c>
      <c r="F530" s="294" t="str">
        <f t="shared" si="30"/>
        <v>否</v>
      </c>
      <c r="G530" s="171" t="str">
        <f t="shared" si="31"/>
        <v>项</v>
      </c>
    </row>
    <row r="531" ht="36" customHeight="1" spans="1:7">
      <c r="A531" s="496">
        <v>2080702</v>
      </c>
      <c r="B531" s="496" t="s">
        <v>654</v>
      </c>
      <c r="C531" s="497"/>
      <c r="D531" s="498"/>
      <c r="E531" s="499" t="str">
        <f t="shared" si="29"/>
        <v/>
      </c>
      <c r="F531" s="294" t="str">
        <f t="shared" si="30"/>
        <v>否</v>
      </c>
      <c r="G531" s="171" t="str">
        <f t="shared" si="31"/>
        <v>项</v>
      </c>
    </row>
    <row r="532" ht="36" customHeight="1" spans="1:7">
      <c r="A532" s="496">
        <v>2080704</v>
      </c>
      <c r="B532" s="496" t="s">
        <v>655</v>
      </c>
      <c r="C532" s="497"/>
      <c r="D532" s="498"/>
      <c r="E532" s="499" t="str">
        <f t="shared" si="29"/>
        <v/>
      </c>
      <c r="F532" s="294" t="str">
        <f t="shared" si="30"/>
        <v>否</v>
      </c>
      <c r="G532" s="171" t="str">
        <f t="shared" si="31"/>
        <v>项</v>
      </c>
    </row>
    <row r="533" ht="36" customHeight="1" spans="1:7">
      <c r="A533" s="496">
        <v>2080705</v>
      </c>
      <c r="B533" s="496" t="s">
        <v>656</v>
      </c>
      <c r="C533" s="497"/>
      <c r="D533" s="498"/>
      <c r="E533" s="499" t="str">
        <f t="shared" si="29"/>
        <v/>
      </c>
      <c r="F533" s="294" t="str">
        <f t="shared" si="30"/>
        <v>否</v>
      </c>
      <c r="G533" s="171" t="str">
        <f t="shared" si="31"/>
        <v>项</v>
      </c>
    </row>
    <row r="534" ht="36" customHeight="1" spans="1:7">
      <c r="A534" s="496">
        <v>2080709</v>
      </c>
      <c r="B534" s="496" t="s">
        <v>657</v>
      </c>
      <c r="C534" s="497"/>
      <c r="D534" s="498"/>
      <c r="E534" s="499" t="str">
        <f t="shared" si="29"/>
        <v/>
      </c>
      <c r="F534" s="294" t="str">
        <f t="shared" si="30"/>
        <v>否</v>
      </c>
      <c r="G534" s="171" t="str">
        <f t="shared" si="31"/>
        <v>项</v>
      </c>
    </row>
    <row r="535" ht="36" customHeight="1" spans="1:7">
      <c r="A535" s="496">
        <v>2080711</v>
      </c>
      <c r="B535" s="496" t="s">
        <v>658</v>
      </c>
      <c r="C535" s="497"/>
      <c r="D535" s="498"/>
      <c r="E535" s="499" t="str">
        <f t="shared" si="29"/>
        <v/>
      </c>
      <c r="F535" s="294" t="str">
        <f t="shared" si="30"/>
        <v>否</v>
      </c>
      <c r="G535" s="171" t="str">
        <f t="shared" si="31"/>
        <v>项</v>
      </c>
    </row>
    <row r="536" ht="36" customHeight="1" spans="1:7">
      <c r="A536" s="496">
        <v>2080712</v>
      </c>
      <c r="B536" s="496" t="s">
        <v>659</v>
      </c>
      <c r="C536" s="497"/>
      <c r="D536" s="498"/>
      <c r="E536" s="499" t="str">
        <f t="shared" si="29"/>
        <v/>
      </c>
      <c r="F536" s="294" t="str">
        <f t="shared" si="30"/>
        <v>否</v>
      </c>
      <c r="G536" s="171" t="str">
        <f t="shared" si="31"/>
        <v>项</v>
      </c>
    </row>
    <row r="537" ht="36" customHeight="1" spans="1:7">
      <c r="A537" s="496">
        <v>2080713</v>
      </c>
      <c r="B537" s="496" t="s">
        <v>660</v>
      </c>
      <c r="C537" s="497"/>
      <c r="D537" s="498"/>
      <c r="E537" s="499" t="str">
        <f t="shared" si="29"/>
        <v/>
      </c>
      <c r="F537" s="294" t="str">
        <f t="shared" si="30"/>
        <v>否</v>
      </c>
      <c r="G537" s="171" t="str">
        <f t="shared" si="31"/>
        <v>项</v>
      </c>
    </row>
    <row r="538" ht="36" customHeight="1" spans="1:7">
      <c r="A538" s="496">
        <v>2080799</v>
      </c>
      <c r="B538" s="496" t="s">
        <v>661</v>
      </c>
      <c r="C538" s="506">
        <v>1436</v>
      </c>
      <c r="D538" s="498">
        <v>1601</v>
      </c>
      <c r="E538" s="499">
        <f t="shared" si="29"/>
        <v>0.115</v>
      </c>
      <c r="F538" s="294" t="str">
        <f t="shared" si="30"/>
        <v>是</v>
      </c>
      <c r="G538" s="171" t="str">
        <f t="shared" si="31"/>
        <v>项</v>
      </c>
    </row>
    <row r="539" ht="36" customHeight="1" spans="1:7">
      <c r="A539" s="496">
        <v>20808</v>
      </c>
      <c r="B539" s="496" t="s">
        <v>662</v>
      </c>
      <c r="C539" s="497">
        <f>SUM(C540:C547)</f>
        <v>528</v>
      </c>
      <c r="D539" s="498">
        <f>SUM(D540:D547)</f>
        <v>1466</v>
      </c>
      <c r="E539" s="499">
        <f t="shared" si="29"/>
        <v>1.777</v>
      </c>
      <c r="F539" s="294" t="str">
        <f t="shared" si="30"/>
        <v>是</v>
      </c>
      <c r="G539" s="171" t="str">
        <f t="shared" si="31"/>
        <v>款</v>
      </c>
    </row>
    <row r="540" ht="36" customHeight="1" spans="1:7">
      <c r="A540" s="496">
        <v>2080801</v>
      </c>
      <c r="B540" s="496" t="s">
        <v>663</v>
      </c>
      <c r="C540" s="497">
        <v>10</v>
      </c>
      <c r="D540" s="498">
        <v>236</v>
      </c>
      <c r="E540" s="499">
        <f t="shared" si="29"/>
        <v>22.6</v>
      </c>
      <c r="F540" s="294" t="str">
        <f t="shared" si="30"/>
        <v>是</v>
      </c>
      <c r="G540" s="171" t="str">
        <f t="shared" si="31"/>
        <v>项</v>
      </c>
    </row>
    <row r="541" ht="36" customHeight="1" spans="1:7">
      <c r="A541" s="496">
        <v>2080802</v>
      </c>
      <c r="B541" s="496" t="s">
        <v>664</v>
      </c>
      <c r="C541" s="497">
        <v>13</v>
      </c>
      <c r="D541" s="498">
        <v>26</v>
      </c>
      <c r="E541" s="499">
        <f t="shared" si="29"/>
        <v>1</v>
      </c>
      <c r="F541" s="294" t="str">
        <f t="shared" si="30"/>
        <v>是</v>
      </c>
      <c r="G541" s="171" t="str">
        <f t="shared" si="31"/>
        <v>项</v>
      </c>
    </row>
    <row r="542" ht="36" customHeight="1" spans="1:7">
      <c r="A542" s="496">
        <v>2080803</v>
      </c>
      <c r="B542" s="496" t="s">
        <v>665</v>
      </c>
      <c r="C542" s="497">
        <v>5</v>
      </c>
      <c r="D542" s="498">
        <v>19</v>
      </c>
      <c r="E542" s="499">
        <f t="shared" si="29"/>
        <v>2.8</v>
      </c>
      <c r="F542" s="294" t="str">
        <f t="shared" si="30"/>
        <v>是</v>
      </c>
      <c r="G542" s="171" t="str">
        <f t="shared" si="31"/>
        <v>项</v>
      </c>
    </row>
    <row r="543" ht="36" customHeight="1" spans="1:7">
      <c r="A543" s="496">
        <v>2080805</v>
      </c>
      <c r="B543" s="496" t="s">
        <v>666</v>
      </c>
      <c r="C543" s="497">
        <v>216</v>
      </c>
      <c r="D543" s="498">
        <v>62</v>
      </c>
      <c r="E543" s="499">
        <f t="shared" si="29"/>
        <v>-0.713</v>
      </c>
      <c r="F543" s="294" t="str">
        <f t="shared" si="30"/>
        <v>是</v>
      </c>
      <c r="G543" s="171" t="str">
        <f t="shared" si="31"/>
        <v>项</v>
      </c>
    </row>
    <row r="544" ht="36" customHeight="1" spans="1:7">
      <c r="A544" s="496">
        <v>2080806</v>
      </c>
      <c r="B544" s="496" t="s">
        <v>667</v>
      </c>
      <c r="C544" s="497">
        <v>12</v>
      </c>
      <c r="D544" s="498">
        <v>12</v>
      </c>
      <c r="E544" s="499">
        <f t="shared" si="29"/>
        <v>0</v>
      </c>
      <c r="F544" s="294" t="str">
        <f t="shared" si="30"/>
        <v>是</v>
      </c>
      <c r="G544" s="171" t="str">
        <f t="shared" si="31"/>
        <v>项</v>
      </c>
    </row>
    <row r="545" ht="36" customHeight="1" spans="1:7">
      <c r="A545" s="496">
        <v>2080807</v>
      </c>
      <c r="B545" s="496" t="s">
        <v>668</v>
      </c>
      <c r="C545" s="497"/>
      <c r="D545" s="498"/>
      <c r="E545" s="499" t="str">
        <f t="shared" si="29"/>
        <v/>
      </c>
      <c r="F545" s="294" t="str">
        <f t="shared" si="30"/>
        <v>否</v>
      </c>
      <c r="G545" s="171" t="str">
        <f t="shared" si="31"/>
        <v>项</v>
      </c>
    </row>
    <row r="546" ht="36" customHeight="1" spans="1:7">
      <c r="A546" s="496">
        <v>2080808</v>
      </c>
      <c r="B546" s="496" t="s">
        <v>669</v>
      </c>
      <c r="C546" s="497">
        <v>2</v>
      </c>
      <c r="D546" s="498">
        <v>2</v>
      </c>
      <c r="E546" s="499">
        <f t="shared" si="29"/>
        <v>0</v>
      </c>
      <c r="F546" s="294" t="str">
        <f t="shared" si="30"/>
        <v>是</v>
      </c>
      <c r="G546" s="171" t="str">
        <f t="shared" si="31"/>
        <v>项</v>
      </c>
    </row>
    <row r="547" ht="36" customHeight="1" spans="1:7">
      <c r="A547" s="496">
        <v>2080899</v>
      </c>
      <c r="B547" s="496" t="s">
        <v>670</v>
      </c>
      <c r="C547" s="497">
        <v>270</v>
      </c>
      <c r="D547" s="498">
        <v>1109</v>
      </c>
      <c r="E547" s="499">
        <f t="shared" si="29"/>
        <v>3.107</v>
      </c>
      <c r="F547" s="294" t="str">
        <f t="shared" si="30"/>
        <v>是</v>
      </c>
      <c r="G547" s="171" t="str">
        <f t="shared" si="31"/>
        <v>项</v>
      </c>
    </row>
    <row r="548" ht="36" customHeight="1" spans="1:7">
      <c r="A548" s="496">
        <v>20809</v>
      </c>
      <c r="B548" s="496" t="s">
        <v>671</v>
      </c>
      <c r="C548" s="497">
        <f>SUM(C549:C554)</f>
        <v>130</v>
      </c>
      <c r="D548" s="497">
        <f>SUM(D549:D554)</f>
        <v>211</v>
      </c>
      <c r="E548" s="499">
        <f t="shared" si="29"/>
        <v>0.623</v>
      </c>
      <c r="F548" s="294" t="str">
        <f t="shared" si="30"/>
        <v>是</v>
      </c>
      <c r="G548" s="171" t="str">
        <f t="shared" si="31"/>
        <v>款</v>
      </c>
    </row>
    <row r="549" ht="36" customHeight="1" spans="1:7">
      <c r="A549" s="496">
        <v>2080901</v>
      </c>
      <c r="B549" s="496" t="s">
        <v>672</v>
      </c>
      <c r="C549" s="497">
        <v>61</v>
      </c>
      <c r="D549" s="498">
        <v>61</v>
      </c>
      <c r="E549" s="499">
        <f t="shared" si="29"/>
        <v>0</v>
      </c>
      <c r="F549" s="294" t="str">
        <f t="shared" si="30"/>
        <v>是</v>
      </c>
      <c r="G549" s="171" t="str">
        <f t="shared" si="31"/>
        <v>项</v>
      </c>
    </row>
    <row r="550" ht="36" customHeight="1" spans="1:7">
      <c r="A550" s="496">
        <v>2080902</v>
      </c>
      <c r="B550" s="496" t="s">
        <v>673</v>
      </c>
      <c r="C550" s="497">
        <v>12</v>
      </c>
      <c r="D550" s="498">
        <v>28</v>
      </c>
      <c r="E550" s="499">
        <f t="shared" si="29"/>
        <v>1.333</v>
      </c>
      <c r="F550" s="294" t="str">
        <f t="shared" si="30"/>
        <v>是</v>
      </c>
      <c r="G550" s="171" t="str">
        <f t="shared" si="31"/>
        <v>项</v>
      </c>
    </row>
    <row r="551" ht="36" customHeight="1" spans="1:7">
      <c r="A551" s="496">
        <v>2080903</v>
      </c>
      <c r="B551" s="496" t="s">
        <v>674</v>
      </c>
      <c r="C551" s="497"/>
      <c r="D551" s="498">
        <v>1</v>
      </c>
      <c r="E551" s="499" t="str">
        <f t="shared" si="29"/>
        <v/>
      </c>
      <c r="F551" s="294" t="str">
        <f t="shared" si="30"/>
        <v>是</v>
      </c>
      <c r="G551" s="171" t="str">
        <f t="shared" si="31"/>
        <v>项</v>
      </c>
    </row>
    <row r="552" ht="36" customHeight="1" spans="1:7">
      <c r="A552" s="496">
        <v>2080904</v>
      </c>
      <c r="B552" s="496" t="s">
        <v>675</v>
      </c>
      <c r="C552" s="497">
        <v>17</v>
      </c>
      <c r="D552" s="498">
        <v>17</v>
      </c>
      <c r="E552" s="499">
        <f t="shared" si="29"/>
        <v>0</v>
      </c>
      <c r="F552" s="294" t="str">
        <f t="shared" si="30"/>
        <v>是</v>
      </c>
      <c r="G552" s="171" t="str">
        <f t="shared" si="31"/>
        <v>项</v>
      </c>
    </row>
    <row r="553" ht="36" customHeight="1" spans="1:7">
      <c r="A553" s="496">
        <v>2080905</v>
      </c>
      <c r="B553" s="496" t="s">
        <v>676</v>
      </c>
      <c r="C553" s="497">
        <v>14</v>
      </c>
      <c r="D553" s="498">
        <v>78</v>
      </c>
      <c r="E553" s="499">
        <f t="shared" si="29"/>
        <v>4.571</v>
      </c>
      <c r="F553" s="294" t="str">
        <f t="shared" si="30"/>
        <v>是</v>
      </c>
      <c r="G553" s="171" t="str">
        <f t="shared" si="31"/>
        <v>项</v>
      </c>
    </row>
    <row r="554" ht="36" customHeight="1" spans="1:7">
      <c r="A554" s="496">
        <v>2080999</v>
      </c>
      <c r="B554" s="496" t="s">
        <v>677</v>
      </c>
      <c r="C554" s="497">
        <v>26</v>
      </c>
      <c r="D554" s="498">
        <v>26</v>
      </c>
      <c r="E554" s="499">
        <f t="shared" si="29"/>
        <v>0</v>
      </c>
      <c r="F554" s="294" t="str">
        <f t="shared" si="30"/>
        <v>是</v>
      </c>
      <c r="G554" s="171" t="str">
        <f t="shared" si="31"/>
        <v>项</v>
      </c>
    </row>
    <row r="555" ht="36" customHeight="1" spans="1:7">
      <c r="A555" s="496">
        <v>20810</v>
      </c>
      <c r="B555" s="496" t="s">
        <v>678</v>
      </c>
      <c r="C555" s="497">
        <f>SUM(C556:C560)</f>
        <v>711</v>
      </c>
      <c r="D555" s="497">
        <f>SUM(D556:D560)</f>
        <v>781</v>
      </c>
      <c r="E555" s="499">
        <f t="shared" si="29"/>
        <v>0.098</v>
      </c>
      <c r="F555" s="294" t="str">
        <f t="shared" si="30"/>
        <v>是</v>
      </c>
      <c r="G555" s="171" t="str">
        <f t="shared" si="31"/>
        <v>款</v>
      </c>
    </row>
    <row r="556" ht="36" customHeight="1" spans="1:7">
      <c r="A556" s="496">
        <v>2081001</v>
      </c>
      <c r="B556" s="496" t="s">
        <v>679</v>
      </c>
      <c r="C556" s="497">
        <v>43</v>
      </c>
      <c r="D556" s="507">
        <v>21</v>
      </c>
      <c r="E556" s="499">
        <f t="shared" si="29"/>
        <v>-0.512</v>
      </c>
      <c r="F556" s="294" t="str">
        <f t="shared" si="30"/>
        <v>是</v>
      </c>
      <c r="G556" s="171" t="str">
        <f t="shared" si="31"/>
        <v>项</v>
      </c>
    </row>
    <row r="557" ht="36" customHeight="1" spans="1:7">
      <c r="A557" s="496">
        <v>2081002</v>
      </c>
      <c r="B557" s="496" t="s">
        <v>680</v>
      </c>
      <c r="C557" s="497">
        <v>161</v>
      </c>
      <c r="D557" s="507">
        <v>280</v>
      </c>
      <c r="E557" s="499">
        <f t="shared" si="29"/>
        <v>0.739</v>
      </c>
      <c r="F557" s="294" t="str">
        <f t="shared" si="30"/>
        <v>是</v>
      </c>
      <c r="G557" s="171" t="str">
        <f t="shared" si="31"/>
        <v>项</v>
      </c>
    </row>
    <row r="558" ht="36" customHeight="1" spans="1:7">
      <c r="A558" s="496">
        <v>2081003</v>
      </c>
      <c r="B558" s="496" t="s">
        <v>681</v>
      </c>
      <c r="C558" s="497">
        <v>0</v>
      </c>
      <c r="D558" s="507"/>
      <c r="E558" s="499" t="str">
        <f t="shared" si="29"/>
        <v/>
      </c>
      <c r="F558" s="294" t="str">
        <f t="shared" si="30"/>
        <v>否</v>
      </c>
      <c r="G558" s="171" t="str">
        <f t="shared" si="31"/>
        <v>项</v>
      </c>
    </row>
    <row r="559" ht="36" customHeight="1" spans="1:7">
      <c r="A559" s="496">
        <v>2081004</v>
      </c>
      <c r="B559" s="496" t="s">
        <v>682</v>
      </c>
      <c r="C559" s="497">
        <v>507</v>
      </c>
      <c r="D559" s="507">
        <v>480</v>
      </c>
      <c r="E559" s="499"/>
      <c r="F559" s="294" t="str">
        <f t="shared" si="30"/>
        <v>是</v>
      </c>
      <c r="G559" s="171" t="str">
        <f t="shared" si="31"/>
        <v>项</v>
      </c>
    </row>
    <row r="560" ht="36" customHeight="1" spans="1:7">
      <c r="A560" s="496">
        <v>2081005</v>
      </c>
      <c r="B560" s="496" t="s">
        <v>683</v>
      </c>
      <c r="C560" s="508"/>
      <c r="D560" s="509"/>
      <c r="E560" s="499" t="str">
        <f t="shared" ref="E560:E622" si="32">IF(OR(VALUE(D560)=0,ISERROR(D560/C560-1)),"",D560/C560-1)</f>
        <v/>
      </c>
      <c r="F560" s="294" t="str">
        <f t="shared" si="30"/>
        <v>否</v>
      </c>
      <c r="G560" s="171" t="str">
        <f t="shared" si="31"/>
        <v>项</v>
      </c>
    </row>
    <row r="561" ht="36" customHeight="1" spans="1:7">
      <c r="A561" s="496">
        <v>2081006</v>
      </c>
      <c r="B561" s="496" t="s">
        <v>684</v>
      </c>
      <c r="C561" s="508"/>
      <c r="D561" s="498"/>
      <c r="E561" s="499" t="str">
        <f t="shared" si="32"/>
        <v/>
      </c>
      <c r="F561" s="294" t="str">
        <f t="shared" si="30"/>
        <v>否</v>
      </c>
      <c r="G561" s="171" t="str">
        <f t="shared" si="31"/>
        <v>项</v>
      </c>
    </row>
    <row r="562" ht="36" customHeight="1" spans="1:7">
      <c r="A562" s="496">
        <v>2081099</v>
      </c>
      <c r="B562" s="496" t="s">
        <v>685</v>
      </c>
      <c r="C562" s="508"/>
      <c r="D562" s="498"/>
      <c r="E562" s="499" t="str">
        <f t="shared" si="32"/>
        <v/>
      </c>
      <c r="F562" s="294" t="str">
        <f t="shared" si="30"/>
        <v>否</v>
      </c>
      <c r="G562" s="171" t="str">
        <f t="shared" si="31"/>
        <v>项</v>
      </c>
    </row>
    <row r="563" ht="36" customHeight="1" spans="1:7">
      <c r="A563" s="496">
        <v>20811</v>
      </c>
      <c r="B563" s="496" t="s">
        <v>686</v>
      </c>
      <c r="C563" s="497">
        <f>SUM(C564:C571)</f>
        <v>642</v>
      </c>
      <c r="D563" s="498">
        <f>SUM(D564:D571)</f>
        <v>596</v>
      </c>
      <c r="E563" s="499">
        <f t="shared" si="32"/>
        <v>-0.072</v>
      </c>
      <c r="F563" s="294" t="str">
        <f t="shared" si="30"/>
        <v>是</v>
      </c>
      <c r="G563" s="171" t="str">
        <f t="shared" si="31"/>
        <v>款</v>
      </c>
    </row>
    <row r="564" ht="36" customHeight="1" spans="1:7">
      <c r="A564" s="496">
        <v>2081101</v>
      </c>
      <c r="B564" s="496" t="s">
        <v>140</v>
      </c>
      <c r="C564" s="497">
        <v>160</v>
      </c>
      <c r="D564" s="498">
        <v>156</v>
      </c>
      <c r="E564" s="499">
        <f t="shared" si="32"/>
        <v>-0.025</v>
      </c>
      <c r="F564" s="294" t="str">
        <f t="shared" si="30"/>
        <v>是</v>
      </c>
      <c r="G564" s="171" t="str">
        <f t="shared" si="31"/>
        <v>项</v>
      </c>
    </row>
    <row r="565" ht="36" customHeight="1" spans="1:7">
      <c r="A565" s="496">
        <v>2081102</v>
      </c>
      <c r="B565" s="496" t="s">
        <v>142</v>
      </c>
      <c r="C565" s="497"/>
      <c r="D565" s="498"/>
      <c r="E565" s="499" t="str">
        <f t="shared" si="32"/>
        <v/>
      </c>
      <c r="F565" s="294" t="str">
        <f t="shared" si="30"/>
        <v>否</v>
      </c>
      <c r="G565" s="171" t="str">
        <f t="shared" si="31"/>
        <v>项</v>
      </c>
    </row>
    <row r="566" ht="36" customHeight="1" spans="1:7">
      <c r="A566" s="496">
        <v>2081103</v>
      </c>
      <c r="B566" s="496" t="s">
        <v>144</v>
      </c>
      <c r="C566" s="497"/>
      <c r="D566" s="498"/>
      <c r="E566" s="499" t="str">
        <f t="shared" si="32"/>
        <v/>
      </c>
      <c r="F566" s="294" t="str">
        <f t="shared" si="30"/>
        <v>否</v>
      </c>
      <c r="G566" s="171" t="str">
        <f t="shared" si="31"/>
        <v>项</v>
      </c>
    </row>
    <row r="567" ht="36" customHeight="1" spans="1:7">
      <c r="A567" s="496">
        <v>2081104</v>
      </c>
      <c r="B567" s="496" t="s">
        <v>687</v>
      </c>
      <c r="C567" s="497">
        <v>30</v>
      </c>
      <c r="D567" s="498">
        <v>59</v>
      </c>
      <c r="E567" s="499">
        <f t="shared" si="32"/>
        <v>0.967</v>
      </c>
      <c r="F567" s="294" t="str">
        <f t="shared" si="30"/>
        <v>是</v>
      </c>
      <c r="G567" s="171" t="str">
        <f t="shared" si="31"/>
        <v>项</v>
      </c>
    </row>
    <row r="568" ht="36" customHeight="1" spans="1:7">
      <c r="A568" s="496">
        <v>2081105</v>
      </c>
      <c r="B568" s="496" t="s">
        <v>688</v>
      </c>
      <c r="C568" s="497">
        <v>100</v>
      </c>
      <c r="D568" s="498">
        <v>87</v>
      </c>
      <c r="E568" s="499">
        <f t="shared" si="32"/>
        <v>-0.13</v>
      </c>
      <c r="F568" s="294" t="str">
        <f t="shared" si="30"/>
        <v>是</v>
      </c>
      <c r="G568" s="171" t="str">
        <f t="shared" si="31"/>
        <v>项</v>
      </c>
    </row>
    <row r="569" ht="36" customHeight="1" spans="1:7">
      <c r="A569" s="496">
        <v>2081106</v>
      </c>
      <c r="B569" s="496" t="s">
        <v>689</v>
      </c>
      <c r="C569" s="497"/>
      <c r="D569" s="498"/>
      <c r="E569" s="499" t="str">
        <f t="shared" si="32"/>
        <v/>
      </c>
      <c r="F569" s="294" t="str">
        <f t="shared" si="30"/>
        <v>否</v>
      </c>
      <c r="G569" s="171" t="str">
        <f t="shared" si="31"/>
        <v>项</v>
      </c>
    </row>
    <row r="570" ht="36" customHeight="1" spans="1:7">
      <c r="A570" s="496">
        <v>2081107</v>
      </c>
      <c r="B570" s="496" t="s">
        <v>690</v>
      </c>
      <c r="C570" s="497">
        <v>352</v>
      </c>
      <c r="D570" s="498">
        <v>289</v>
      </c>
      <c r="E570" s="499">
        <f t="shared" si="32"/>
        <v>-0.179</v>
      </c>
      <c r="F570" s="294" t="str">
        <f t="shared" si="30"/>
        <v>是</v>
      </c>
      <c r="G570" s="171" t="str">
        <f t="shared" si="31"/>
        <v>项</v>
      </c>
    </row>
    <row r="571" ht="36" customHeight="1" spans="1:7">
      <c r="A571" s="496">
        <v>2081199</v>
      </c>
      <c r="B571" s="496" t="s">
        <v>691</v>
      </c>
      <c r="C571" s="497"/>
      <c r="D571" s="498">
        <v>5</v>
      </c>
      <c r="E571" s="499" t="str">
        <f t="shared" si="32"/>
        <v/>
      </c>
      <c r="F571" s="294" t="str">
        <f t="shared" si="30"/>
        <v>是</v>
      </c>
      <c r="G571" s="171" t="str">
        <f t="shared" si="31"/>
        <v>项</v>
      </c>
    </row>
    <row r="572" ht="36" customHeight="1" spans="1:7">
      <c r="A572" s="496">
        <v>20816</v>
      </c>
      <c r="B572" s="496" t="s">
        <v>692</v>
      </c>
      <c r="C572" s="497">
        <f>SUM(C573:C576)</f>
        <v>108</v>
      </c>
      <c r="D572" s="497">
        <f>SUM(D573:D576)</f>
        <v>112</v>
      </c>
      <c r="E572" s="499">
        <f t="shared" si="32"/>
        <v>0.037</v>
      </c>
      <c r="F572" s="294" t="str">
        <f t="shared" si="30"/>
        <v>是</v>
      </c>
      <c r="G572" s="171" t="str">
        <f t="shared" si="31"/>
        <v>款</v>
      </c>
    </row>
    <row r="573" ht="36" customHeight="1" spans="1:7">
      <c r="A573" s="496">
        <v>2081601</v>
      </c>
      <c r="B573" s="496" t="s">
        <v>140</v>
      </c>
      <c r="C573" s="497">
        <v>98</v>
      </c>
      <c r="D573" s="498">
        <v>102</v>
      </c>
      <c r="E573" s="499">
        <f t="shared" si="32"/>
        <v>0.041</v>
      </c>
      <c r="F573" s="294" t="str">
        <f t="shared" si="30"/>
        <v>是</v>
      </c>
      <c r="G573" s="171" t="str">
        <f t="shared" si="31"/>
        <v>项</v>
      </c>
    </row>
    <row r="574" ht="36" customHeight="1" spans="1:7">
      <c r="A574" s="496">
        <v>2081602</v>
      </c>
      <c r="B574" s="496" t="s">
        <v>142</v>
      </c>
      <c r="C574" s="497">
        <v>5</v>
      </c>
      <c r="D574" s="498">
        <v>5</v>
      </c>
      <c r="E574" s="499">
        <f t="shared" si="32"/>
        <v>0</v>
      </c>
      <c r="F574" s="294" t="str">
        <f t="shared" si="30"/>
        <v>是</v>
      </c>
      <c r="G574" s="171" t="str">
        <f t="shared" si="31"/>
        <v>项</v>
      </c>
    </row>
    <row r="575" ht="36" customHeight="1" spans="1:7">
      <c r="A575" s="496">
        <v>2081603</v>
      </c>
      <c r="B575" s="496" t="s">
        <v>144</v>
      </c>
      <c r="C575" s="497"/>
      <c r="D575" s="498"/>
      <c r="E575" s="499" t="str">
        <f t="shared" si="32"/>
        <v/>
      </c>
      <c r="F575" s="294" t="str">
        <f t="shared" si="30"/>
        <v>否</v>
      </c>
      <c r="G575" s="171" t="str">
        <f t="shared" si="31"/>
        <v>项</v>
      </c>
    </row>
    <row r="576" ht="36" customHeight="1" spans="1:7">
      <c r="A576" s="496">
        <v>2081699</v>
      </c>
      <c r="B576" s="496" t="s">
        <v>693</v>
      </c>
      <c r="C576" s="497">
        <v>5</v>
      </c>
      <c r="D576" s="498">
        <v>5</v>
      </c>
      <c r="E576" s="499">
        <f t="shared" si="32"/>
        <v>0</v>
      </c>
      <c r="F576" s="294" t="str">
        <f t="shared" si="30"/>
        <v>是</v>
      </c>
      <c r="G576" s="171" t="str">
        <f t="shared" si="31"/>
        <v>项</v>
      </c>
    </row>
    <row r="577" ht="36" customHeight="1" spans="1:7">
      <c r="A577" s="496">
        <v>20819</v>
      </c>
      <c r="B577" s="496" t="s">
        <v>694</v>
      </c>
      <c r="C577" s="497">
        <f>SUM(C578:C579)</f>
        <v>135</v>
      </c>
      <c r="D577" s="497">
        <f>SUM(D578:D579)</f>
        <v>565</v>
      </c>
      <c r="E577" s="499">
        <f t="shared" si="32"/>
        <v>3.185</v>
      </c>
      <c r="F577" s="294" t="str">
        <f t="shared" si="30"/>
        <v>是</v>
      </c>
      <c r="G577" s="171" t="str">
        <f t="shared" si="31"/>
        <v>款</v>
      </c>
    </row>
    <row r="578" ht="36" customHeight="1" spans="1:7">
      <c r="A578" s="496">
        <v>2081901</v>
      </c>
      <c r="B578" s="496" t="s">
        <v>695</v>
      </c>
      <c r="C578" s="506">
        <v>10</v>
      </c>
      <c r="D578" s="498">
        <v>8</v>
      </c>
      <c r="E578" s="499">
        <f t="shared" si="32"/>
        <v>-0.2</v>
      </c>
      <c r="F578" s="294" t="str">
        <f t="shared" si="30"/>
        <v>是</v>
      </c>
      <c r="G578" s="171" t="str">
        <f t="shared" si="31"/>
        <v>项</v>
      </c>
    </row>
    <row r="579" ht="36" customHeight="1" spans="1:7">
      <c r="A579" s="496">
        <v>2081902</v>
      </c>
      <c r="B579" s="496" t="s">
        <v>696</v>
      </c>
      <c r="C579" s="506">
        <v>125</v>
      </c>
      <c r="D579" s="498">
        <v>557</v>
      </c>
      <c r="E579" s="499">
        <f t="shared" si="32"/>
        <v>3.456</v>
      </c>
      <c r="F579" s="294" t="str">
        <f t="shared" si="30"/>
        <v>是</v>
      </c>
      <c r="G579" s="171" t="str">
        <f t="shared" si="31"/>
        <v>项</v>
      </c>
    </row>
    <row r="580" ht="36" customHeight="1" spans="1:7">
      <c r="A580" s="496">
        <v>20820</v>
      </c>
      <c r="B580" s="496" t="s">
        <v>697</v>
      </c>
      <c r="C580" s="497">
        <f>SUM(C581:C582)</f>
        <v>64</v>
      </c>
      <c r="D580" s="497">
        <f>SUM(D581:D582)</f>
        <v>6242</v>
      </c>
      <c r="E580" s="499">
        <f t="shared" si="32"/>
        <v>96.531</v>
      </c>
      <c r="F580" s="294" t="str">
        <f t="shared" ref="F580:F643" si="33">IF(LEN(A580)=3,"是",IF(B580&lt;&gt;"",IF(SUM(C580:D580)&lt;&gt;0,"是","否"),"是"))</f>
        <v>是</v>
      </c>
      <c r="G580" s="171" t="str">
        <f t="shared" ref="G580:G643" si="34">IF(LEN(A580)=3,"类",IF(LEN(A580)=5,"款","项"))</f>
        <v>款</v>
      </c>
    </row>
    <row r="581" ht="36" customHeight="1" spans="1:7">
      <c r="A581" s="496">
        <v>2082001</v>
      </c>
      <c r="B581" s="496" t="s">
        <v>698</v>
      </c>
      <c r="C581" s="497">
        <v>5</v>
      </c>
      <c r="D581" s="498">
        <v>6226</v>
      </c>
      <c r="E581" s="499">
        <f t="shared" si="32"/>
        <v>1244.2</v>
      </c>
      <c r="F581" s="294" t="str">
        <f t="shared" si="33"/>
        <v>是</v>
      </c>
      <c r="G581" s="171" t="str">
        <f t="shared" si="34"/>
        <v>项</v>
      </c>
    </row>
    <row r="582" ht="36" customHeight="1" spans="1:7">
      <c r="A582" s="496">
        <v>2082002</v>
      </c>
      <c r="B582" s="496" t="s">
        <v>699</v>
      </c>
      <c r="C582" s="497">
        <v>59</v>
      </c>
      <c r="D582" s="498">
        <v>16</v>
      </c>
      <c r="E582" s="499">
        <f t="shared" si="32"/>
        <v>-0.729</v>
      </c>
      <c r="F582" s="294" t="str">
        <f t="shared" si="33"/>
        <v>是</v>
      </c>
      <c r="G582" s="171" t="str">
        <f t="shared" si="34"/>
        <v>项</v>
      </c>
    </row>
    <row r="583" ht="36" customHeight="1" spans="1:7">
      <c r="A583" s="496">
        <v>20821</v>
      </c>
      <c r="B583" s="496" t="s">
        <v>700</v>
      </c>
      <c r="C583" s="497">
        <f>SUM(C584:C585)</f>
        <v>11</v>
      </c>
      <c r="D583" s="497">
        <f>SUM(D584:D585)</f>
        <v>12</v>
      </c>
      <c r="E583" s="499">
        <f t="shared" si="32"/>
        <v>0.091</v>
      </c>
      <c r="F583" s="294" t="str">
        <f t="shared" si="33"/>
        <v>是</v>
      </c>
      <c r="G583" s="171" t="str">
        <f t="shared" si="34"/>
        <v>款</v>
      </c>
    </row>
    <row r="584" ht="36" customHeight="1" spans="1:7">
      <c r="A584" s="496">
        <v>2082101</v>
      </c>
      <c r="B584" s="496" t="s">
        <v>701</v>
      </c>
      <c r="C584" s="497">
        <v>1</v>
      </c>
      <c r="D584" s="498">
        <v>1</v>
      </c>
      <c r="E584" s="499">
        <f t="shared" si="32"/>
        <v>0</v>
      </c>
      <c r="F584" s="294" t="str">
        <f t="shared" si="33"/>
        <v>是</v>
      </c>
      <c r="G584" s="171" t="str">
        <f t="shared" si="34"/>
        <v>项</v>
      </c>
    </row>
    <row r="585" ht="36" customHeight="1" spans="1:7">
      <c r="A585" s="496">
        <v>2082102</v>
      </c>
      <c r="B585" s="496" t="s">
        <v>702</v>
      </c>
      <c r="C585" s="497">
        <v>10</v>
      </c>
      <c r="D585" s="498">
        <v>11</v>
      </c>
      <c r="E585" s="499">
        <f t="shared" si="32"/>
        <v>0.1</v>
      </c>
      <c r="F585" s="294" t="str">
        <f t="shared" si="33"/>
        <v>是</v>
      </c>
      <c r="G585" s="171" t="str">
        <f t="shared" si="34"/>
        <v>项</v>
      </c>
    </row>
    <row r="586" ht="36" customHeight="1" spans="1:7">
      <c r="A586" s="496">
        <v>20824</v>
      </c>
      <c r="B586" s="496" t="s">
        <v>703</v>
      </c>
      <c r="C586" s="497"/>
      <c r="D586" s="498"/>
      <c r="E586" s="499" t="str">
        <f t="shared" si="32"/>
        <v/>
      </c>
      <c r="F586" s="294" t="str">
        <f t="shared" si="33"/>
        <v>否</v>
      </c>
      <c r="G586" s="171" t="str">
        <f t="shared" si="34"/>
        <v>款</v>
      </c>
    </row>
    <row r="587" ht="36" customHeight="1" spans="1:7">
      <c r="A587" s="496">
        <v>2082401</v>
      </c>
      <c r="B587" s="496" t="s">
        <v>704</v>
      </c>
      <c r="C587" s="497"/>
      <c r="D587" s="498"/>
      <c r="E587" s="499" t="str">
        <f t="shared" si="32"/>
        <v/>
      </c>
      <c r="F587" s="294" t="str">
        <f t="shared" si="33"/>
        <v>否</v>
      </c>
      <c r="G587" s="171" t="str">
        <f t="shared" si="34"/>
        <v>项</v>
      </c>
    </row>
    <row r="588" ht="36" customHeight="1" spans="1:7">
      <c r="A588" s="496">
        <v>2082402</v>
      </c>
      <c r="B588" s="496" t="s">
        <v>705</v>
      </c>
      <c r="C588" s="497"/>
      <c r="D588" s="498"/>
      <c r="E588" s="499" t="str">
        <f t="shared" si="32"/>
        <v/>
      </c>
      <c r="F588" s="294" t="str">
        <f t="shared" si="33"/>
        <v>否</v>
      </c>
      <c r="G588" s="171" t="str">
        <f t="shared" si="34"/>
        <v>项</v>
      </c>
    </row>
    <row r="589" ht="36" customHeight="1" spans="1:7">
      <c r="A589" s="496">
        <v>20825</v>
      </c>
      <c r="B589" s="496" t="s">
        <v>706</v>
      </c>
      <c r="C589" s="497">
        <f>SUM(C590:C591)</f>
        <v>40</v>
      </c>
      <c r="D589" s="497">
        <f>SUM(D590:D591)</f>
        <v>36</v>
      </c>
      <c r="E589" s="499">
        <f t="shared" si="32"/>
        <v>-0.1</v>
      </c>
      <c r="F589" s="294" t="str">
        <f t="shared" si="33"/>
        <v>是</v>
      </c>
      <c r="G589" s="171" t="str">
        <f t="shared" si="34"/>
        <v>款</v>
      </c>
    </row>
    <row r="590" ht="36" customHeight="1" spans="1:7">
      <c r="A590" s="496">
        <v>2082501</v>
      </c>
      <c r="B590" s="496" t="s">
        <v>707</v>
      </c>
      <c r="C590" s="497">
        <v>7</v>
      </c>
      <c r="D590" s="498">
        <v>6</v>
      </c>
      <c r="E590" s="499">
        <f t="shared" si="32"/>
        <v>-0.143</v>
      </c>
      <c r="F590" s="294" t="str">
        <f t="shared" si="33"/>
        <v>是</v>
      </c>
      <c r="G590" s="171" t="str">
        <f t="shared" si="34"/>
        <v>项</v>
      </c>
    </row>
    <row r="591" ht="36" customHeight="1" spans="1:7">
      <c r="A591" s="496">
        <v>2082502</v>
      </c>
      <c r="B591" s="496" t="s">
        <v>708</v>
      </c>
      <c r="C591" s="497">
        <v>33</v>
      </c>
      <c r="D591" s="498">
        <v>30</v>
      </c>
      <c r="E591" s="499">
        <f t="shared" si="32"/>
        <v>-0.091</v>
      </c>
      <c r="F591" s="294" t="str">
        <f t="shared" si="33"/>
        <v>是</v>
      </c>
      <c r="G591" s="171" t="str">
        <f t="shared" si="34"/>
        <v>项</v>
      </c>
    </row>
    <row r="592" ht="36" customHeight="1" spans="1:7">
      <c r="A592" s="496">
        <v>20826</v>
      </c>
      <c r="B592" s="496" t="s">
        <v>709</v>
      </c>
      <c r="C592" s="497">
        <f>SUM(C593:C595)</f>
        <v>95</v>
      </c>
      <c r="D592" s="498">
        <f>SUM(D593:D595)</f>
        <v>5002</v>
      </c>
      <c r="E592" s="499">
        <f t="shared" si="32"/>
        <v>51.653</v>
      </c>
      <c r="F592" s="294" t="str">
        <f t="shared" si="33"/>
        <v>是</v>
      </c>
      <c r="G592" s="171" t="str">
        <f t="shared" si="34"/>
        <v>款</v>
      </c>
    </row>
    <row r="593" ht="36" customHeight="1" spans="1:7">
      <c r="A593" s="496">
        <v>2082601</v>
      </c>
      <c r="B593" s="502" t="s">
        <v>710</v>
      </c>
      <c r="C593" s="497"/>
      <c r="D593" s="498"/>
      <c r="E593" s="499" t="str">
        <f t="shared" si="32"/>
        <v/>
      </c>
      <c r="F593" s="294" t="str">
        <f t="shared" si="33"/>
        <v>否</v>
      </c>
      <c r="G593" s="171" t="str">
        <f t="shared" si="34"/>
        <v>项</v>
      </c>
    </row>
    <row r="594" ht="36" customHeight="1" spans="1:7">
      <c r="A594" s="496">
        <v>2082602</v>
      </c>
      <c r="B594" s="502" t="s">
        <v>711</v>
      </c>
      <c r="C594" s="497">
        <v>95</v>
      </c>
      <c r="D594" s="498">
        <v>5002</v>
      </c>
      <c r="E594" s="499">
        <f t="shared" si="32"/>
        <v>51.653</v>
      </c>
      <c r="F594" s="294" t="str">
        <f t="shared" si="33"/>
        <v>是</v>
      </c>
      <c r="G594" s="171" t="str">
        <f t="shared" si="34"/>
        <v>项</v>
      </c>
    </row>
    <row r="595" ht="36" customHeight="1" spans="1:7">
      <c r="A595" s="496">
        <v>2082699</v>
      </c>
      <c r="B595" s="502" t="s">
        <v>712</v>
      </c>
      <c r="C595" s="497"/>
      <c r="D595" s="498"/>
      <c r="E595" s="499" t="str">
        <f t="shared" si="32"/>
        <v/>
      </c>
      <c r="F595" s="294" t="str">
        <f t="shared" si="33"/>
        <v>否</v>
      </c>
      <c r="G595" s="171" t="str">
        <f t="shared" si="34"/>
        <v>项</v>
      </c>
    </row>
    <row r="596" ht="36" customHeight="1" spans="1:7">
      <c r="A596" s="496">
        <v>20827</v>
      </c>
      <c r="B596" s="496" t="s">
        <v>713</v>
      </c>
      <c r="C596" s="497"/>
      <c r="D596" s="498">
        <f>SUM(D597:D600)</f>
        <v>1200</v>
      </c>
      <c r="E596" s="499" t="str">
        <f t="shared" si="32"/>
        <v/>
      </c>
      <c r="F596" s="294" t="str">
        <f t="shared" si="33"/>
        <v>是</v>
      </c>
      <c r="G596" s="171" t="str">
        <f t="shared" si="34"/>
        <v>款</v>
      </c>
    </row>
    <row r="597" s="479" customFormat="1" ht="36" customHeight="1" spans="1:7">
      <c r="A597" s="496">
        <v>2082701</v>
      </c>
      <c r="B597" s="496" t="s">
        <v>714</v>
      </c>
      <c r="C597" s="497"/>
      <c r="D597" s="498"/>
      <c r="E597" s="499" t="str">
        <f t="shared" si="32"/>
        <v/>
      </c>
      <c r="F597" s="294" t="str">
        <f t="shared" si="33"/>
        <v>否</v>
      </c>
      <c r="G597" s="171" t="str">
        <f t="shared" si="34"/>
        <v>项</v>
      </c>
    </row>
    <row r="598" ht="36" customHeight="1" spans="1:7">
      <c r="A598" s="496">
        <v>2082702</v>
      </c>
      <c r="B598" s="496" t="s">
        <v>715</v>
      </c>
      <c r="C598" s="497"/>
      <c r="D598" s="498"/>
      <c r="E598" s="499" t="str">
        <f t="shared" si="32"/>
        <v/>
      </c>
      <c r="F598" s="294" t="str">
        <f t="shared" si="33"/>
        <v>否</v>
      </c>
      <c r="G598" s="171" t="str">
        <f t="shared" si="34"/>
        <v>项</v>
      </c>
    </row>
    <row r="599" ht="36" customHeight="1" spans="1:7">
      <c r="A599" s="496">
        <v>2082703</v>
      </c>
      <c r="B599" s="496" t="s">
        <v>716</v>
      </c>
      <c r="C599" s="497"/>
      <c r="D599" s="498"/>
      <c r="E599" s="499" t="str">
        <f t="shared" si="32"/>
        <v/>
      </c>
      <c r="F599" s="294" t="str">
        <f t="shared" si="33"/>
        <v>否</v>
      </c>
      <c r="G599" s="171" t="str">
        <f t="shared" si="34"/>
        <v>项</v>
      </c>
    </row>
    <row r="600" ht="36" customHeight="1" spans="1:7">
      <c r="A600" s="496">
        <v>2082799</v>
      </c>
      <c r="B600" s="496" t="s">
        <v>717</v>
      </c>
      <c r="C600" s="497"/>
      <c r="D600" s="498">
        <v>1200</v>
      </c>
      <c r="E600" s="499" t="str">
        <f t="shared" si="32"/>
        <v/>
      </c>
      <c r="F600" s="294" t="str">
        <f t="shared" si="33"/>
        <v>是</v>
      </c>
      <c r="G600" s="171" t="str">
        <f t="shared" si="34"/>
        <v>项</v>
      </c>
    </row>
    <row r="601" ht="36" customHeight="1" spans="1:7">
      <c r="A601" s="496">
        <v>20828</v>
      </c>
      <c r="B601" s="496" t="s">
        <v>718</v>
      </c>
      <c r="C601" s="497">
        <f>SUM(C602:C608)</f>
        <v>209</v>
      </c>
      <c r="D601" s="498">
        <f>SUM(D602:D608)</f>
        <v>217</v>
      </c>
      <c r="E601" s="499">
        <f t="shared" si="32"/>
        <v>0.038</v>
      </c>
      <c r="F601" s="294" t="str">
        <f t="shared" si="33"/>
        <v>是</v>
      </c>
      <c r="G601" s="171" t="str">
        <f t="shared" si="34"/>
        <v>款</v>
      </c>
    </row>
    <row r="602" s="479" customFormat="1" ht="36" customHeight="1" spans="1:7">
      <c r="A602" s="496">
        <v>2082801</v>
      </c>
      <c r="B602" s="496" t="s">
        <v>719</v>
      </c>
      <c r="C602" s="497">
        <v>207</v>
      </c>
      <c r="D602" s="498">
        <v>215</v>
      </c>
      <c r="E602" s="499">
        <f t="shared" si="32"/>
        <v>0.039</v>
      </c>
      <c r="F602" s="294" t="str">
        <f t="shared" si="33"/>
        <v>是</v>
      </c>
      <c r="G602" s="171" t="str">
        <f t="shared" si="34"/>
        <v>项</v>
      </c>
    </row>
    <row r="603" ht="36" customHeight="1" spans="1:7">
      <c r="A603" s="496">
        <v>2082802</v>
      </c>
      <c r="B603" s="496" t="s">
        <v>142</v>
      </c>
      <c r="C603" s="497"/>
      <c r="D603" s="498"/>
      <c r="E603" s="499" t="str">
        <f t="shared" si="32"/>
        <v/>
      </c>
      <c r="F603" s="294" t="str">
        <f t="shared" si="33"/>
        <v>否</v>
      </c>
      <c r="G603" s="171" t="str">
        <f t="shared" si="34"/>
        <v>项</v>
      </c>
    </row>
    <row r="604" ht="36" customHeight="1" spans="1:7">
      <c r="A604" s="496">
        <v>2082803</v>
      </c>
      <c r="B604" s="496" t="s">
        <v>144</v>
      </c>
      <c r="C604" s="497"/>
      <c r="D604" s="498"/>
      <c r="E604" s="499" t="str">
        <f t="shared" si="32"/>
        <v/>
      </c>
      <c r="F604" s="294" t="str">
        <f t="shared" si="33"/>
        <v>否</v>
      </c>
      <c r="G604" s="171" t="str">
        <f t="shared" si="34"/>
        <v>项</v>
      </c>
    </row>
    <row r="605" ht="36" customHeight="1" spans="1:7">
      <c r="A605" s="496">
        <v>2082804</v>
      </c>
      <c r="B605" s="496" t="s">
        <v>720</v>
      </c>
      <c r="C605" s="497"/>
      <c r="D605" s="498">
        <v>2</v>
      </c>
      <c r="E605" s="499" t="str">
        <f t="shared" si="32"/>
        <v/>
      </c>
      <c r="F605" s="294" t="str">
        <f t="shared" si="33"/>
        <v>是</v>
      </c>
      <c r="G605" s="171" t="str">
        <f t="shared" si="34"/>
        <v>项</v>
      </c>
    </row>
    <row r="606" ht="36" customHeight="1" spans="1:7">
      <c r="A606" s="496">
        <v>2082805</v>
      </c>
      <c r="B606" s="496" t="s">
        <v>721</v>
      </c>
      <c r="C606" s="497"/>
      <c r="D606" s="498"/>
      <c r="E606" s="499" t="str">
        <f t="shared" si="32"/>
        <v/>
      </c>
      <c r="F606" s="294" t="str">
        <f t="shared" si="33"/>
        <v>否</v>
      </c>
      <c r="G606" s="171" t="str">
        <f t="shared" si="34"/>
        <v>项</v>
      </c>
    </row>
    <row r="607" ht="36" customHeight="1" spans="1:7">
      <c r="A607" s="496">
        <v>2082850</v>
      </c>
      <c r="B607" s="496" t="s">
        <v>722</v>
      </c>
      <c r="C607" s="497"/>
      <c r="D607" s="498"/>
      <c r="E607" s="499" t="str">
        <f t="shared" si="32"/>
        <v/>
      </c>
      <c r="F607" s="294" t="str">
        <f t="shared" si="33"/>
        <v>否</v>
      </c>
      <c r="G607" s="171" t="str">
        <f t="shared" si="34"/>
        <v>项</v>
      </c>
    </row>
    <row r="608" ht="36" customHeight="1" spans="1:7">
      <c r="A608" s="496">
        <v>2082899</v>
      </c>
      <c r="B608" s="496" t="s">
        <v>723</v>
      </c>
      <c r="C608" s="497">
        <v>2</v>
      </c>
      <c r="D608" s="498"/>
      <c r="E608" s="499" t="str">
        <f t="shared" si="32"/>
        <v/>
      </c>
      <c r="F608" s="294" t="str">
        <f t="shared" si="33"/>
        <v>是</v>
      </c>
      <c r="G608" s="171" t="str">
        <f t="shared" si="34"/>
        <v>项</v>
      </c>
    </row>
    <row r="609" ht="36" customHeight="1" spans="1:7">
      <c r="A609" s="496">
        <v>20830</v>
      </c>
      <c r="B609" s="496" t="s">
        <v>724</v>
      </c>
      <c r="C609" s="497">
        <f>SUM(C610:C611)</f>
        <v>80</v>
      </c>
      <c r="D609" s="498">
        <f>SUM(D610:D611)</f>
        <v>0</v>
      </c>
      <c r="E609" s="499" t="str">
        <f t="shared" si="32"/>
        <v/>
      </c>
      <c r="F609" s="294" t="str">
        <f t="shared" si="33"/>
        <v>是</v>
      </c>
      <c r="G609" s="171" t="str">
        <f t="shared" si="34"/>
        <v>款</v>
      </c>
    </row>
    <row r="610" ht="36" customHeight="1" spans="1:7">
      <c r="A610" s="496">
        <v>2083001</v>
      </c>
      <c r="B610" s="496" t="s">
        <v>725</v>
      </c>
      <c r="C610" s="497">
        <v>80</v>
      </c>
      <c r="D610" s="498"/>
      <c r="E610" s="499" t="str">
        <f t="shared" si="32"/>
        <v/>
      </c>
      <c r="F610" s="294" t="str">
        <f t="shared" si="33"/>
        <v>是</v>
      </c>
      <c r="G610" s="171" t="str">
        <f t="shared" si="34"/>
        <v>项</v>
      </c>
    </row>
    <row r="611" ht="36" customHeight="1" spans="1:7">
      <c r="A611" s="496">
        <v>2083099</v>
      </c>
      <c r="B611" s="496" t="s">
        <v>726</v>
      </c>
      <c r="C611" s="497"/>
      <c r="D611" s="498"/>
      <c r="E611" s="499" t="str">
        <f t="shared" si="32"/>
        <v/>
      </c>
      <c r="F611" s="294" t="str">
        <f t="shared" si="33"/>
        <v>否</v>
      </c>
      <c r="G611" s="171" t="str">
        <f t="shared" si="34"/>
        <v>项</v>
      </c>
    </row>
    <row r="612" ht="36" customHeight="1" spans="1:7">
      <c r="A612" s="496">
        <v>20899</v>
      </c>
      <c r="B612" s="496" t="s">
        <v>727</v>
      </c>
      <c r="C612" s="497">
        <f>SUM(C613)</f>
        <v>553</v>
      </c>
      <c r="D612" s="497">
        <f>SUM(D613)</f>
        <v>0</v>
      </c>
      <c r="E612" s="499" t="str">
        <f t="shared" si="32"/>
        <v/>
      </c>
      <c r="F612" s="294" t="str">
        <f t="shared" si="33"/>
        <v>是</v>
      </c>
      <c r="G612" s="171" t="str">
        <f t="shared" si="34"/>
        <v>款</v>
      </c>
    </row>
    <row r="613" ht="36" customHeight="1" spans="1:7">
      <c r="A613" s="496">
        <v>2089901</v>
      </c>
      <c r="B613" s="496" t="s">
        <v>728</v>
      </c>
      <c r="C613" s="497">
        <v>553</v>
      </c>
      <c r="D613" s="498"/>
      <c r="E613" s="499" t="str">
        <f t="shared" si="32"/>
        <v/>
      </c>
      <c r="F613" s="294" t="str">
        <f t="shared" si="33"/>
        <v>是</v>
      </c>
      <c r="G613" s="171" t="str">
        <f t="shared" si="34"/>
        <v>项</v>
      </c>
    </row>
    <row r="614" ht="36" customHeight="1" spans="1:7">
      <c r="A614" s="492">
        <v>210</v>
      </c>
      <c r="B614" s="492" t="s">
        <v>729</v>
      </c>
      <c r="C614" s="493">
        <f>SUM(C615,C620,C634,C638,C650,C653,C657,C662,C666,C670,C673,C682,C684)</f>
        <v>29812</v>
      </c>
      <c r="D614" s="493">
        <f>SUM(D615,D620,D634,D638,D650,D653,D657,D662,D666,D673,D682,D684,D670)</f>
        <v>32267</v>
      </c>
      <c r="E614" s="499">
        <f t="shared" si="32"/>
        <v>0.082</v>
      </c>
      <c r="F614" s="294" t="str">
        <f t="shared" si="33"/>
        <v>是</v>
      </c>
      <c r="G614" s="171" t="str">
        <f t="shared" si="34"/>
        <v>类</v>
      </c>
    </row>
    <row r="615" ht="36" customHeight="1" spans="1:7">
      <c r="A615" s="496">
        <v>21001</v>
      </c>
      <c r="B615" s="496" t="s">
        <v>730</v>
      </c>
      <c r="C615" s="497">
        <f>SUM(C616:C619)</f>
        <v>618</v>
      </c>
      <c r="D615" s="497">
        <f>SUM(D616:D619)</f>
        <v>669</v>
      </c>
      <c r="E615" s="499">
        <f t="shared" si="32"/>
        <v>0.083</v>
      </c>
      <c r="F615" s="294" t="str">
        <f t="shared" si="33"/>
        <v>是</v>
      </c>
      <c r="G615" s="171" t="str">
        <f t="shared" si="34"/>
        <v>款</v>
      </c>
    </row>
    <row r="616" ht="36" customHeight="1" spans="1:7">
      <c r="A616" s="496">
        <v>2100101</v>
      </c>
      <c r="B616" s="496" t="s">
        <v>140</v>
      </c>
      <c r="C616" s="497">
        <v>325</v>
      </c>
      <c r="D616" s="498">
        <v>357</v>
      </c>
      <c r="E616" s="499">
        <f t="shared" si="32"/>
        <v>0.098</v>
      </c>
      <c r="F616" s="294" t="str">
        <f t="shared" si="33"/>
        <v>是</v>
      </c>
      <c r="G616" s="171" t="str">
        <f t="shared" si="34"/>
        <v>项</v>
      </c>
    </row>
    <row r="617" ht="36" customHeight="1" spans="1:7">
      <c r="A617" s="496">
        <v>2100102</v>
      </c>
      <c r="B617" s="496" t="s">
        <v>142</v>
      </c>
      <c r="C617" s="506"/>
      <c r="D617" s="498"/>
      <c r="E617" s="499" t="str">
        <f t="shared" si="32"/>
        <v/>
      </c>
      <c r="F617" s="294" t="str">
        <f t="shared" si="33"/>
        <v>否</v>
      </c>
      <c r="G617" s="171" t="str">
        <f t="shared" si="34"/>
        <v>项</v>
      </c>
    </row>
    <row r="618" ht="36" customHeight="1" spans="1:7">
      <c r="A618" s="496">
        <v>2100103</v>
      </c>
      <c r="B618" s="496" t="s">
        <v>144</v>
      </c>
      <c r="C618" s="506"/>
      <c r="D618" s="498"/>
      <c r="E618" s="499" t="str">
        <f t="shared" si="32"/>
        <v/>
      </c>
      <c r="F618" s="294" t="str">
        <f t="shared" si="33"/>
        <v>否</v>
      </c>
      <c r="G618" s="171" t="str">
        <f t="shared" si="34"/>
        <v>项</v>
      </c>
    </row>
    <row r="619" ht="36" customHeight="1" spans="1:7">
      <c r="A619" s="496">
        <v>2100199</v>
      </c>
      <c r="B619" s="502" t="s">
        <v>731</v>
      </c>
      <c r="C619" s="497">
        <v>293</v>
      </c>
      <c r="D619" s="498">
        <v>312</v>
      </c>
      <c r="E619" s="499">
        <f t="shared" si="32"/>
        <v>0.065</v>
      </c>
      <c r="F619" s="294" t="str">
        <f t="shared" si="33"/>
        <v>是</v>
      </c>
      <c r="G619" s="171" t="str">
        <f t="shared" si="34"/>
        <v>项</v>
      </c>
    </row>
    <row r="620" ht="36" customHeight="1" spans="1:7">
      <c r="A620" s="496">
        <v>21002</v>
      </c>
      <c r="B620" s="496" t="s">
        <v>732</v>
      </c>
      <c r="C620" s="497">
        <f>SUM(C621:C633)</f>
        <v>4805</v>
      </c>
      <c r="D620" s="497">
        <f>SUM(D621:D633)</f>
        <v>7151</v>
      </c>
      <c r="E620" s="499">
        <f t="shared" si="32"/>
        <v>0.488</v>
      </c>
      <c r="F620" s="294" t="str">
        <f t="shared" si="33"/>
        <v>是</v>
      </c>
      <c r="G620" s="171" t="str">
        <f t="shared" si="34"/>
        <v>款</v>
      </c>
    </row>
    <row r="621" ht="36" customHeight="1" spans="1:7">
      <c r="A621" s="496">
        <v>2100201</v>
      </c>
      <c r="B621" s="496" t="s">
        <v>733</v>
      </c>
      <c r="C621" s="497">
        <v>3392</v>
      </c>
      <c r="D621" s="498">
        <v>4832</v>
      </c>
      <c r="E621" s="499">
        <f t="shared" si="32"/>
        <v>0.425</v>
      </c>
      <c r="F621" s="294" t="str">
        <f t="shared" si="33"/>
        <v>是</v>
      </c>
      <c r="G621" s="171" t="str">
        <f t="shared" si="34"/>
        <v>项</v>
      </c>
    </row>
    <row r="622" ht="36" customHeight="1" spans="1:7">
      <c r="A622" s="496">
        <v>2100202</v>
      </c>
      <c r="B622" s="496" t="s">
        <v>734</v>
      </c>
      <c r="C622" s="497">
        <v>1121</v>
      </c>
      <c r="D622" s="498">
        <v>1603</v>
      </c>
      <c r="E622" s="499">
        <f t="shared" si="32"/>
        <v>0.43</v>
      </c>
      <c r="F622" s="294" t="str">
        <f t="shared" si="33"/>
        <v>是</v>
      </c>
      <c r="G622" s="171" t="str">
        <f t="shared" si="34"/>
        <v>项</v>
      </c>
    </row>
    <row r="623" ht="36" customHeight="1" spans="1:7">
      <c r="A623" s="496">
        <v>2100203</v>
      </c>
      <c r="B623" s="496" t="s">
        <v>735</v>
      </c>
      <c r="C623" s="497">
        <v>0</v>
      </c>
      <c r="D623" s="498"/>
      <c r="E623" s="499"/>
      <c r="F623" s="294" t="str">
        <f t="shared" si="33"/>
        <v>否</v>
      </c>
      <c r="G623" s="171" t="str">
        <f t="shared" si="34"/>
        <v>项</v>
      </c>
    </row>
    <row r="624" ht="36" customHeight="1" spans="1:7">
      <c r="A624" s="496">
        <v>2100204</v>
      </c>
      <c r="B624" s="496" t="s">
        <v>736</v>
      </c>
      <c r="C624" s="497"/>
      <c r="D624" s="498"/>
      <c r="E624" s="499"/>
      <c r="F624" s="294" t="str">
        <f t="shared" si="33"/>
        <v>否</v>
      </c>
      <c r="G624" s="171" t="str">
        <f t="shared" si="34"/>
        <v>项</v>
      </c>
    </row>
    <row r="625" ht="36" customHeight="1" spans="1:7">
      <c r="A625" s="496">
        <v>2100205</v>
      </c>
      <c r="B625" s="496" t="s">
        <v>737</v>
      </c>
      <c r="C625" s="497">
        <v>0</v>
      </c>
      <c r="D625" s="498"/>
      <c r="E625" s="499" t="str">
        <f t="shared" ref="E625:E686" si="35">IF(OR(VALUE(D625)=0,ISERROR(D625/C625-1)),"",D625/C625-1)</f>
        <v/>
      </c>
      <c r="F625" s="294" t="str">
        <f t="shared" si="33"/>
        <v>否</v>
      </c>
      <c r="G625" s="171" t="str">
        <f t="shared" si="34"/>
        <v>项</v>
      </c>
    </row>
    <row r="626" ht="36" customHeight="1" spans="1:7">
      <c r="A626" s="496">
        <v>2100206</v>
      </c>
      <c r="B626" s="496" t="s">
        <v>738</v>
      </c>
      <c r="C626" s="497">
        <v>0</v>
      </c>
      <c r="D626" s="498"/>
      <c r="E626" s="499" t="str">
        <f t="shared" si="35"/>
        <v/>
      </c>
      <c r="F626" s="294" t="str">
        <f t="shared" si="33"/>
        <v>否</v>
      </c>
      <c r="G626" s="171" t="str">
        <f t="shared" si="34"/>
        <v>项</v>
      </c>
    </row>
    <row r="627" ht="36" customHeight="1" spans="1:7">
      <c r="A627" s="496">
        <v>2100207</v>
      </c>
      <c r="B627" s="496" t="s">
        <v>739</v>
      </c>
      <c r="C627" s="497">
        <v>0</v>
      </c>
      <c r="D627" s="498"/>
      <c r="E627" s="499" t="str">
        <f t="shared" si="35"/>
        <v/>
      </c>
      <c r="F627" s="294" t="str">
        <f t="shared" si="33"/>
        <v>否</v>
      </c>
      <c r="G627" s="171" t="str">
        <f t="shared" si="34"/>
        <v>项</v>
      </c>
    </row>
    <row r="628" ht="36" customHeight="1" spans="1:7">
      <c r="A628" s="496">
        <v>2100208</v>
      </c>
      <c r="B628" s="496" t="s">
        <v>740</v>
      </c>
      <c r="C628" s="497">
        <v>0</v>
      </c>
      <c r="D628" s="498"/>
      <c r="E628" s="499" t="str">
        <f t="shared" si="35"/>
        <v/>
      </c>
      <c r="F628" s="294" t="str">
        <f t="shared" si="33"/>
        <v>否</v>
      </c>
      <c r="G628" s="171" t="str">
        <f t="shared" si="34"/>
        <v>项</v>
      </c>
    </row>
    <row r="629" ht="36" customHeight="1" spans="1:7">
      <c r="A629" s="496">
        <v>2100209</v>
      </c>
      <c r="B629" s="496" t="s">
        <v>741</v>
      </c>
      <c r="C629" s="497"/>
      <c r="D629" s="498"/>
      <c r="E629" s="499" t="str">
        <f t="shared" si="35"/>
        <v/>
      </c>
      <c r="F629" s="294" t="str">
        <f t="shared" si="33"/>
        <v>否</v>
      </c>
      <c r="G629" s="171" t="str">
        <f t="shared" si="34"/>
        <v>项</v>
      </c>
    </row>
    <row r="630" ht="36" customHeight="1" spans="1:7">
      <c r="A630" s="496">
        <v>2100210</v>
      </c>
      <c r="B630" s="496" t="s">
        <v>742</v>
      </c>
      <c r="C630" s="497"/>
      <c r="D630" s="498"/>
      <c r="E630" s="499" t="str">
        <f t="shared" si="35"/>
        <v/>
      </c>
      <c r="F630" s="294" t="str">
        <f t="shared" si="33"/>
        <v>否</v>
      </c>
      <c r="G630" s="171" t="str">
        <f t="shared" si="34"/>
        <v>项</v>
      </c>
    </row>
    <row r="631" ht="36" customHeight="1" spans="1:7">
      <c r="A631" s="496">
        <v>2100211</v>
      </c>
      <c r="B631" s="496" t="s">
        <v>743</v>
      </c>
      <c r="C631" s="497"/>
      <c r="D631" s="498"/>
      <c r="E631" s="499" t="str">
        <f t="shared" si="35"/>
        <v/>
      </c>
      <c r="F631" s="294" t="str">
        <f t="shared" si="33"/>
        <v>否</v>
      </c>
      <c r="G631" s="171" t="str">
        <f t="shared" si="34"/>
        <v>项</v>
      </c>
    </row>
    <row r="632" ht="36" customHeight="1" spans="1:7">
      <c r="A632" s="496">
        <v>2100213</v>
      </c>
      <c r="B632" s="496" t="s">
        <v>744</v>
      </c>
      <c r="C632" s="497"/>
      <c r="D632" s="498"/>
      <c r="E632" s="495" t="str">
        <f t="shared" si="35"/>
        <v/>
      </c>
      <c r="F632" s="294" t="str">
        <f t="shared" si="33"/>
        <v>否</v>
      </c>
      <c r="G632" s="171" t="str">
        <f t="shared" si="34"/>
        <v>项</v>
      </c>
    </row>
    <row r="633" ht="36" customHeight="1" spans="1:7">
      <c r="A633" s="496">
        <v>2100299</v>
      </c>
      <c r="B633" s="496" t="s">
        <v>745</v>
      </c>
      <c r="C633" s="497">
        <v>292</v>
      </c>
      <c r="D633" s="498">
        <v>716</v>
      </c>
      <c r="E633" s="499">
        <f t="shared" si="35"/>
        <v>1.452</v>
      </c>
      <c r="F633" s="294" t="str">
        <f t="shared" si="33"/>
        <v>是</v>
      </c>
      <c r="G633" s="171" t="str">
        <f t="shared" si="34"/>
        <v>项</v>
      </c>
    </row>
    <row r="634" ht="36" customHeight="1" spans="1:7">
      <c r="A634" s="496">
        <v>21003</v>
      </c>
      <c r="B634" s="496" t="s">
        <v>746</v>
      </c>
      <c r="C634" s="497">
        <f>SUM(C635:C637)</f>
        <v>3855</v>
      </c>
      <c r="D634" s="497">
        <f>SUM(D635:D637)</f>
        <v>4435</v>
      </c>
      <c r="E634" s="499">
        <f t="shared" si="35"/>
        <v>0.15</v>
      </c>
      <c r="F634" s="294" t="str">
        <f t="shared" si="33"/>
        <v>是</v>
      </c>
      <c r="G634" s="171" t="str">
        <f t="shared" si="34"/>
        <v>款</v>
      </c>
    </row>
    <row r="635" ht="36" customHeight="1" spans="1:7">
      <c r="A635" s="496">
        <v>2100301</v>
      </c>
      <c r="B635" s="496" t="s">
        <v>747</v>
      </c>
      <c r="C635" s="498"/>
      <c r="D635" s="498"/>
      <c r="E635" s="499" t="str">
        <f t="shared" si="35"/>
        <v/>
      </c>
      <c r="F635" s="294" t="str">
        <f t="shared" si="33"/>
        <v>否</v>
      </c>
      <c r="G635" s="171" t="str">
        <f t="shared" si="34"/>
        <v>项</v>
      </c>
    </row>
    <row r="636" ht="36" customHeight="1" spans="1:7">
      <c r="A636" s="496">
        <v>2100302</v>
      </c>
      <c r="B636" s="496" t="s">
        <v>748</v>
      </c>
      <c r="C636" s="498">
        <v>3792</v>
      </c>
      <c r="D636" s="498">
        <v>4013</v>
      </c>
      <c r="E636" s="499">
        <f t="shared" si="35"/>
        <v>0.058</v>
      </c>
      <c r="F636" s="294" t="str">
        <f t="shared" si="33"/>
        <v>是</v>
      </c>
      <c r="G636" s="171" t="str">
        <f t="shared" si="34"/>
        <v>项</v>
      </c>
    </row>
    <row r="637" ht="36" customHeight="1" spans="1:7">
      <c r="A637" s="496">
        <v>2100399</v>
      </c>
      <c r="B637" s="496" t="s">
        <v>749</v>
      </c>
      <c r="C637" s="498">
        <v>63</v>
      </c>
      <c r="D637" s="498">
        <v>422</v>
      </c>
      <c r="E637" s="499">
        <f t="shared" si="35"/>
        <v>5.698</v>
      </c>
      <c r="F637" s="294" t="str">
        <f t="shared" si="33"/>
        <v>是</v>
      </c>
      <c r="G637" s="171" t="str">
        <f t="shared" si="34"/>
        <v>项</v>
      </c>
    </row>
    <row r="638" ht="36" customHeight="1" spans="1:7">
      <c r="A638" s="496">
        <v>21004</v>
      </c>
      <c r="B638" s="496" t="s">
        <v>750</v>
      </c>
      <c r="C638" s="497">
        <f>SUM(C639:C649)</f>
        <v>8662</v>
      </c>
      <c r="D638" s="497">
        <f>SUM(D639:D649)</f>
        <v>11578</v>
      </c>
      <c r="E638" s="499">
        <f t="shared" si="35"/>
        <v>0.337</v>
      </c>
      <c r="F638" s="294" t="str">
        <f t="shared" si="33"/>
        <v>是</v>
      </c>
      <c r="G638" s="171" t="str">
        <f t="shared" si="34"/>
        <v>款</v>
      </c>
    </row>
    <row r="639" ht="36" customHeight="1" spans="1:7">
      <c r="A639" s="496">
        <v>2100401</v>
      </c>
      <c r="B639" s="496" t="s">
        <v>751</v>
      </c>
      <c r="C639" s="497">
        <v>833</v>
      </c>
      <c r="D639" s="498">
        <v>887</v>
      </c>
      <c r="E639" s="499">
        <f t="shared" si="35"/>
        <v>0.065</v>
      </c>
      <c r="F639" s="294" t="str">
        <f t="shared" si="33"/>
        <v>是</v>
      </c>
      <c r="G639" s="171" t="str">
        <f t="shared" si="34"/>
        <v>项</v>
      </c>
    </row>
    <row r="640" ht="36" customHeight="1" spans="1:7">
      <c r="A640" s="496">
        <v>2100402</v>
      </c>
      <c r="B640" s="496" t="s">
        <v>752</v>
      </c>
      <c r="C640" s="497">
        <v>195</v>
      </c>
      <c r="D640" s="498">
        <v>215</v>
      </c>
      <c r="E640" s="499">
        <f t="shared" si="35"/>
        <v>0.103</v>
      </c>
      <c r="F640" s="294" t="str">
        <f t="shared" si="33"/>
        <v>是</v>
      </c>
      <c r="G640" s="171" t="str">
        <f t="shared" si="34"/>
        <v>项</v>
      </c>
    </row>
    <row r="641" ht="36" customHeight="1" spans="1:7">
      <c r="A641" s="496">
        <v>2100403</v>
      </c>
      <c r="B641" s="496" t="s">
        <v>753</v>
      </c>
      <c r="C641" s="497">
        <v>967</v>
      </c>
      <c r="D641" s="498">
        <v>964</v>
      </c>
      <c r="E641" s="499">
        <f t="shared" si="35"/>
        <v>-0.003</v>
      </c>
      <c r="F641" s="294" t="str">
        <f t="shared" si="33"/>
        <v>是</v>
      </c>
      <c r="G641" s="171" t="str">
        <f t="shared" si="34"/>
        <v>项</v>
      </c>
    </row>
    <row r="642" ht="36" customHeight="1" spans="1:7">
      <c r="A642" s="496">
        <v>2100404</v>
      </c>
      <c r="B642" s="496" t="s">
        <v>754</v>
      </c>
      <c r="C642" s="497">
        <v>0</v>
      </c>
      <c r="D642" s="498"/>
      <c r="E642" s="499" t="str">
        <f t="shared" si="35"/>
        <v/>
      </c>
      <c r="F642" s="294" t="str">
        <f t="shared" si="33"/>
        <v>否</v>
      </c>
      <c r="G642" s="171" t="str">
        <f t="shared" si="34"/>
        <v>项</v>
      </c>
    </row>
    <row r="643" ht="36" customHeight="1" spans="1:7">
      <c r="A643" s="496">
        <v>2100405</v>
      </c>
      <c r="B643" s="496" t="s">
        <v>755</v>
      </c>
      <c r="C643" s="497"/>
      <c r="D643" s="498"/>
      <c r="E643" s="499" t="str">
        <f t="shared" si="35"/>
        <v/>
      </c>
      <c r="F643" s="294" t="str">
        <f t="shared" si="33"/>
        <v>否</v>
      </c>
      <c r="G643" s="171" t="str">
        <f t="shared" si="34"/>
        <v>项</v>
      </c>
    </row>
    <row r="644" ht="36" customHeight="1" spans="1:7">
      <c r="A644" s="496">
        <v>2100406</v>
      </c>
      <c r="B644" s="496" t="s">
        <v>756</v>
      </c>
      <c r="C644" s="497"/>
      <c r="D644" s="498"/>
      <c r="E644" s="499" t="str">
        <f t="shared" si="35"/>
        <v/>
      </c>
      <c r="F644" s="294" t="str">
        <f t="shared" ref="F644:F707" si="36">IF(LEN(A644)=3,"是",IF(B644&lt;&gt;"",IF(SUM(C644:D644)&lt;&gt;0,"是","否"),"是"))</f>
        <v>否</v>
      </c>
      <c r="G644" s="171" t="str">
        <f t="shared" ref="G644:G707" si="37">IF(LEN(A644)=3,"类",IF(LEN(A644)=5,"款","项"))</f>
        <v>项</v>
      </c>
    </row>
    <row r="645" ht="36" customHeight="1" spans="1:7">
      <c r="A645" s="496">
        <v>2100407</v>
      </c>
      <c r="B645" s="496" t="s">
        <v>757</v>
      </c>
      <c r="C645" s="497"/>
      <c r="D645" s="498"/>
      <c r="E645" s="499" t="str">
        <f t="shared" si="35"/>
        <v/>
      </c>
      <c r="F645" s="294" t="str">
        <f t="shared" si="36"/>
        <v>否</v>
      </c>
      <c r="G645" s="171" t="str">
        <f t="shared" si="37"/>
        <v>项</v>
      </c>
    </row>
    <row r="646" ht="36" customHeight="1" spans="1:7">
      <c r="A646" s="496">
        <v>2100408</v>
      </c>
      <c r="B646" s="496" t="s">
        <v>758</v>
      </c>
      <c r="C646" s="497">
        <v>172</v>
      </c>
      <c r="D646" s="498">
        <v>1647</v>
      </c>
      <c r="E646" s="499">
        <f t="shared" si="35"/>
        <v>8.576</v>
      </c>
      <c r="F646" s="294" t="str">
        <f t="shared" si="36"/>
        <v>是</v>
      </c>
      <c r="G646" s="171" t="str">
        <f t="shared" si="37"/>
        <v>项</v>
      </c>
    </row>
    <row r="647" ht="36" customHeight="1" spans="1:7">
      <c r="A647" s="496">
        <v>2100409</v>
      </c>
      <c r="B647" s="496" t="s">
        <v>759</v>
      </c>
      <c r="C647" s="497">
        <v>6475</v>
      </c>
      <c r="D647" s="498">
        <v>7778</v>
      </c>
      <c r="E647" s="499">
        <f t="shared" si="35"/>
        <v>0.201</v>
      </c>
      <c r="F647" s="294" t="str">
        <f t="shared" si="36"/>
        <v>是</v>
      </c>
      <c r="G647" s="171" t="str">
        <f t="shared" si="37"/>
        <v>项</v>
      </c>
    </row>
    <row r="648" ht="36" customHeight="1" spans="1:7">
      <c r="A648" s="496">
        <v>2100410</v>
      </c>
      <c r="B648" s="496" t="s">
        <v>760</v>
      </c>
      <c r="C648" s="497">
        <v>0</v>
      </c>
      <c r="D648" s="498"/>
      <c r="E648" s="499" t="str">
        <f t="shared" si="35"/>
        <v/>
      </c>
      <c r="F648" s="294" t="str">
        <f t="shared" si="36"/>
        <v>否</v>
      </c>
      <c r="G648" s="171" t="str">
        <f t="shared" si="37"/>
        <v>项</v>
      </c>
    </row>
    <row r="649" ht="36" customHeight="1" spans="1:7">
      <c r="A649" s="496">
        <v>2100499</v>
      </c>
      <c r="B649" s="496" t="s">
        <v>761</v>
      </c>
      <c r="C649" s="497">
        <v>20</v>
      </c>
      <c r="D649" s="498">
        <v>87</v>
      </c>
      <c r="E649" s="499">
        <f t="shared" si="35"/>
        <v>3.35</v>
      </c>
      <c r="F649" s="294" t="str">
        <f t="shared" si="36"/>
        <v>是</v>
      </c>
      <c r="G649" s="171" t="str">
        <f t="shared" si="37"/>
        <v>项</v>
      </c>
    </row>
    <row r="650" ht="36" customHeight="1" spans="1:7">
      <c r="A650" s="496">
        <v>21006</v>
      </c>
      <c r="B650" s="496" t="s">
        <v>762</v>
      </c>
      <c r="C650" s="497"/>
      <c r="D650" s="497"/>
      <c r="E650" s="499" t="str">
        <f t="shared" si="35"/>
        <v/>
      </c>
      <c r="F650" s="294" t="str">
        <f t="shared" si="36"/>
        <v>否</v>
      </c>
      <c r="G650" s="171" t="str">
        <f t="shared" si="37"/>
        <v>款</v>
      </c>
    </row>
    <row r="651" ht="36" customHeight="1" spans="1:7">
      <c r="A651" s="496">
        <v>2160601</v>
      </c>
      <c r="B651" s="496" t="s">
        <v>763</v>
      </c>
      <c r="C651" s="497"/>
      <c r="D651" s="498"/>
      <c r="E651" s="499" t="str">
        <f t="shared" si="35"/>
        <v/>
      </c>
      <c r="F651" s="294" t="str">
        <f t="shared" si="36"/>
        <v>否</v>
      </c>
      <c r="G651" s="171" t="str">
        <f t="shared" si="37"/>
        <v>项</v>
      </c>
    </row>
    <row r="652" ht="36" customHeight="1" spans="1:7">
      <c r="A652" s="496">
        <v>2160699</v>
      </c>
      <c r="B652" s="496" t="s">
        <v>764</v>
      </c>
      <c r="C652" s="497"/>
      <c r="D652" s="498"/>
      <c r="E652" s="499" t="str">
        <f t="shared" si="35"/>
        <v/>
      </c>
      <c r="F652" s="294" t="str">
        <f t="shared" si="36"/>
        <v>否</v>
      </c>
      <c r="G652" s="171" t="str">
        <f t="shared" si="37"/>
        <v>项</v>
      </c>
    </row>
    <row r="653" ht="36" customHeight="1" spans="1:7">
      <c r="A653" s="496">
        <v>21007</v>
      </c>
      <c r="B653" s="496" t="s">
        <v>765</v>
      </c>
      <c r="C653" s="497">
        <f>SUM(C654:C656)</f>
        <v>202</v>
      </c>
      <c r="D653" s="497">
        <f>SUM(D654:D656)</f>
        <v>439</v>
      </c>
      <c r="E653" s="499">
        <f t="shared" si="35"/>
        <v>1.173</v>
      </c>
      <c r="F653" s="294" t="str">
        <f t="shared" si="36"/>
        <v>是</v>
      </c>
      <c r="G653" s="171" t="str">
        <f t="shared" si="37"/>
        <v>款</v>
      </c>
    </row>
    <row r="654" ht="36" customHeight="1" spans="1:7">
      <c r="A654" s="496">
        <v>2100716</v>
      </c>
      <c r="B654" s="496" t="s">
        <v>766</v>
      </c>
      <c r="C654" s="497">
        <v>5</v>
      </c>
      <c r="D654" s="498"/>
      <c r="E654" s="499" t="str">
        <f t="shared" si="35"/>
        <v/>
      </c>
      <c r="F654" s="294" t="str">
        <f t="shared" si="36"/>
        <v>是</v>
      </c>
      <c r="G654" s="171" t="str">
        <f t="shared" si="37"/>
        <v>项</v>
      </c>
    </row>
    <row r="655" ht="36" customHeight="1" spans="1:7">
      <c r="A655" s="496">
        <v>2100717</v>
      </c>
      <c r="B655" s="496" t="s">
        <v>767</v>
      </c>
      <c r="C655" s="497">
        <v>197</v>
      </c>
      <c r="D655" s="498">
        <v>5</v>
      </c>
      <c r="E655" s="499">
        <f t="shared" si="35"/>
        <v>-0.975</v>
      </c>
      <c r="F655" s="294" t="str">
        <f t="shared" si="36"/>
        <v>是</v>
      </c>
      <c r="G655" s="171" t="str">
        <f t="shared" si="37"/>
        <v>项</v>
      </c>
    </row>
    <row r="656" ht="36" customHeight="1" spans="1:7">
      <c r="A656" s="496">
        <v>2100799</v>
      </c>
      <c r="B656" s="496" t="s">
        <v>768</v>
      </c>
      <c r="C656" s="497"/>
      <c r="D656" s="498">
        <v>434</v>
      </c>
      <c r="E656" s="499" t="str">
        <f t="shared" si="35"/>
        <v/>
      </c>
      <c r="F656" s="294" t="str">
        <f t="shared" si="36"/>
        <v>是</v>
      </c>
      <c r="G656" s="171" t="str">
        <f t="shared" si="37"/>
        <v>项</v>
      </c>
    </row>
    <row r="657" ht="36" customHeight="1" spans="1:7">
      <c r="A657" s="496">
        <v>21011</v>
      </c>
      <c r="B657" s="496" t="s">
        <v>769</v>
      </c>
      <c r="C657" s="497">
        <f>SUM(C658:C661)</f>
        <v>10275</v>
      </c>
      <c r="D657" s="497">
        <f>SUM(D658:D661)</f>
        <v>6729</v>
      </c>
      <c r="E657" s="499">
        <f t="shared" si="35"/>
        <v>-0.345</v>
      </c>
      <c r="F657" s="294" t="str">
        <f t="shared" si="36"/>
        <v>是</v>
      </c>
      <c r="G657" s="171" t="str">
        <f t="shared" si="37"/>
        <v>款</v>
      </c>
    </row>
    <row r="658" ht="36" customHeight="1" spans="1:7">
      <c r="A658" s="496">
        <v>2101101</v>
      </c>
      <c r="B658" s="496" t="s">
        <v>770</v>
      </c>
      <c r="C658" s="497">
        <v>2056</v>
      </c>
      <c r="D658" s="498">
        <v>2451</v>
      </c>
      <c r="E658" s="499">
        <f t="shared" si="35"/>
        <v>0.192</v>
      </c>
      <c r="F658" s="294" t="str">
        <f t="shared" si="36"/>
        <v>是</v>
      </c>
      <c r="G658" s="171" t="str">
        <f t="shared" si="37"/>
        <v>项</v>
      </c>
    </row>
    <row r="659" ht="36" customHeight="1" spans="1:7">
      <c r="A659" s="496">
        <v>2101102</v>
      </c>
      <c r="B659" s="496" t="s">
        <v>771</v>
      </c>
      <c r="C659" s="497">
        <v>7378</v>
      </c>
      <c r="D659" s="498">
        <v>3496</v>
      </c>
      <c r="E659" s="499">
        <f t="shared" si="35"/>
        <v>-0.526</v>
      </c>
      <c r="F659" s="294" t="str">
        <f t="shared" si="36"/>
        <v>是</v>
      </c>
      <c r="G659" s="171" t="str">
        <f t="shared" si="37"/>
        <v>项</v>
      </c>
    </row>
    <row r="660" ht="36" customHeight="1" spans="1:7">
      <c r="A660" s="496">
        <v>2101103</v>
      </c>
      <c r="B660" s="496" t="s">
        <v>772</v>
      </c>
      <c r="C660" s="497"/>
      <c r="D660" s="498"/>
      <c r="E660" s="499" t="str">
        <f t="shared" si="35"/>
        <v/>
      </c>
      <c r="F660" s="294" t="str">
        <f t="shared" si="36"/>
        <v>否</v>
      </c>
      <c r="G660" s="171" t="str">
        <f t="shared" si="37"/>
        <v>项</v>
      </c>
    </row>
    <row r="661" ht="36" customHeight="1" spans="1:7">
      <c r="A661" s="496">
        <v>2101199</v>
      </c>
      <c r="B661" s="496" t="s">
        <v>773</v>
      </c>
      <c r="C661" s="497">
        <v>841</v>
      </c>
      <c r="D661" s="498">
        <v>782</v>
      </c>
      <c r="E661" s="499">
        <f t="shared" si="35"/>
        <v>-0.07</v>
      </c>
      <c r="F661" s="294" t="str">
        <f t="shared" si="36"/>
        <v>是</v>
      </c>
      <c r="G661" s="171" t="str">
        <f t="shared" si="37"/>
        <v>项</v>
      </c>
    </row>
    <row r="662" ht="36" customHeight="1" spans="1:7">
      <c r="A662" s="496">
        <v>21012</v>
      </c>
      <c r="B662" s="496" t="s">
        <v>774</v>
      </c>
      <c r="C662" s="497">
        <f>SUM(C663:C665)</f>
        <v>712</v>
      </c>
      <c r="D662" s="497">
        <f>SUM(D663:D665)</f>
        <v>405</v>
      </c>
      <c r="E662" s="499">
        <f t="shared" si="35"/>
        <v>-0.431</v>
      </c>
      <c r="F662" s="294" t="str">
        <f t="shared" si="36"/>
        <v>是</v>
      </c>
      <c r="G662" s="171" t="str">
        <f t="shared" si="37"/>
        <v>款</v>
      </c>
    </row>
    <row r="663" ht="36" customHeight="1" spans="1:7">
      <c r="A663" s="496">
        <v>2101201</v>
      </c>
      <c r="B663" s="502" t="s">
        <v>775</v>
      </c>
      <c r="C663" s="497"/>
      <c r="D663" s="498">
        <v>5</v>
      </c>
      <c r="E663" s="499" t="str">
        <f t="shared" si="35"/>
        <v/>
      </c>
      <c r="F663" s="294" t="str">
        <f t="shared" si="36"/>
        <v>是</v>
      </c>
      <c r="G663" s="171" t="str">
        <f t="shared" si="37"/>
        <v>项</v>
      </c>
    </row>
    <row r="664" ht="36" customHeight="1" spans="1:7">
      <c r="A664" s="496">
        <v>2101202</v>
      </c>
      <c r="B664" s="502" t="s">
        <v>776</v>
      </c>
      <c r="C664" s="497">
        <v>712</v>
      </c>
      <c r="D664" s="498">
        <v>400</v>
      </c>
      <c r="E664" s="499">
        <f t="shared" si="35"/>
        <v>-0.438</v>
      </c>
      <c r="F664" s="294" t="str">
        <f t="shared" si="36"/>
        <v>是</v>
      </c>
      <c r="G664" s="171" t="str">
        <f t="shared" si="37"/>
        <v>项</v>
      </c>
    </row>
    <row r="665" ht="36" customHeight="1" spans="1:7">
      <c r="A665" s="496">
        <v>2101299</v>
      </c>
      <c r="B665" s="502" t="s">
        <v>777</v>
      </c>
      <c r="C665" s="497"/>
      <c r="D665" s="498"/>
      <c r="E665" s="499" t="str">
        <f t="shared" si="35"/>
        <v/>
      </c>
      <c r="F665" s="294" t="str">
        <f t="shared" si="36"/>
        <v>否</v>
      </c>
      <c r="G665" s="171" t="str">
        <f t="shared" si="37"/>
        <v>项</v>
      </c>
    </row>
    <row r="666" ht="36" customHeight="1" spans="1:7">
      <c r="A666" s="496">
        <v>21013</v>
      </c>
      <c r="B666" s="496" t="s">
        <v>778</v>
      </c>
      <c r="C666" s="497">
        <f>SUM(C667:C669)</f>
        <v>226</v>
      </c>
      <c r="D666" s="497">
        <f>SUM(D667:D669)</f>
        <v>361</v>
      </c>
      <c r="E666" s="499">
        <f t="shared" si="35"/>
        <v>0.597</v>
      </c>
      <c r="F666" s="294" t="str">
        <f t="shared" si="36"/>
        <v>是</v>
      </c>
      <c r="G666" s="171" t="str">
        <f t="shared" si="37"/>
        <v>款</v>
      </c>
    </row>
    <row r="667" ht="36" customHeight="1" spans="1:7">
      <c r="A667" s="496">
        <v>2101301</v>
      </c>
      <c r="B667" s="496" t="s">
        <v>779</v>
      </c>
      <c r="C667" s="497">
        <v>20</v>
      </c>
      <c r="D667" s="498"/>
      <c r="E667" s="499" t="str">
        <f t="shared" si="35"/>
        <v/>
      </c>
      <c r="F667" s="294" t="str">
        <f t="shared" si="36"/>
        <v>是</v>
      </c>
      <c r="G667" s="171" t="str">
        <f t="shared" si="37"/>
        <v>项</v>
      </c>
    </row>
    <row r="668" ht="36" customHeight="1" spans="1:7">
      <c r="A668" s="496">
        <v>2101302</v>
      </c>
      <c r="B668" s="496" t="s">
        <v>780</v>
      </c>
      <c r="C668" s="497"/>
      <c r="D668" s="498"/>
      <c r="E668" s="499" t="str">
        <f t="shared" si="35"/>
        <v/>
      </c>
      <c r="F668" s="294" t="str">
        <f t="shared" si="36"/>
        <v>否</v>
      </c>
      <c r="G668" s="171" t="str">
        <f t="shared" si="37"/>
        <v>项</v>
      </c>
    </row>
    <row r="669" ht="36" customHeight="1" spans="1:7">
      <c r="A669" s="496">
        <v>2101399</v>
      </c>
      <c r="B669" s="496" t="s">
        <v>781</v>
      </c>
      <c r="C669" s="497">
        <v>206</v>
      </c>
      <c r="D669" s="498">
        <v>361</v>
      </c>
      <c r="E669" s="499">
        <f t="shared" si="35"/>
        <v>0.752</v>
      </c>
      <c r="F669" s="294" t="str">
        <f t="shared" si="36"/>
        <v>是</v>
      </c>
      <c r="G669" s="171" t="str">
        <f t="shared" si="37"/>
        <v>项</v>
      </c>
    </row>
    <row r="670" ht="36" customHeight="1" spans="1:7">
      <c r="A670" s="496">
        <v>21014</v>
      </c>
      <c r="B670" s="496" t="s">
        <v>782</v>
      </c>
      <c r="C670" s="497">
        <f>SUM(C671:C672)</f>
        <v>0</v>
      </c>
      <c r="D670" s="497">
        <f>SUM(D671:D672)</f>
        <v>71</v>
      </c>
      <c r="E670" s="499" t="str">
        <f t="shared" si="35"/>
        <v/>
      </c>
      <c r="F670" s="294" t="str">
        <f t="shared" si="36"/>
        <v>是</v>
      </c>
      <c r="G670" s="171" t="str">
        <f t="shared" si="37"/>
        <v>款</v>
      </c>
    </row>
    <row r="671" ht="36" customHeight="1" spans="1:7">
      <c r="A671" s="496">
        <v>2101401</v>
      </c>
      <c r="B671" s="496" t="s">
        <v>783</v>
      </c>
      <c r="C671" s="497"/>
      <c r="D671" s="498">
        <v>71</v>
      </c>
      <c r="E671" s="499" t="str">
        <f t="shared" si="35"/>
        <v/>
      </c>
      <c r="F671" s="294" t="str">
        <f t="shared" si="36"/>
        <v>是</v>
      </c>
      <c r="G671" s="171" t="str">
        <f t="shared" si="37"/>
        <v>项</v>
      </c>
    </row>
    <row r="672" ht="36" customHeight="1" spans="1:7">
      <c r="A672" s="496">
        <v>2101499</v>
      </c>
      <c r="B672" s="496" t="s">
        <v>784</v>
      </c>
      <c r="C672" s="497"/>
      <c r="D672" s="498"/>
      <c r="E672" s="499" t="str">
        <f t="shared" si="35"/>
        <v/>
      </c>
      <c r="F672" s="294" t="str">
        <f t="shared" si="36"/>
        <v>否</v>
      </c>
      <c r="G672" s="171" t="str">
        <f t="shared" si="37"/>
        <v>项</v>
      </c>
    </row>
    <row r="673" ht="36" customHeight="1" spans="1:7">
      <c r="A673" s="496">
        <v>21015</v>
      </c>
      <c r="B673" s="496" t="s">
        <v>785</v>
      </c>
      <c r="C673" s="497">
        <f>SUM(C674:C681)</f>
        <v>194</v>
      </c>
      <c r="D673" s="497">
        <f>SUM(D674:D681)</f>
        <v>247</v>
      </c>
      <c r="E673" s="499">
        <f t="shared" si="35"/>
        <v>0.273</v>
      </c>
      <c r="F673" s="294" t="str">
        <f t="shared" si="36"/>
        <v>是</v>
      </c>
      <c r="G673" s="171" t="str">
        <f t="shared" si="37"/>
        <v>款</v>
      </c>
    </row>
    <row r="674" ht="36" customHeight="1" spans="1:7">
      <c r="A674" s="496">
        <v>2101501</v>
      </c>
      <c r="B674" s="496" t="s">
        <v>140</v>
      </c>
      <c r="C674" s="497">
        <v>189</v>
      </c>
      <c r="D674" s="498">
        <v>198</v>
      </c>
      <c r="E674" s="499">
        <f t="shared" si="35"/>
        <v>0.048</v>
      </c>
      <c r="F674" s="294" t="str">
        <f t="shared" si="36"/>
        <v>是</v>
      </c>
      <c r="G674" s="171" t="str">
        <f t="shared" si="37"/>
        <v>项</v>
      </c>
    </row>
    <row r="675" ht="36" customHeight="1" spans="1:7">
      <c r="A675" s="496">
        <v>2101502</v>
      </c>
      <c r="B675" s="496" t="s">
        <v>142</v>
      </c>
      <c r="C675" s="508">
        <v>0</v>
      </c>
      <c r="D675" s="498">
        <v>49</v>
      </c>
      <c r="E675" s="499" t="str">
        <f t="shared" si="35"/>
        <v/>
      </c>
      <c r="F675" s="294" t="str">
        <f t="shared" si="36"/>
        <v>是</v>
      </c>
      <c r="G675" s="171" t="str">
        <f t="shared" si="37"/>
        <v>项</v>
      </c>
    </row>
    <row r="676" ht="36" customHeight="1" spans="1:7">
      <c r="A676" s="496">
        <v>2101503</v>
      </c>
      <c r="B676" s="496" t="s">
        <v>144</v>
      </c>
      <c r="C676" s="508">
        <v>0</v>
      </c>
      <c r="D676" s="498"/>
      <c r="E676" s="499" t="str">
        <f t="shared" si="35"/>
        <v/>
      </c>
      <c r="F676" s="294" t="str">
        <f t="shared" si="36"/>
        <v>否</v>
      </c>
      <c r="G676" s="171" t="str">
        <f t="shared" si="37"/>
        <v>项</v>
      </c>
    </row>
    <row r="677" ht="36" customHeight="1" spans="1:7">
      <c r="A677" s="496">
        <v>2101504</v>
      </c>
      <c r="B677" s="496" t="s">
        <v>469</v>
      </c>
      <c r="C677" s="508">
        <v>0</v>
      </c>
      <c r="D677" s="498"/>
      <c r="E677" s="499" t="str">
        <f t="shared" si="35"/>
        <v/>
      </c>
      <c r="F677" s="294" t="str">
        <f t="shared" si="36"/>
        <v>否</v>
      </c>
      <c r="G677" s="171" t="str">
        <f t="shared" si="37"/>
        <v>项</v>
      </c>
    </row>
    <row r="678" ht="36" customHeight="1" spans="1:7">
      <c r="A678" s="496">
        <v>2101505</v>
      </c>
      <c r="B678" s="496" t="s">
        <v>786</v>
      </c>
      <c r="C678" s="508"/>
      <c r="D678" s="498"/>
      <c r="E678" s="499" t="str">
        <f t="shared" si="35"/>
        <v/>
      </c>
      <c r="F678" s="294" t="str">
        <f t="shared" si="36"/>
        <v>否</v>
      </c>
      <c r="G678" s="171" t="str">
        <f t="shared" si="37"/>
        <v>项</v>
      </c>
    </row>
    <row r="679" ht="36" customHeight="1" spans="1:7">
      <c r="A679" s="496">
        <v>2101506</v>
      </c>
      <c r="B679" s="496" t="s">
        <v>787</v>
      </c>
      <c r="C679" s="508"/>
      <c r="D679" s="498"/>
      <c r="E679" s="499" t="str">
        <f t="shared" si="35"/>
        <v/>
      </c>
      <c r="F679" s="294" t="str">
        <f t="shared" si="36"/>
        <v>否</v>
      </c>
      <c r="G679" s="171" t="str">
        <f t="shared" si="37"/>
        <v>项</v>
      </c>
    </row>
    <row r="680" ht="36" customHeight="1" spans="1:7">
      <c r="A680" s="496">
        <v>2101550</v>
      </c>
      <c r="B680" s="496" t="s">
        <v>722</v>
      </c>
      <c r="C680" s="508"/>
      <c r="D680" s="498"/>
      <c r="E680" s="499" t="str">
        <f t="shared" si="35"/>
        <v/>
      </c>
      <c r="F680" s="294" t="str">
        <f t="shared" si="36"/>
        <v>否</v>
      </c>
      <c r="G680" s="171" t="str">
        <f t="shared" si="37"/>
        <v>项</v>
      </c>
    </row>
    <row r="681" ht="36" customHeight="1" spans="1:7">
      <c r="A681" s="496">
        <v>2101599</v>
      </c>
      <c r="B681" s="496" t="s">
        <v>788</v>
      </c>
      <c r="C681" s="497">
        <v>5</v>
      </c>
      <c r="D681" s="498"/>
      <c r="E681" s="499" t="str">
        <f t="shared" si="35"/>
        <v/>
      </c>
      <c r="F681" s="294" t="str">
        <f t="shared" si="36"/>
        <v>是</v>
      </c>
      <c r="G681" s="171" t="str">
        <f t="shared" si="37"/>
        <v>项</v>
      </c>
    </row>
    <row r="682" ht="36" customHeight="1" spans="1:7">
      <c r="A682" s="496">
        <v>21016</v>
      </c>
      <c r="B682" s="496" t="s">
        <v>789</v>
      </c>
      <c r="C682" s="497">
        <f>SUM(C683)</f>
        <v>14</v>
      </c>
      <c r="D682" s="497">
        <f>SUM(D683)</f>
        <v>2</v>
      </c>
      <c r="E682" s="499">
        <f t="shared" si="35"/>
        <v>-0.857</v>
      </c>
      <c r="F682" s="294" t="str">
        <f t="shared" si="36"/>
        <v>是</v>
      </c>
      <c r="G682" s="171" t="str">
        <f t="shared" si="37"/>
        <v>款</v>
      </c>
    </row>
    <row r="683" ht="36" customHeight="1" spans="1:7">
      <c r="A683" s="496">
        <v>2101601</v>
      </c>
      <c r="B683" s="496" t="s">
        <v>790</v>
      </c>
      <c r="C683" s="497">
        <v>14</v>
      </c>
      <c r="D683" s="498">
        <v>2</v>
      </c>
      <c r="E683" s="499">
        <f t="shared" si="35"/>
        <v>-0.857</v>
      </c>
      <c r="F683" s="294" t="str">
        <f t="shared" si="36"/>
        <v>是</v>
      </c>
      <c r="G683" s="171" t="str">
        <f t="shared" si="37"/>
        <v>项</v>
      </c>
    </row>
    <row r="684" ht="36" customHeight="1" spans="1:7">
      <c r="A684" s="496">
        <v>21099</v>
      </c>
      <c r="B684" s="496" t="s">
        <v>791</v>
      </c>
      <c r="C684" s="497">
        <f>SUM(C685)</f>
        <v>249</v>
      </c>
      <c r="D684" s="498">
        <f>D685</f>
        <v>180</v>
      </c>
      <c r="E684" s="499">
        <f t="shared" si="35"/>
        <v>-0.277</v>
      </c>
      <c r="F684" s="294" t="str">
        <f t="shared" si="36"/>
        <v>是</v>
      </c>
      <c r="G684" s="171" t="str">
        <f t="shared" si="37"/>
        <v>款</v>
      </c>
    </row>
    <row r="685" ht="36" customHeight="1" spans="1:7">
      <c r="A685" s="496">
        <v>2109999</v>
      </c>
      <c r="B685" s="496" t="s">
        <v>792</v>
      </c>
      <c r="C685" s="497">
        <v>249</v>
      </c>
      <c r="D685" s="498">
        <v>180</v>
      </c>
      <c r="E685" s="499">
        <f t="shared" si="35"/>
        <v>-0.277</v>
      </c>
      <c r="F685" s="294" t="str">
        <f t="shared" si="36"/>
        <v>是</v>
      </c>
      <c r="G685" s="171" t="str">
        <f t="shared" si="37"/>
        <v>项</v>
      </c>
    </row>
    <row r="686" ht="36" customHeight="1" spans="1:7">
      <c r="A686" s="492">
        <v>211</v>
      </c>
      <c r="B686" s="492" t="s">
        <v>793</v>
      </c>
      <c r="C686" s="493">
        <f>SUM(C687,C696,C700,C708,C716,C723,C732,C738,C744,C746,C748,C763)</f>
        <v>905</v>
      </c>
      <c r="D686" s="493">
        <f>SUM(D687,D696,D700,D708,D716,D723,D729,D732,D735,D737,D738,D744,D746,D748,D763)</f>
        <v>2231</v>
      </c>
      <c r="E686" s="495">
        <f t="shared" si="35"/>
        <v>1.465</v>
      </c>
      <c r="F686" s="294" t="str">
        <f t="shared" si="36"/>
        <v>是</v>
      </c>
      <c r="G686" s="171" t="str">
        <f t="shared" si="37"/>
        <v>类</v>
      </c>
    </row>
    <row r="687" ht="36" customHeight="1" spans="1:7">
      <c r="A687" s="496">
        <v>21101</v>
      </c>
      <c r="B687" s="496" t="s">
        <v>794</v>
      </c>
      <c r="C687" s="497">
        <f>SUM(C688:C689)</f>
        <v>0</v>
      </c>
      <c r="D687" s="498"/>
      <c r="E687" s="499"/>
      <c r="F687" s="294" t="str">
        <f t="shared" si="36"/>
        <v>否</v>
      </c>
      <c r="G687" s="171" t="str">
        <f t="shared" si="37"/>
        <v>款</v>
      </c>
    </row>
    <row r="688" ht="36" customHeight="1" spans="1:7">
      <c r="A688" s="496">
        <v>2110101</v>
      </c>
      <c r="B688" s="496" t="s">
        <v>140</v>
      </c>
      <c r="C688" s="497"/>
      <c r="D688" s="498"/>
      <c r="E688" s="499"/>
      <c r="F688" s="294" t="str">
        <f t="shared" si="36"/>
        <v>否</v>
      </c>
      <c r="G688" s="171" t="str">
        <f t="shared" si="37"/>
        <v>项</v>
      </c>
    </row>
    <row r="689" ht="36" customHeight="1" spans="1:7">
      <c r="A689" s="496">
        <v>2110102</v>
      </c>
      <c r="B689" s="496" t="s">
        <v>142</v>
      </c>
      <c r="C689" s="497"/>
      <c r="D689" s="498"/>
      <c r="E689" s="499"/>
      <c r="F689" s="294" t="str">
        <f t="shared" si="36"/>
        <v>否</v>
      </c>
      <c r="G689" s="171" t="str">
        <f t="shared" si="37"/>
        <v>项</v>
      </c>
    </row>
    <row r="690" ht="36" customHeight="1" spans="1:7">
      <c r="A690" s="496">
        <v>2110103</v>
      </c>
      <c r="B690" s="496" t="s">
        <v>144</v>
      </c>
      <c r="C690" s="497"/>
      <c r="D690" s="498"/>
      <c r="E690" s="499"/>
      <c r="F690" s="294" t="str">
        <f t="shared" si="36"/>
        <v>否</v>
      </c>
      <c r="G690" s="171" t="str">
        <f t="shared" si="37"/>
        <v>项</v>
      </c>
    </row>
    <row r="691" ht="36" customHeight="1" spans="1:7">
      <c r="A691" s="496">
        <v>2110104</v>
      </c>
      <c r="B691" s="496" t="s">
        <v>795</v>
      </c>
      <c r="C691" s="497"/>
      <c r="D691" s="498"/>
      <c r="E691" s="499"/>
      <c r="F691" s="294" t="str">
        <f t="shared" si="36"/>
        <v>否</v>
      </c>
      <c r="G691" s="171" t="str">
        <f t="shared" si="37"/>
        <v>项</v>
      </c>
    </row>
    <row r="692" ht="36" customHeight="1" spans="1:7">
      <c r="A692" s="496">
        <v>2110105</v>
      </c>
      <c r="B692" s="496" t="s">
        <v>796</v>
      </c>
      <c r="C692" s="497"/>
      <c r="D692" s="498"/>
      <c r="E692" s="499"/>
      <c r="F692" s="294" t="str">
        <f t="shared" si="36"/>
        <v>否</v>
      </c>
      <c r="G692" s="171" t="str">
        <f t="shared" si="37"/>
        <v>项</v>
      </c>
    </row>
    <row r="693" ht="36" customHeight="1" spans="1:7">
      <c r="A693" s="496">
        <v>2110106</v>
      </c>
      <c r="B693" s="496" t="s">
        <v>797</v>
      </c>
      <c r="C693" s="497"/>
      <c r="D693" s="498"/>
      <c r="E693" s="499"/>
      <c r="F693" s="294" t="str">
        <f t="shared" si="36"/>
        <v>否</v>
      </c>
      <c r="G693" s="171" t="str">
        <f t="shared" si="37"/>
        <v>项</v>
      </c>
    </row>
    <row r="694" ht="36" customHeight="1" spans="1:7">
      <c r="A694" s="496">
        <v>2110107</v>
      </c>
      <c r="B694" s="496" t="s">
        <v>798</v>
      </c>
      <c r="C694" s="497"/>
      <c r="D694" s="498"/>
      <c r="E694" s="499"/>
      <c r="F694" s="294" t="str">
        <f t="shared" si="36"/>
        <v>否</v>
      </c>
      <c r="G694" s="171" t="str">
        <f t="shared" si="37"/>
        <v>项</v>
      </c>
    </row>
    <row r="695" ht="36" customHeight="1" spans="1:7">
      <c r="A695" s="496">
        <v>2110199</v>
      </c>
      <c r="B695" s="496" t="s">
        <v>799</v>
      </c>
      <c r="C695" s="497"/>
      <c r="D695" s="498"/>
      <c r="E695" s="499"/>
      <c r="F695" s="294" t="str">
        <f t="shared" si="36"/>
        <v>否</v>
      </c>
      <c r="G695" s="171" t="str">
        <f t="shared" si="37"/>
        <v>项</v>
      </c>
    </row>
    <row r="696" ht="36" customHeight="1" spans="1:7">
      <c r="A696" s="496">
        <v>21102</v>
      </c>
      <c r="B696" s="496" t="s">
        <v>800</v>
      </c>
      <c r="C696" s="497">
        <f>SUM(C697:C699)</f>
        <v>30</v>
      </c>
      <c r="D696" s="497">
        <f>SUM(D697:D699)</f>
        <v>30</v>
      </c>
      <c r="E696" s="499"/>
      <c r="F696" s="294" t="str">
        <f t="shared" si="36"/>
        <v>是</v>
      </c>
      <c r="G696" s="171" t="str">
        <f t="shared" si="37"/>
        <v>款</v>
      </c>
    </row>
    <row r="697" ht="36" customHeight="1" spans="1:7">
      <c r="A697" s="496">
        <v>2110203</v>
      </c>
      <c r="B697" s="496" t="s">
        <v>801</v>
      </c>
      <c r="C697" s="497"/>
      <c r="D697" s="498"/>
      <c r="E697" s="499"/>
      <c r="F697" s="294" t="str">
        <f t="shared" si="36"/>
        <v>否</v>
      </c>
      <c r="G697" s="171" t="str">
        <f t="shared" si="37"/>
        <v>项</v>
      </c>
    </row>
    <row r="698" ht="36" customHeight="1" spans="1:7">
      <c r="A698" s="496">
        <v>2110204</v>
      </c>
      <c r="B698" s="496" t="s">
        <v>802</v>
      </c>
      <c r="C698" s="497"/>
      <c r="D698" s="498"/>
      <c r="E698" s="499"/>
      <c r="F698" s="294" t="str">
        <f t="shared" si="36"/>
        <v>否</v>
      </c>
      <c r="G698" s="171" t="str">
        <f t="shared" si="37"/>
        <v>项</v>
      </c>
    </row>
    <row r="699" ht="36" customHeight="1" spans="1:7">
      <c r="A699" s="496">
        <v>2110299</v>
      </c>
      <c r="B699" s="496" t="s">
        <v>803</v>
      </c>
      <c r="C699" s="497">
        <v>30</v>
      </c>
      <c r="D699" s="498">
        <v>30</v>
      </c>
      <c r="E699" s="499"/>
      <c r="F699" s="294" t="str">
        <f t="shared" si="36"/>
        <v>是</v>
      </c>
      <c r="G699" s="171" t="str">
        <f t="shared" si="37"/>
        <v>项</v>
      </c>
    </row>
    <row r="700" ht="36" customHeight="1" spans="1:7">
      <c r="A700" s="496">
        <v>21103</v>
      </c>
      <c r="B700" s="496" t="s">
        <v>804</v>
      </c>
      <c r="C700" s="497">
        <f>SUM(C701:C707)</f>
        <v>0</v>
      </c>
      <c r="D700" s="497">
        <f>SUM(D701:D707)</f>
        <v>1136</v>
      </c>
      <c r="E700" s="499"/>
      <c r="F700" s="294" t="str">
        <f t="shared" si="36"/>
        <v>是</v>
      </c>
      <c r="G700" s="171" t="str">
        <f t="shared" si="37"/>
        <v>款</v>
      </c>
    </row>
    <row r="701" ht="36" customHeight="1" spans="1:7">
      <c r="A701" s="496">
        <v>2110301</v>
      </c>
      <c r="B701" s="496" t="s">
        <v>805</v>
      </c>
      <c r="C701" s="497"/>
      <c r="D701" s="494"/>
      <c r="E701" s="499"/>
      <c r="F701" s="294" t="str">
        <f t="shared" si="36"/>
        <v>否</v>
      </c>
      <c r="G701" s="171" t="str">
        <f t="shared" si="37"/>
        <v>项</v>
      </c>
    </row>
    <row r="702" ht="36" customHeight="1" spans="1:7">
      <c r="A702" s="496">
        <v>2110302</v>
      </c>
      <c r="B702" s="496" t="s">
        <v>806</v>
      </c>
      <c r="C702" s="497">
        <f>SUM(C703)</f>
        <v>0</v>
      </c>
      <c r="D702" s="498">
        <v>356</v>
      </c>
      <c r="E702" s="499"/>
      <c r="F702" s="294" t="str">
        <f t="shared" si="36"/>
        <v>是</v>
      </c>
      <c r="G702" s="171" t="str">
        <f t="shared" si="37"/>
        <v>项</v>
      </c>
    </row>
    <row r="703" ht="36" customHeight="1" spans="1:7">
      <c r="A703" s="496">
        <v>2110303</v>
      </c>
      <c r="B703" s="496" t="s">
        <v>807</v>
      </c>
      <c r="C703" s="497"/>
      <c r="D703" s="498"/>
      <c r="E703" s="499"/>
      <c r="F703" s="294" t="str">
        <f t="shared" si="36"/>
        <v>否</v>
      </c>
      <c r="G703" s="171" t="str">
        <f t="shared" si="37"/>
        <v>项</v>
      </c>
    </row>
    <row r="704" ht="36" customHeight="1" spans="1:7">
      <c r="A704" s="496">
        <v>2110304</v>
      </c>
      <c r="B704" s="496" t="s">
        <v>808</v>
      </c>
      <c r="C704" s="493"/>
      <c r="D704" s="498">
        <v>750</v>
      </c>
      <c r="E704" s="499"/>
      <c r="F704" s="294" t="str">
        <f t="shared" si="36"/>
        <v>是</v>
      </c>
      <c r="G704" s="171" t="str">
        <f t="shared" si="37"/>
        <v>项</v>
      </c>
    </row>
    <row r="705" ht="36" customHeight="1" spans="1:7">
      <c r="A705" s="496">
        <v>2110305</v>
      </c>
      <c r="B705" s="496" t="s">
        <v>809</v>
      </c>
      <c r="C705" s="497"/>
      <c r="D705" s="498"/>
      <c r="E705" s="499" t="str">
        <f t="shared" ref="E705:E730" si="38">IF(OR(VALUE(D705)=0,ISERROR(D705/C705-1)),"",D705/C705-1)</f>
        <v/>
      </c>
      <c r="F705" s="294" t="str">
        <f t="shared" si="36"/>
        <v>否</v>
      </c>
      <c r="G705" s="171" t="str">
        <f t="shared" si="37"/>
        <v>项</v>
      </c>
    </row>
    <row r="706" ht="36" customHeight="1" spans="1:7">
      <c r="A706" s="496">
        <v>2110306</v>
      </c>
      <c r="B706" s="496" t="s">
        <v>810</v>
      </c>
      <c r="C706" s="497"/>
      <c r="D706" s="498"/>
      <c r="E706" s="499" t="str">
        <f t="shared" si="38"/>
        <v/>
      </c>
      <c r="F706" s="294" t="str">
        <f t="shared" si="36"/>
        <v>否</v>
      </c>
      <c r="G706" s="171" t="str">
        <f t="shared" si="37"/>
        <v>项</v>
      </c>
    </row>
    <row r="707" ht="36" customHeight="1" spans="1:7">
      <c r="A707" s="496">
        <v>2110399</v>
      </c>
      <c r="B707" s="496" t="s">
        <v>811</v>
      </c>
      <c r="C707" s="497"/>
      <c r="D707" s="498">
        <v>30</v>
      </c>
      <c r="E707" s="499" t="str">
        <f t="shared" si="38"/>
        <v/>
      </c>
      <c r="F707" s="294" t="str">
        <f t="shared" si="36"/>
        <v>是</v>
      </c>
      <c r="G707" s="171" t="str">
        <f t="shared" si="37"/>
        <v>项</v>
      </c>
    </row>
    <row r="708" ht="36" customHeight="1" spans="1:7">
      <c r="A708" s="496">
        <v>21104</v>
      </c>
      <c r="B708" s="496" t="s">
        <v>812</v>
      </c>
      <c r="C708" s="497">
        <f>SUM(C709:C715)</f>
        <v>875</v>
      </c>
      <c r="D708" s="498">
        <f>SUM(D709:D715)</f>
        <v>1025</v>
      </c>
      <c r="E708" s="499">
        <f t="shared" si="38"/>
        <v>0.171</v>
      </c>
      <c r="F708" s="294" t="str">
        <f t="shared" ref="F708:F771" si="39">IF(LEN(A708)=3,"是",IF(B708&lt;&gt;"",IF(SUM(C708:D708)&lt;&gt;0,"是","否"),"是"))</f>
        <v>是</v>
      </c>
      <c r="G708" s="171" t="str">
        <f t="shared" ref="G708:G771" si="40">IF(LEN(A708)=3,"类",IF(LEN(A708)=5,"款","项"))</f>
        <v>款</v>
      </c>
    </row>
    <row r="709" ht="36" customHeight="1" spans="1:7">
      <c r="A709" s="496">
        <v>2110401</v>
      </c>
      <c r="B709" s="496" t="s">
        <v>813</v>
      </c>
      <c r="C709" s="497">
        <v>875</v>
      </c>
      <c r="D709" s="498">
        <v>972</v>
      </c>
      <c r="E709" s="499">
        <f t="shared" si="38"/>
        <v>0.111</v>
      </c>
      <c r="F709" s="294" t="str">
        <f t="shared" si="39"/>
        <v>是</v>
      </c>
      <c r="G709" s="171" t="str">
        <f t="shared" si="40"/>
        <v>项</v>
      </c>
    </row>
    <row r="710" ht="36" customHeight="1" spans="1:7">
      <c r="A710" s="496">
        <v>2110402</v>
      </c>
      <c r="B710" s="496" t="s">
        <v>814</v>
      </c>
      <c r="C710" s="497"/>
      <c r="D710" s="498"/>
      <c r="E710" s="499" t="str">
        <f t="shared" si="38"/>
        <v/>
      </c>
      <c r="F710" s="294" t="str">
        <f t="shared" si="39"/>
        <v>否</v>
      </c>
      <c r="G710" s="171" t="str">
        <f t="shared" si="40"/>
        <v>项</v>
      </c>
    </row>
    <row r="711" ht="36" customHeight="1" spans="1:7">
      <c r="A711" s="496">
        <v>2110403</v>
      </c>
      <c r="B711" s="496" t="s">
        <v>815</v>
      </c>
      <c r="C711" s="497"/>
      <c r="D711" s="498">
        <f>SUM(D712:D714)</f>
        <v>0</v>
      </c>
      <c r="E711" s="499" t="str">
        <f t="shared" si="38"/>
        <v/>
      </c>
      <c r="F711" s="294" t="str">
        <f t="shared" si="39"/>
        <v>否</v>
      </c>
      <c r="G711" s="171" t="str">
        <f t="shared" si="40"/>
        <v>项</v>
      </c>
    </row>
    <row r="712" ht="36" customHeight="1" spans="1:7">
      <c r="A712" s="496">
        <v>2110404</v>
      </c>
      <c r="B712" s="496" t="s">
        <v>816</v>
      </c>
      <c r="C712" s="497"/>
      <c r="D712" s="498"/>
      <c r="E712" s="499" t="str">
        <f t="shared" si="38"/>
        <v/>
      </c>
      <c r="F712" s="294" t="str">
        <f t="shared" si="39"/>
        <v>否</v>
      </c>
      <c r="G712" s="171" t="str">
        <f t="shared" si="40"/>
        <v>项</v>
      </c>
    </row>
    <row r="713" ht="36" customHeight="1" spans="1:7">
      <c r="A713" s="496">
        <v>2110405</v>
      </c>
      <c r="B713" s="496" t="s">
        <v>817</v>
      </c>
      <c r="C713" s="497"/>
      <c r="D713" s="498"/>
      <c r="E713" s="499" t="str">
        <f t="shared" si="38"/>
        <v/>
      </c>
      <c r="F713" s="294" t="str">
        <f t="shared" si="39"/>
        <v>否</v>
      </c>
      <c r="G713" s="171" t="str">
        <f t="shared" si="40"/>
        <v>项</v>
      </c>
    </row>
    <row r="714" ht="36" customHeight="1" spans="1:7">
      <c r="A714" s="496">
        <v>2110406</v>
      </c>
      <c r="B714" s="496" t="s">
        <v>818</v>
      </c>
      <c r="C714" s="497"/>
      <c r="D714" s="498"/>
      <c r="E714" s="499" t="str">
        <f t="shared" si="38"/>
        <v/>
      </c>
      <c r="F714" s="294" t="str">
        <f t="shared" si="39"/>
        <v>否</v>
      </c>
      <c r="G714" s="171" t="str">
        <f t="shared" si="40"/>
        <v>项</v>
      </c>
    </row>
    <row r="715" ht="36" customHeight="1" spans="1:7">
      <c r="A715" s="496">
        <v>2110499</v>
      </c>
      <c r="B715" s="496" t="s">
        <v>819</v>
      </c>
      <c r="C715" s="497"/>
      <c r="D715" s="498">
        <v>53</v>
      </c>
      <c r="E715" s="499" t="str">
        <f t="shared" si="38"/>
        <v/>
      </c>
      <c r="F715" s="294" t="str">
        <f t="shared" si="39"/>
        <v>是</v>
      </c>
      <c r="G715" s="171" t="str">
        <f t="shared" si="40"/>
        <v>项</v>
      </c>
    </row>
    <row r="716" ht="36" customHeight="1" spans="1:7">
      <c r="A716" s="496">
        <v>21105</v>
      </c>
      <c r="B716" s="496" t="s">
        <v>820</v>
      </c>
      <c r="C716" s="497">
        <f>SUM(C717:C719)</f>
        <v>0</v>
      </c>
      <c r="D716" s="498">
        <f>SUM(D717:D722)</f>
        <v>0</v>
      </c>
      <c r="E716" s="499" t="str">
        <f t="shared" si="38"/>
        <v/>
      </c>
      <c r="F716" s="294" t="str">
        <f t="shared" si="39"/>
        <v>否</v>
      </c>
      <c r="G716" s="171" t="str">
        <f t="shared" si="40"/>
        <v>款</v>
      </c>
    </row>
    <row r="717" ht="36" customHeight="1" spans="1:7">
      <c r="A717" s="496">
        <v>2110501</v>
      </c>
      <c r="B717" s="496" t="s">
        <v>821</v>
      </c>
      <c r="C717" s="497"/>
      <c r="D717" s="498"/>
      <c r="E717" s="499" t="str">
        <f t="shared" si="38"/>
        <v/>
      </c>
      <c r="F717" s="294" t="str">
        <f t="shared" si="39"/>
        <v>否</v>
      </c>
      <c r="G717" s="171" t="str">
        <f t="shared" si="40"/>
        <v>项</v>
      </c>
    </row>
    <row r="718" ht="36" customHeight="1" spans="1:7">
      <c r="A718" s="496">
        <v>2110502</v>
      </c>
      <c r="B718" s="496" t="s">
        <v>822</v>
      </c>
      <c r="C718" s="497"/>
      <c r="D718" s="498"/>
      <c r="E718" s="499" t="str">
        <f t="shared" si="38"/>
        <v/>
      </c>
      <c r="F718" s="294" t="str">
        <f t="shared" si="39"/>
        <v>否</v>
      </c>
      <c r="G718" s="171" t="str">
        <f t="shared" si="40"/>
        <v>项</v>
      </c>
    </row>
    <row r="719" ht="36" customHeight="1" spans="1:7">
      <c r="A719" s="496">
        <v>2110503</v>
      </c>
      <c r="B719" s="496" t="s">
        <v>823</v>
      </c>
      <c r="C719" s="497"/>
      <c r="D719" s="498"/>
      <c r="E719" s="499" t="str">
        <f t="shared" si="38"/>
        <v/>
      </c>
      <c r="F719" s="294" t="str">
        <f t="shared" si="39"/>
        <v>否</v>
      </c>
      <c r="G719" s="171" t="str">
        <f t="shared" si="40"/>
        <v>项</v>
      </c>
    </row>
    <row r="720" ht="36" customHeight="1" spans="1:7">
      <c r="A720" s="496">
        <v>2110506</v>
      </c>
      <c r="B720" s="496" t="s">
        <v>824</v>
      </c>
      <c r="C720" s="497"/>
      <c r="D720" s="498"/>
      <c r="E720" s="499" t="str">
        <f t="shared" si="38"/>
        <v/>
      </c>
      <c r="F720" s="294" t="str">
        <f t="shared" si="39"/>
        <v>否</v>
      </c>
      <c r="G720" s="171" t="str">
        <f t="shared" si="40"/>
        <v>项</v>
      </c>
    </row>
    <row r="721" ht="36" customHeight="1" spans="1:7">
      <c r="A721" s="496">
        <v>2110507</v>
      </c>
      <c r="B721" s="496" t="s">
        <v>825</v>
      </c>
      <c r="C721" s="497"/>
      <c r="D721" s="498"/>
      <c r="E721" s="499" t="str">
        <f t="shared" si="38"/>
        <v/>
      </c>
      <c r="F721" s="294" t="str">
        <f t="shared" si="39"/>
        <v>否</v>
      </c>
      <c r="G721" s="171" t="str">
        <f t="shared" si="40"/>
        <v>项</v>
      </c>
    </row>
    <row r="722" ht="36" customHeight="1" spans="1:7">
      <c r="A722" s="496">
        <v>2110599</v>
      </c>
      <c r="B722" s="496" t="s">
        <v>826</v>
      </c>
      <c r="C722" s="497"/>
      <c r="D722" s="498"/>
      <c r="E722" s="499" t="str">
        <f t="shared" si="38"/>
        <v/>
      </c>
      <c r="F722" s="294" t="str">
        <f t="shared" si="39"/>
        <v>否</v>
      </c>
      <c r="G722" s="171" t="str">
        <f t="shared" si="40"/>
        <v>项</v>
      </c>
    </row>
    <row r="723" ht="36" customHeight="1" spans="1:7">
      <c r="A723" s="496">
        <v>21106</v>
      </c>
      <c r="B723" s="496" t="s">
        <v>827</v>
      </c>
      <c r="C723" s="497">
        <f>SUM(C724:C728)</f>
        <v>0</v>
      </c>
      <c r="D723" s="498">
        <f>SUM(D724:D728)</f>
        <v>40</v>
      </c>
      <c r="E723" s="499" t="str">
        <f t="shared" si="38"/>
        <v/>
      </c>
      <c r="F723" s="294" t="str">
        <f t="shared" si="39"/>
        <v>是</v>
      </c>
      <c r="G723" s="171" t="str">
        <f t="shared" si="40"/>
        <v>款</v>
      </c>
    </row>
    <row r="724" ht="36" customHeight="1" spans="1:7">
      <c r="A724" s="496">
        <v>2110602</v>
      </c>
      <c r="B724" s="496" t="s">
        <v>828</v>
      </c>
      <c r="C724" s="497"/>
      <c r="D724" s="498">
        <v>40</v>
      </c>
      <c r="E724" s="499" t="str">
        <f t="shared" si="38"/>
        <v/>
      </c>
      <c r="F724" s="294" t="str">
        <f t="shared" si="39"/>
        <v>是</v>
      </c>
      <c r="G724" s="171" t="str">
        <f t="shared" si="40"/>
        <v>项</v>
      </c>
    </row>
    <row r="725" ht="36" customHeight="1" spans="1:7">
      <c r="A725" s="496">
        <v>2110603</v>
      </c>
      <c r="B725" s="496" t="s">
        <v>829</v>
      </c>
      <c r="C725" s="497"/>
      <c r="D725" s="498"/>
      <c r="E725" s="499" t="str">
        <f t="shared" si="38"/>
        <v/>
      </c>
      <c r="F725" s="294" t="str">
        <f t="shared" si="39"/>
        <v>否</v>
      </c>
      <c r="G725" s="171" t="str">
        <f t="shared" si="40"/>
        <v>项</v>
      </c>
    </row>
    <row r="726" ht="36" customHeight="1" spans="1:7">
      <c r="A726" s="496">
        <v>2110604</v>
      </c>
      <c r="B726" s="496" t="s">
        <v>830</v>
      </c>
      <c r="C726" s="497"/>
      <c r="D726" s="498"/>
      <c r="E726" s="499" t="str">
        <f t="shared" si="38"/>
        <v/>
      </c>
      <c r="F726" s="294" t="str">
        <f t="shared" si="39"/>
        <v>否</v>
      </c>
      <c r="G726" s="171" t="str">
        <f t="shared" si="40"/>
        <v>项</v>
      </c>
    </row>
    <row r="727" ht="36" customHeight="1" spans="1:7">
      <c r="A727" s="496">
        <v>2110605</v>
      </c>
      <c r="B727" s="496" t="s">
        <v>831</v>
      </c>
      <c r="C727" s="497"/>
      <c r="D727" s="498"/>
      <c r="E727" s="499" t="str">
        <f t="shared" si="38"/>
        <v/>
      </c>
      <c r="F727" s="294" t="str">
        <f t="shared" si="39"/>
        <v>否</v>
      </c>
      <c r="G727" s="171" t="str">
        <f t="shared" si="40"/>
        <v>项</v>
      </c>
    </row>
    <row r="728" ht="36" customHeight="1" spans="1:7">
      <c r="A728" s="496">
        <v>2110699</v>
      </c>
      <c r="B728" s="496" t="s">
        <v>832</v>
      </c>
      <c r="C728" s="497"/>
      <c r="D728" s="498"/>
      <c r="E728" s="499" t="str">
        <f t="shared" si="38"/>
        <v/>
      </c>
      <c r="F728" s="294" t="str">
        <f t="shared" si="39"/>
        <v>否</v>
      </c>
      <c r="G728" s="171" t="str">
        <f t="shared" si="40"/>
        <v>项</v>
      </c>
    </row>
    <row r="729" ht="36" customHeight="1" spans="1:7">
      <c r="A729" s="496">
        <v>21107</v>
      </c>
      <c r="B729" s="496" t="s">
        <v>833</v>
      </c>
      <c r="C729" s="497"/>
      <c r="D729" s="498">
        <f>SUM(D730:D736)</f>
        <v>0</v>
      </c>
      <c r="E729" s="499" t="str">
        <f t="shared" si="38"/>
        <v/>
      </c>
      <c r="F729" s="294" t="str">
        <f t="shared" si="39"/>
        <v>否</v>
      </c>
      <c r="G729" s="171" t="str">
        <f t="shared" si="40"/>
        <v>款</v>
      </c>
    </row>
    <row r="730" ht="36" customHeight="1" spans="1:7">
      <c r="A730" s="496">
        <v>2110704</v>
      </c>
      <c r="B730" s="496" t="s">
        <v>834</v>
      </c>
      <c r="C730" s="497"/>
      <c r="D730" s="498"/>
      <c r="E730" s="499" t="str">
        <f t="shared" si="38"/>
        <v/>
      </c>
      <c r="F730" s="294" t="str">
        <f t="shared" si="39"/>
        <v>否</v>
      </c>
      <c r="G730" s="171" t="str">
        <f t="shared" si="40"/>
        <v>项</v>
      </c>
    </row>
    <row r="731" ht="36" customHeight="1" spans="1:7">
      <c r="A731" s="496">
        <v>2110799</v>
      </c>
      <c r="B731" s="496" t="s">
        <v>835</v>
      </c>
      <c r="C731" s="497"/>
      <c r="D731" s="498"/>
      <c r="E731" s="499"/>
      <c r="F731" s="294" t="str">
        <f t="shared" si="39"/>
        <v>否</v>
      </c>
      <c r="G731" s="171" t="str">
        <f t="shared" si="40"/>
        <v>项</v>
      </c>
    </row>
    <row r="732" ht="36" customHeight="1" spans="1:7">
      <c r="A732" s="496">
        <v>21108</v>
      </c>
      <c r="B732" s="496" t="s">
        <v>836</v>
      </c>
      <c r="C732" s="497"/>
      <c r="D732" s="498"/>
      <c r="E732" s="499" t="str">
        <f t="shared" ref="E732:E758" si="41">IF(OR(VALUE(D732)=0,ISERROR(D732/C732-1)),"",D732/C732-1)</f>
        <v/>
      </c>
      <c r="F732" s="294" t="str">
        <f t="shared" si="39"/>
        <v>否</v>
      </c>
      <c r="G732" s="171" t="str">
        <f t="shared" si="40"/>
        <v>款</v>
      </c>
    </row>
    <row r="733" ht="36" customHeight="1" spans="1:7">
      <c r="A733" s="496">
        <v>2110804</v>
      </c>
      <c r="B733" s="496" t="s">
        <v>837</v>
      </c>
      <c r="C733" s="497"/>
      <c r="D733" s="498"/>
      <c r="E733" s="499" t="str">
        <f t="shared" si="41"/>
        <v/>
      </c>
      <c r="F733" s="294" t="str">
        <f t="shared" si="39"/>
        <v>否</v>
      </c>
      <c r="G733" s="171" t="str">
        <f t="shared" si="40"/>
        <v>项</v>
      </c>
    </row>
    <row r="734" ht="36" customHeight="1" spans="1:7">
      <c r="A734" s="496">
        <v>2110899</v>
      </c>
      <c r="B734" s="496" t="s">
        <v>838</v>
      </c>
      <c r="C734" s="497">
        <f>SUM(C735:C741)</f>
        <v>0</v>
      </c>
      <c r="D734" s="498"/>
      <c r="E734" s="499" t="str">
        <f t="shared" si="41"/>
        <v/>
      </c>
      <c r="F734" s="294" t="str">
        <f t="shared" si="39"/>
        <v>否</v>
      </c>
      <c r="G734" s="171" t="str">
        <f t="shared" si="40"/>
        <v>项</v>
      </c>
    </row>
    <row r="735" ht="36" customHeight="1" spans="1:7">
      <c r="A735" s="496">
        <v>21109</v>
      </c>
      <c r="B735" s="496" t="s">
        <v>839</v>
      </c>
      <c r="C735" s="497"/>
      <c r="D735" s="498"/>
      <c r="E735" s="499" t="str">
        <f t="shared" si="41"/>
        <v/>
      </c>
      <c r="F735" s="294" t="str">
        <f t="shared" si="39"/>
        <v>否</v>
      </c>
      <c r="G735" s="171" t="str">
        <f t="shared" si="40"/>
        <v>款</v>
      </c>
    </row>
    <row r="736" ht="36" customHeight="1" spans="1:7">
      <c r="A736" s="496">
        <v>2110901</v>
      </c>
      <c r="B736" s="496" t="s">
        <v>840</v>
      </c>
      <c r="C736" s="497"/>
      <c r="D736" s="498"/>
      <c r="E736" s="499" t="str">
        <f t="shared" si="41"/>
        <v/>
      </c>
      <c r="F736" s="294" t="str">
        <f t="shared" si="39"/>
        <v>否</v>
      </c>
      <c r="G736" s="171" t="str">
        <f t="shared" si="40"/>
        <v>项</v>
      </c>
    </row>
    <row r="737" ht="36" customHeight="1" spans="1:7">
      <c r="A737" s="496">
        <v>21110</v>
      </c>
      <c r="B737" s="496" t="s">
        <v>841</v>
      </c>
      <c r="C737" s="497"/>
      <c r="D737" s="498">
        <f>SUM(D738:D742)</f>
        <v>0</v>
      </c>
      <c r="E737" s="499" t="str">
        <f t="shared" si="41"/>
        <v/>
      </c>
      <c r="F737" s="294" t="str">
        <f t="shared" si="39"/>
        <v>否</v>
      </c>
      <c r="G737" s="171" t="str">
        <f t="shared" si="40"/>
        <v>款</v>
      </c>
    </row>
    <row r="738" ht="36" customHeight="1" spans="1:7">
      <c r="A738" s="496">
        <v>21111</v>
      </c>
      <c r="B738" s="496" t="s">
        <v>842</v>
      </c>
      <c r="C738" s="497"/>
      <c r="D738" s="498"/>
      <c r="E738" s="499" t="str">
        <f t="shared" si="41"/>
        <v/>
      </c>
      <c r="F738" s="294" t="str">
        <f t="shared" si="39"/>
        <v>否</v>
      </c>
      <c r="G738" s="171" t="str">
        <f t="shared" si="40"/>
        <v>款</v>
      </c>
    </row>
    <row r="739" ht="36" customHeight="1" spans="1:7">
      <c r="A739" s="496">
        <v>2111101</v>
      </c>
      <c r="B739" s="496" t="s">
        <v>843</v>
      </c>
      <c r="C739" s="497"/>
      <c r="D739" s="498"/>
      <c r="E739" s="499" t="str">
        <f t="shared" si="41"/>
        <v/>
      </c>
      <c r="F739" s="294" t="str">
        <f t="shared" si="39"/>
        <v>否</v>
      </c>
      <c r="G739" s="171" t="str">
        <f t="shared" si="40"/>
        <v>项</v>
      </c>
    </row>
    <row r="740" ht="36" customHeight="1" spans="1:7">
      <c r="A740" s="496">
        <v>2111102</v>
      </c>
      <c r="B740" s="496" t="s">
        <v>844</v>
      </c>
      <c r="C740" s="497"/>
      <c r="D740" s="498"/>
      <c r="E740" s="499" t="str">
        <f t="shared" si="41"/>
        <v/>
      </c>
      <c r="F740" s="294" t="str">
        <f t="shared" si="39"/>
        <v>否</v>
      </c>
      <c r="G740" s="171" t="str">
        <f t="shared" si="40"/>
        <v>项</v>
      </c>
    </row>
    <row r="741" ht="36" customHeight="1" spans="1:7">
      <c r="A741" s="496">
        <v>2111103</v>
      </c>
      <c r="B741" s="496" t="s">
        <v>845</v>
      </c>
      <c r="C741" s="497"/>
      <c r="D741" s="498"/>
      <c r="E741" s="499" t="str">
        <f t="shared" si="41"/>
        <v/>
      </c>
      <c r="F741" s="294" t="str">
        <f t="shared" si="39"/>
        <v>否</v>
      </c>
      <c r="G741" s="171" t="str">
        <f t="shared" si="40"/>
        <v>项</v>
      </c>
    </row>
    <row r="742" ht="36" customHeight="1" spans="1:7">
      <c r="A742" s="496">
        <v>2111104</v>
      </c>
      <c r="B742" s="496" t="s">
        <v>846</v>
      </c>
      <c r="C742" s="497">
        <f>SUM(C743:C747)</f>
        <v>0</v>
      </c>
      <c r="D742" s="498"/>
      <c r="E742" s="499" t="str">
        <f t="shared" si="41"/>
        <v/>
      </c>
      <c r="F742" s="294" t="str">
        <f t="shared" si="39"/>
        <v>否</v>
      </c>
      <c r="G742" s="171" t="str">
        <f t="shared" si="40"/>
        <v>项</v>
      </c>
    </row>
    <row r="743" ht="36" customHeight="1" spans="1:7">
      <c r="A743" s="496">
        <v>2111199</v>
      </c>
      <c r="B743" s="496" t="s">
        <v>847</v>
      </c>
      <c r="C743" s="497"/>
      <c r="D743" s="498">
        <f>SUM(D744:D745)</f>
        <v>0</v>
      </c>
      <c r="E743" s="499" t="str">
        <f t="shared" si="41"/>
        <v/>
      </c>
      <c r="F743" s="294" t="str">
        <f t="shared" si="39"/>
        <v>否</v>
      </c>
      <c r="G743" s="171" t="str">
        <f t="shared" si="40"/>
        <v>项</v>
      </c>
    </row>
    <row r="744" ht="36" customHeight="1" spans="1:7">
      <c r="A744" s="496">
        <v>21112</v>
      </c>
      <c r="B744" s="496" t="s">
        <v>848</v>
      </c>
      <c r="C744" s="497"/>
      <c r="D744" s="498"/>
      <c r="E744" s="499" t="str">
        <f t="shared" si="41"/>
        <v/>
      </c>
      <c r="F744" s="294" t="str">
        <f t="shared" si="39"/>
        <v>否</v>
      </c>
      <c r="G744" s="171" t="str">
        <f t="shared" si="40"/>
        <v>款</v>
      </c>
    </row>
    <row r="745" ht="36" customHeight="1" spans="1:7">
      <c r="A745" s="496">
        <v>2111201</v>
      </c>
      <c r="B745" s="496" t="s">
        <v>849</v>
      </c>
      <c r="C745" s="497"/>
      <c r="D745" s="498"/>
      <c r="E745" s="499" t="str">
        <f t="shared" si="41"/>
        <v/>
      </c>
      <c r="F745" s="294" t="str">
        <f t="shared" si="39"/>
        <v>否</v>
      </c>
      <c r="G745" s="171" t="str">
        <f t="shared" si="40"/>
        <v>项</v>
      </c>
    </row>
    <row r="746" ht="36" customHeight="1" spans="1:7">
      <c r="A746" s="496">
        <v>21113</v>
      </c>
      <c r="B746" s="496" t="s">
        <v>850</v>
      </c>
      <c r="C746" s="497"/>
      <c r="D746" s="498">
        <f>SUM(D747:D748)</f>
        <v>0</v>
      </c>
      <c r="E746" s="499" t="str">
        <f t="shared" si="41"/>
        <v/>
      </c>
      <c r="F746" s="294" t="str">
        <f t="shared" si="39"/>
        <v>否</v>
      </c>
      <c r="G746" s="171" t="str">
        <f t="shared" si="40"/>
        <v>款</v>
      </c>
    </row>
    <row r="747" ht="36" customHeight="1" spans="1:7">
      <c r="A747" s="496">
        <v>2111301</v>
      </c>
      <c r="B747" s="496" t="s">
        <v>851</v>
      </c>
      <c r="C747" s="497"/>
      <c r="D747" s="498"/>
      <c r="E747" s="499" t="str">
        <f t="shared" si="41"/>
        <v/>
      </c>
      <c r="F747" s="294" t="str">
        <f t="shared" si="39"/>
        <v>否</v>
      </c>
      <c r="G747" s="171" t="str">
        <f t="shared" si="40"/>
        <v>项</v>
      </c>
    </row>
    <row r="748" ht="36" customHeight="1" spans="1:7">
      <c r="A748" s="496">
        <v>21114</v>
      </c>
      <c r="B748" s="496" t="s">
        <v>852</v>
      </c>
      <c r="C748" s="497">
        <f>SUM(C749:C750)</f>
        <v>0</v>
      </c>
      <c r="D748" s="498"/>
      <c r="E748" s="499" t="str">
        <f t="shared" si="41"/>
        <v/>
      </c>
      <c r="F748" s="294" t="str">
        <f t="shared" si="39"/>
        <v>否</v>
      </c>
      <c r="G748" s="171" t="str">
        <f t="shared" si="40"/>
        <v>款</v>
      </c>
    </row>
    <row r="749" ht="36" customHeight="1" spans="1:7">
      <c r="A749" s="496">
        <v>2111401</v>
      </c>
      <c r="B749" s="496" t="s">
        <v>140</v>
      </c>
      <c r="C749" s="497"/>
      <c r="D749" s="498"/>
      <c r="E749" s="499" t="str">
        <f t="shared" si="41"/>
        <v/>
      </c>
      <c r="F749" s="294" t="str">
        <f t="shared" si="39"/>
        <v>否</v>
      </c>
      <c r="G749" s="171" t="str">
        <f t="shared" si="40"/>
        <v>项</v>
      </c>
    </row>
    <row r="750" ht="36" customHeight="1" spans="1:7">
      <c r="A750" s="496">
        <v>2111402</v>
      </c>
      <c r="B750" s="496" t="s">
        <v>142</v>
      </c>
      <c r="C750" s="497"/>
      <c r="D750" s="498"/>
      <c r="E750" s="499" t="str">
        <f t="shared" si="41"/>
        <v/>
      </c>
      <c r="F750" s="294" t="str">
        <f t="shared" si="39"/>
        <v>否</v>
      </c>
      <c r="G750" s="171" t="str">
        <f t="shared" si="40"/>
        <v>项</v>
      </c>
    </row>
    <row r="751" ht="36" customHeight="1" spans="1:7">
      <c r="A751" s="496">
        <v>2111403</v>
      </c>
      <c r="B751" s="496" t="s">
        <v>144</v>
      </c>
      <c r="C751" s="497">
        <f>SUM(C752:C753)</f>
        <v>0</v>
      </c>
      <c r="D751" s="498">
        <f>SUM(D752:D756)</f>
        <v>0</v>
      </c>
      <c r="E751" s="499" t="str">
        <f t="shared" si="41"/>
        <v/>
      </c>
      <c r="F751" s="294" t="str">
        <f t="shared" si="39"/>
        <v>否</v>
      </c>
      <c r="G751" s="171" t="str">
        <f t="shared" si="40"/>
        <v>项</v>
      </c>
    </row>
    <row r="752" ht="36" customHeight="1" spans="1:7">
      <c r="A752" s="496">
        <v>2111404</v>
      </c>
      <c r="B752" s="496" t="s">
        <v>853</v>
      </c>
      <c r="C752" s="497"/>
      <c r="D752" s="498"/>
      <c r="E752" s="499" t="str">
        <f t="shared" si="41"/>
        <v/>
      </c>
      <c r="F752" s="294" t="str">
        <f t="shared" si="39"/>
        <v>否</v>
      </c>
      <c r="G752" s="171" t="str">
        <f t="shared" si="40"/>
        <v>项</v>
      </c>
    </row>
    <row r="753" ht="36" customHeight="1" spans="1:7">
      <c r="A753" s="496">
        <v>2111405</v>
      </c>
      <c r="B753" s="496" t="s">
        <v>854</v>
      </c>
      <c r="C753" s="497"/>
      <c r="D753" s="498"/>
      <c r="E753" s="499" t="str">
        <f t="shared" si="41"/>
        <v/>
      </c>
      <c r="F753" s="294" t="str">
        <f t="shared" si="39"/>
        <v>否</v>
      </c>
      <c r="G753" s="171" t="str">
        <f t="shared" si="40"/>
        <v>项</v>
      </c>
    </row>
    <row r="754" ht="36" customHeight="1" spans="1:7">
      <c r="A754" s="496">
        <v>2111406</v>
      </c>
      <c r="B754" s="496" t="s">
        <v>855</v>
      </c>
      <c r="C754" s="497"/>
      <c r="D754" s="498"/>
      <c r="E754" s="499" t="str">
        <f t="shared" si="41"/>
        <v/>
      </c>
      <c r="F754" s="294" t="str">
        <f t="shared" si="39"/>
        <v>否</v>
      </c>
      <c r="G754" s="171" t="str">
        <f t="shared" si="40"/>
        <v>项</v>
      </c>
    </row>
    <row r="755" ht="36" customHeight="1" spans="1:7">
      <c r="A755" s="496">
        <v>2111407</v>
      </c>
      <c r="B755" s="496" t="s">
        <v>856</v>
      </c>
      <c r="C755" s="497"/>
      <c r="D755" s="498"/>
      <c r="E755" s="499" t="str">
        <f t="shared" si="41"/>
        <v/>
      </c>
      <c r="F755" s="294" t="str">
        <f t="shared" si="39"/>
        <v>否</v>
      </c>
      <c r="G755" s="171" t="str">
        <f t="shared" si="40"/>
        <v>项</v>
      </c>
    </row>
    <row r="756" ht="36" customHeight="1" spans="1:7">
      <c r="A756" s="496">
        <v>2111408</v>
      </c>
      <c r="B756" s="496" t="s">
        <v>857</v>
      </c>
      <c r="C756" s="497">
        <f>SUM(C757:C761)</f>
        <v>0</v>
      </c>
      <c r="D756" s="498"/>
      <c r="E756" s="499" t="str">
        <f t="shared" si="41"/>
        <v/>
      </c>
      <c r="F756" s="294" t="str">
        <f t="shared" si="39"/>
        <v>否</v>
      </c>
      <c r="G756" s="171" t="str">
        <f t="shared" si="40"/>
        <v>项</v>
      </c>
    </row>
    <row r="757" ht="36" customHeight="1" spans="1:7">
      <c r="A757" s="496">
        <v>2111409</v>
      </c>
      <c r="B757" s="496" t="s">
        <v>858</v>
      </c>
      <c r="C757" s="497"/>
      <c r="D757" s="498"/>
      <c r="E757" s="499" t="str">
        <f t="shared" si="41"/>
        <v/>
      </c>
      <c r="F757" s="294" t="str">
        <f t="shared" si="39"/>
        <v>否</v>
      </c>
      <c r="G757" s="171" t="str">
        <f t="shared" si="40"/>
        <v>项</v>
      </c>
    </row>
    <row r="758" ht="36" customHeight="1" spans="1:7">
      <c r="A758" s="496">
        <v>2111410</v>
      </c>
      <c r="B758" s="496" t="s">
        <v>859</v>
      </c>
      <c r="C758" s="497"/>
      <c r="D758" s="498"/>
      <c r="E758" s="499" t="str">
        <f t="shared" si="41"/>
        <v/>
      </c>
      <c r="F758" s="294" t="str">
        <f t="shared" si="39"/>
        <v>否</v>
      </c>
      <c r="G758" s="171" t="str">
        <f t="shared" si="40"/>
        <v>项</v>
      </c>
    </row>
    <row r="759" ht="36" customHeight="1" spans="1:7">
      <c r="A759" s="496">
        <v>2111411</v>
      </c>
      <c r="B759" s="496" t="s">
        <v>244</v>
      </c>
      <c r="C759" s="497"/>
      <c r="D759" s="498"/>
      <c r="E759" s="499"/>
      <c r="F759" s="294" t="str">
        <f t="shared" si="39"/>
        <v>否</v>
      </c>
      <c r="G759" s="171" t="str">
        <f t="shared" si="40"/>
        <v>项</v>
      </c>
    </row>
    <row r="760" ht="36" customHeight="1" spans="1:7">
      <c r="A760" s="496">
        <v>2111413</v>
      </c>
      <c r="B760" s="496" t="s">
        <v>860</v>
      </c>
      <c r="C760" s="497"/>
      <c r="D760" s="494"/>
      <c r="E760" s="495" t="str">
        <f t="shared" ref="E760:E794" si="42">IF(OR(VALUE(D760)=0,ISERROR(D760/C760-1)),"",D760/C760-1)</f>
        <v/>
      </c>
      <c r="F760" s="294" t="str">
        <f t="shared" si="39"/>
        <v>否</v>
      </c>
      <c r="G760" s="171" t="str">
        <f t="shared" si="40"/>
        <v>项</v>
      </c>
    </row>
    <row r="761" ht="36" customHeight="1" spans="1:7">
      <c r="A761" s="496">
        <v>2111450</v>
      </c>
      <c r="B761" s="496" t="s">
        <v>158</v>
      </c>
      <c r="C761" s="497"/>
      <c r="D761" s="498"/>
      <c r="E761" s="499" t="str">
        <f t="shared" si="42"/>
        <v/>
      </c>
      <c r="F761" s="294" t="str">
        <f t="shared" si="39"/>
        <v>否</v>
      </c>
      <c r="G761" s="171" t="str">
        <f t="shared" si="40"/>
        <v>项</v>
      </c>
    </row>
    <row r="762" ht="36" customHeight="1" spans="1:7">
      <c r="A762" s="496">
        <v>2111499</v>
      </c>
      <c r="B762" s="496" t="s">
        <v>861</v>
      </c>
      <c r="C762" s="497"/>
      <c r="D762" s="498"/>
      <c r="E762" s="499" t="str">
        <f t="shared" si="42"/>
        <v/>
      </c>
      <c r="F762" s="294" t="str">
        <f t="shared" si="39"/>
        <v>否</v>
      </c>
      <c r="G762" s="171" t="str">
        <f t="shared" si="40"/>
        <v>项</v>
      </c>
    </row>
    <row r="763" ht="36" customHeight="1" spans="1:7">
      <c r="A763" s="496">
        <v>21199</v>
      </c>
      <c r="B763" s="496" t="s">
        <v>862</v>
      </c>
      <c r="C763" s="497"/>
      <c r="D763" s="498"/>
      <c r="E763" s="499" t="str">
        <f t="shared" si="42"/>
        <v/>
      </c>
      <c r="F763" s="294" t="str">
        <f t="shared" si="39"/>
        <v>否</v>
      </c>
      <c r="G763" s="171" t="str">
        <f t="shared" si="40"/>
        <v>款</v>
      </c>
    </row>
    <row r="764" ht="36" customHeight="1" spans="1:7">
      <c r="A764" s="496">
        <v>2119901</v>
      </c>
      <c r="B764" s="496" t="s">
        <v>863</v>
      </c>
      <c r="C764" s="497"/>
      <c r="D764" s="498"/>
      <c r="E764" s="499" t="str">
        <f t="shared" si="42"/>
        <v/>
      </c>
      <c r="F764" s="294" t="str">
        <f t="shared" si="39"/>
        <v>否</v>
      </c>
      <c r="G764" s="171" t="str">
        <f t="shared" si="40"/>
        <v>项</v>
      </c>
    </row>
    <row r="765" ht="36" customHeight="1" spans="1:7">
      <c r="A765" s="492">
        <v>212</v>
      </c>
      <c r="B765" s="492" t="s">
        <v>864</v>
      </c>
      <c r="C765" s="493">
        <f>SUM(C766,C777,C779,C786+C782)</f>
        <v>18296</v>
      </c>
      <c r="D765" s="493">
        <f>SUM(D766,D777,D779,D782,D786)</f>
        <v>9195</v>
      </c>
      <c r="E765" s="495">
        <f t="shared" si="42"/>
        <v>-0.497</v>
      </c>
      <c r="F765" s="294" t="str">
        <f t="shared" si="39"/>
        <v>是</v>
      </c>
      <c r="G765" s="171" t="str">
        <f t="shared" si="40"/>
        <v>类</v>
      </c>
    </row>
    <row r="766" ht="36" customHeight="1" spans="1:7">
      <c r="A766" s="496">
        <v>21201</v>
      </c>
      <c r="B766" s="496" t="s">
        <v>865</v>
      </c>
      <c r="C766" s="497">
        <f>SUM(C767:C776)</f>
        <v>1445</v>
      </c>
      <c r="D766" s="497">
        <f>SUM(D767:D776)</f>
        <v>2092</v>
      </c>
      <c r="E766" s="499">
        <f t="shared" si="42"/>
        <v>0.448</v>
      </c>
      <c r="F766" s="294" t="str">
        <f t="shared" si="39"/>
        <v>是</v>
      </c>
      <c r="G766" s="171" t="str">
        <f t="shared" si="40"/>
        <v>款</v>
      </c>
    </row>
    <row r="767" ht="36" customHeight="1" spans="1:7">
      <c r="A767" s="496">
        <v>2120101</v>
      </c>
      <c r="B767" s="496" t="s">
        <v>140</v>
      </c>
      <c r="C767" s="497">
        <v>959</v>
      </c>
      <c r="D767" s="498">
        <v>1187</v>
      </c>
      <c r="E767" s="499">
        <f t="shared" si="42"/>
        <v>0.238</v>
      </c>
      <c r="F767" s="294" t="str">
        <f t="shared" si="39"/>
        <v>是</v>
      </c>
      <c r="G767" s="171" t="str">
        <f t="shared" si="40"/>
        <v>项</v>
      </c>
    </row>
    <row r="768" ht="36" customHeight="1" spans="1:7">
      <c r="A768" s="496">
        <v>2120102</v>
      </c>
      <c r="B768" s="496" t="s">
        <v>142</v>
      </c>
      <c r="C768" s="497">
        <v>0</v>
      </c>
      <c r="D768" s="498"/>
      <c r="E768" s="499" t="str">
        <f t="shared" si="42"/>
        <v/>
      </c>
      <c r="F768" s="294" t="str">
        <f t="shared" si="39"/>
        <v>否</v>
      </c>
      <c r="G768" s="171" t="str">
        <f t="shared" si="40"/>
        <v>项</v>
      </c>
    </row>
    <row r="769" ht="36" customHeight="1" spans="1:7">
      <c r="A769" s="496">
        <v>2120103</v>
      </c>
      <c r="B769" s="496" t="s">
        <v>144</v>
      </c>
      <c r="C769" s="497">
        <v>0</v>
      </c>
      <c r="D769" s="498"/>
      <c r="E769" s="499" t="str">
        <f t="shared" si="42"/>
        <v/>
      </c>
      <c r="F769" s="294" t="str">
        <f t="shared" si="39"/>
        <v>否</v>
      </c>
      <c r="G769" s="171" t="str">
        <f t="shared" si="40"/>
        <v>项</v>
      </c>
    </row>
    <row r="770" ht="36" customHeight="1" spans="1:7">
      <c r="A770" s="496">
        <v>2120104</v>
      </c>
      <c r="B770" s="496" t="s">
        <v>866</v>
      </c>
      <c r="C770" s="497">
        <v>486</v>
      </c>
      <c r="D770" s="498">
        <v>505</v>
      </c>
      <c r="E770" s="499">
        <f t="shared" si="42"/>
        <v>0.039</v>
      </c>
      <c r="F770" s="294" t="str">
        <f t="shared" si="39"/>
        <v>是</v>
      </c>
      <c r="G770" s="171" t="str">
        <f t="shared" si="40"/>
        <v>项</v>
      </c>
    </row>
    <row r="771" ht="36" customHeight="1" spans="1:7">
      <c r="A771" s="496">
        <v>2120105</v>
      </c>
      <c r="B771" s="496" t="s">
        <v>867</v>
      </c>
      <c r="C771" s="497"/>
      <c r="D771" s="498"/>
      <c r="E771" s="499" t="str">
        <f t="shared" si="42"/>
        <v/>
      </c>
      <c r="F771" s="294" t="str">
        <f t="shared" si="39"/>
        <v>否</v>
      </c>
      <c r="G771" s="171" t="str">
        <f t="shared" si="40"/>
        <v>项</v>
      </c>
    </row>
    <row r="772" ht="36" customHeight="1" spans="1:7">
      <c r="A772" s="496">
        <v>2120106</v>
      </c>
      <c r="B772" s="496" t="s">
        <v>868</v>
      </c>
      <c r="C772" s="497"/>
      <c r="D772" s="498"/>
      <c r="E772" s="499" t="str">
        <f t="shared" si="42"/>
        <v/>
      </c>
      <c r="F772" s="294" t="str">
        <f t="shared" ref="F772:F835" si="43">IF(LEN(A772)=3,"是",IF(B772&lt;&gt;"",IF(SUM(C772:D772)&lt;&gt;0,"是","否"),"是"))</f>
        <v>否</v>
      </c>
      <c r="G772" s="171" t="str">
        <f t="shared" ref="G772:G835" si="44">IF(LEN(A772)=3,"类",IF(LEN(A772)=5,"款","项"))</f>
        <v>项</v>
      </c>
    </row>
    <row r="773" ht="36" customHeight="1" spans="1:7">
      <c r="A773" s="496">
        <v>2120107</v>
      </c>
      <c r="B773" s="496" t="s">
        <v>869</v>
      </c>
      <c r="C773" s="497"/>
      <c r="D773" s="498"/>
      <c r="E773" s="499" t="str">
        <f t="shared" si="42"/>
        <v/>
      </c>
      <c r="F773" s="294" t="str">
        <f t="shared" si="43"/>
        <v>否</v>
      </c>
      <c r="G773" s="171" t="str">
        <f t="shared" si="44"/>
        <v>项</v>
      </c>
    </row>
    <row r="774" ht="36" customHeight="1" spans="1:7">
      <c r="A774" s="496">
        <v>2120109</v>
      </c>
      <c r="B774" s="496" t="s">
        <v>870</v>
      </c>
      <c r="C774" s="497"/>
      <c r="D774" s="498">
        <v>400</v>
      </c>
      <c r="E774" s="499" t="str">
        <f t="shared" si="42"/>
        <v/>
      </c>
      <c r="F774" s="294" t="str">
        <f t="shared" si="43"/>
        <v>是</v>
      </c>
      <c r="G774" s="171" t="str">
        <f t="shared" si="44"/>
        <v>项</v>
      </c>
    </row>
    <row r="775" ht="36" customHeight="1" spans="1:7">
      <c r="A775" s="496">
        <v>2120110</v>
      </c>
      <c r="B775" s="496" t="s">
        <v>871</v>
      </c>
      <c r="C775" s="497"/>
      <c r="D775" s="494"/>
      <c r="E775" s="499" t="str">
        <f t="shared" si="42"/>
        <v/>
      </c>
      <c r="F775" s="294" t="str">
        <f t="shared" si="43"/>
        <v>否</v>
      </c>
      <c r="G775" s="171" t="str">
        <f t="shared" si="44"/>
        <v>项</v>
      </c>
    </row>
    <row r="776" ht="36" customHeight="1" spans="1:7">
      <c r="A776" s="496">
        <v>2120199</v>
      </c>
      <c r="B776" s="496" t="s">
        <v>872</v>
      </c>
      <c r="C776" s="497"/>
      <c r="D776" s="498"/>
      <c r="E776" s="499" t="str">
        <f t="shared" si="42"/>
        <v/>
      </c>
      <c r="F776" s="294" t="str">
        <f t="shared" si="43"/>
        <v>否</v>
      </c>
      <c r="G776" s="171" t="str">
        <f t="shared" si="44"/>
        <v>项</v>
      </c>
    </row>
    <row r="777" ht="36" customHeight="1" spans="1:7">
      <c r="A777" s="496">
        <v>21202</v>
      </c>
      <c r="B777" s="496" t="s">
        <v>873</v>
      </c>
      <c r="C777" s="497">
        <f>SUM(C778)</f>
        <v>10</v>
      </c>
      <c r="D777" s="498">
        <f>SUM(D778)</f>
        <v>253</v>
      </c>
      <c r="E777" s="499">
        <f t="shared" si="42"/>
        <v>24.3</v>
      </c>
      <c r="F777" s="294" t="str">
        <f t="shared" si="43"/>
        <v>是</v>
      </c>
      <c r="G777" s="171" t="str">
        <f t="shared" si="44"/>
        <v>款</v>
      </c>
    </row>
    <row r="778" ht="36" customHeight="1" spans="1:7">
      <c r="A778" s="496">
        <v>2120201</v>
      </c>
      <c r="B778" s="496" t="s">
        <v>874</v>
      </c>
      <c r="C778" s="497">
        <v>10</v>
      </c>
      <c r="D778" s="498">
        <v>253</v>
      </c>
      <c r="E778" s="499">
        <f t="shared" si="42"/>
        <v>24.3</v>
      </c>
      <c r="F778" s="294" t="str">
        <f t="shared" si="43"/>
        <v>是</v>
      </c>
      <c r="G778" s="171" t="str">
        <f t="shared" si="44"/>
        <v>项</v>
      </c>
    </row>
    <row r="779" ht="36" customHeight="1" spans="1:7">
      <c r="A779" s="496">
        <v>21203</v>
      </c>
      <c r="B779" s="496" t="s">
        <v>875</v>
      </c>
      <c r="C779" s="497">
        <f>SUM(C780:C781)</f>
        <v>6401</v>
      </c>
      <c r="D779" s="497">
        <f>SUM(D780:D781)</f>
        <v>450</v>
      </c>
      <c r="E779" s="499">
        <f t="shared" si="42"/>
        <v>-0.93</v>
      </c>
      <c r="F779" s="294" t="str">
        <f t="shared" si="43"/>
        <v>是</v>
      </c>
      <c r="G779" s="171" t="str">
        <f t="shared" si="44"/>
        <v>款</v>
      </c>
    </row>
    <row r="780" ht="36" customHeight="1" spans="1:7">
      <c r="A780" s="496">
        <v>2120303</v>
      </c>
      <c r="B780" s="496" t="s">
        <v>876</v>
      </c>
      <c r="C780" s="497"/>
      <c r="D780" s="498">
        <v>100</v>
      </c>
      <c r="E780" s="499" t="str">
        <f t="shared" si="42"/>
        <v/>
      </c>
      <c r="F780" s="294" t="str">
        <f t="shared" si="43"/>
        <v>是</v>
      </c>
      <c r="G780" s="171" t="str">
        <f t="shared" si="44"/>
        <v>项</v>
      </c>
    </row>
    <row r="781" ht="36" customHeight="1" spans="1:7">
      <c r="A781" s="496">
        <v>2120399</v>
      </c>
      <c r="B781" s="496" t="s">
        <v>877</v>
      </c>
      <c r="C781" s="497">
        <v>6401</v>
      </c>
      <c r="D781" s="498">
        <v>350</v>
      </c>
      <c r="E781" s="499">
        <f t="shared" si="42"/>
        <v>-0.945</v>
      </c>
      <c r="F781" s="294" t="str">
        <f t="shared" si="43"/>
        <v>是</v>
      </c>
      <c r="G781" s="171" t="str">
        <f t="shared" si="44"/>
        <v>项</v>
      </c>
    </row>
    <row r="782" ht="36" customHeight="1" spans="1:7">
      <c r="A782" s="496">
        <v>21205</v>
      </c>
      <c r="B782" s="496" t="s">
        <v>878</v>
      </c>
      <c r="C782" s="497">
        <f>SUM(C783)</f>
        <v>1440</v>
      </c>
      <c r="D782" s="497">
        <f>SUM(D783)</f>
        <v>1400</v>
      </c>
      <c r="E782" s="499">
        <f t="shared" si="42"/>
        <v>-0.028</v>
      </c>
      <c r="F782" s="294" t="str">
        <f t="shared" si="43"/>
        <v>是</v>
      </c>
      <c r="G782" s="171" t="str">
        <f t="shared" si="44"/>
        <v>款</v>
      </c>
    </row>
    <row r="783" ht="36" customHeight="1" spans="1:7">
      <c r="A783" s="496">
        <v>2120501</v>
      </c>
      <c r="B783" s="496" t="s">
        <v>879</v>
      </c>
      <c r="C783" s="497">
        <v>1440</v>
      </c>
      <c r="D783" s="498">
        <v>1400</v>
      </c>
      <c r="E783" s="499">
        <f t="shared" si="42"/>
        <v>-0.028</v>
      </c>
      <c r="F783" s="294" t="str">
        <f t="shared" si="43"/>
        <v>是</v>
      </c>
      <c r="G783" s="171" t="str">
        <f t="shared" si="44"/>
        <v>项</v>
      </c>
    </row>
    <row r="784" ht="36" customHeight="1" spans="1:7">
      <c r="A784" s="496">
        <v>21206</v>
      </c>
      <c r="B784" s="496" t="s">
        <v>880</v>
      </c>
      <c r="C784" s="497"/>
      <c r="D784" s="497"/>
      <c r="E784" s="499" t="str">
        <f t="shared" si="42"/>
        <v/>
      </c>
      <c r="F784" s="294" t="str">
        <f t="shared" si="43"/>
        <v>否</v>
      </c>
      <c r="G784" s="171" t="str">
        <f t="shared" si="44"/>
        <v>款</v>
      </c>
    </row>
    <row r="785" ht="36" customHeight="1" spans="1:7">
      <c r="A785" s="496">
        <v>2120601</v>
      </c>
      <c r="B785" s="496" t="s">
        <v>881</v>
      </c>
      <c r="C785" s="497"/>
      <c r="D785" s="498"/>
      <c r="E785" s="499" t="str">
        <f t="shared" si="42"/>
        <v/>
      </c>
      <c r="F785" s="294" t="str">
        <f t="shared" si="43"/>
        <v>否</v>
      </c>
      <c r="G785" s="171" t="str">
        <f t="shared" si="44"/>
        <v>项</v>
      </c>
    </row>
    <row r="786" ht="36" customHeight="1" spans="1:7">
      <c r="A786" s="496">
        <v>21299</v>
      </c>
      <c r="B786" s="496" t="s">
        <v>882</v>
      </c>
      <c r="C786" s="497">
        <f>C787</f>
        <v>9000</v>
      </c>
      <c r="D786" s="497">
        <f>D787</f>
        <v>5000</v>
      </c>
      <c r="E786" s="499">
        <f t="shared" si="42"/>
        <v>-0.444</v>
      </c>
      <c r="F786" s="294" t="str">
        <f t="shared" si="43"/>
        <v>是</v>
      </c>
      <c r="G786" s="171" t="str">
        <f t="shared" si="44"/>
        <v>款</v>
      </c>
    </row>
    <row r="787" ht="36" customHeight="1" spans="1:7">
      <c r="A787" s="496">
        <v>2129999</v>
      </c>
      <c r="B787" s="496" t="s">
        <v>883</v>
      </c>
      <c r="C787" s="497">
        <v>9000</v>
      </c>
      <c r="D787" s="498">
        <v>5000</v>
      </c>
      <c r="E787" s="499">
        <f t="shared" si="42"/>
        <v>-0.444</v>
      </c>
      <c r="F787" s="294" t="str">
        <f t="shared" si="43"/>
        <v>是</v>
      </c>
      <c r="G787" s="171" t="str">
        <f t="shared" si="44"/>
        <v>项</v>
      </c>
    </row>
    <row r="788" ht="36" customHeight="1" spans="1:7">
      <c r="A788" s="492">
        <v>213</v>
      </c>
      <c r="B788" s="492" t="s">
        <v>884</v>
      </c>
      <c r="C788" s="493">
        <f>SUM(C789,C815,C838,C864,C875,C881,C888,C894)</f>
        <v>17824</v>
      </c>
      <c r="D788" s="493">
        <f>SUM(D789,D815,D838,D864,D888,D894)</f>
        <v>37272</v>
      </c>
      <c r="E788" s="495">
        <f t="shared" si="42"/>
        <v>1.091</v>
      </c>
      <c r="F788" s="294" t="str">
        <f t="shared" si="43"/>
        <v>是</v>
      </c>
      <c r="G788" s="171" t="str">
        <f t="shared" si="44"/>
        <v>类</v>
      </c>
    </row>
    <row r="789" ht="36" customHeight="1" spans="1:7">
      <c r="A789" s="496">
        <v>21301</v>
      </c>
      <c r="B789" s="496" t="s">
        <v>885</v>
      </c>
      <c r="C789" s="497">
        <f>SUM(C790:C814)</f>
        <v>7546</v>
      </c>
      <c r="D789" s="497">
        <f>SUM(D790:D814)</f>
        <v>14383</v>
      </c>
      <c r="E789" s="499">
        <f t="shared" si="42"/>
        <v>0.906</v>
      </c>
      <c r="F789" s="294" t="str">
        <f t="shared" si="43"/>
        <v>是</v>
      </c>
      <c r="G789" s="171" t="str">
        <f t="shared" si="44"/>
        <v>款</v>
      </c>
    </row>
    <row r="790" ht="36" customHeight="1" spans="1:7">
      <c r="A790" s="496">
        <v>2130101</v>
      </c>
      <c r="B790" s="496" t="s">
        <v>140</v>
      </c>
      <c r="C790" s="497">
        <v>390</v>
      </c>
      <c r="D790" s="498">
        <v>408</v>
      </c>
      <c r="E790" s="499">
        <f t="shared" si="42"/>
        <v>0.046</v>
      </c>
      <c r="F790" s="294" t="str">
        <f t="shared" si="43"/>
        <v>是</v>
      </c>
      <c r="G790" s="171" t="str">
        <f t="shared" si="44"/>
        <v>项</v>
      </c>
    </row>
    <row r="791" ht="36" customHeight="1" spans="1:7">
      <c r="A791" s="496">
        <v>2130102</v>
      </c>
      <c r="B791" s="496" t="s">
        <v>142</v>
      </c>
      <c r="C791" s="497"/>
      <c r="D791" s="498"/>
      <c r="E791" s="499" t="str">
        <f t="shared" si="42"/>
        <v/>
      </c>
      <c r="F791" s="294" t="str">
        <f t="shared" si="43"/>
        <v>否</v>
      </c>
      <c r="G791" s="171" t="str">
        <f t="shared" si="44"/>
        <v>项</v>
      </c>
    </row>
    <row r="792" ht="36" customHeight="1" spans="1:7">
      <c r="A792" s="496">
        <v>2130103</v>
      </c>
      <c r="B792" s="496" t="s">
        <v>144</v>
      </c>
      <c r="C792" s="497"/>
      <c r="D792" s="498"/>
      <c r="E792" s="499" t="str">
        <f t="shared" si="42"/>
        <v/>
      </c>
      <c r="F792" s="294" t="str">
        <f t="shared" si="43"/>
        <v>否</v>
      </c>
      <c r="G792" s="171" t="str">
        <f t="shared" si="44"/>
        <v>项</v>
      </c>
    </row>
    <row r="793" ht="36" customHeight="1" spans="1:7">
      <c r="A793" s="496">
        <v>2130104</v>
      </c>
      <c r="B793" s="496" t="s">
        <v>158</v>
      </c>
      <c r="C793" s="497">
        <v>5529</v>
      </c>
      <c r="D793" s="498">
        <v>5674</v>
      </c>
      <c r="E793" s="499">
        <f t="shared" si="42"/>
        <v>0.026</v>
      </c>
      <c r="F793" s="294" t="str">
        <f t="shared" si="43"/>
        <v>是</v>
      </c>
      <c r="G793" s="171" t="str">
        <f t="shared" si="44"/>
        <v>项</v>
      </c>
    </row>
    <row r="794" ht="36" customHeight="1" spans="1:7">
      <c r="A794" s="496">
        <v>2130105</v>
      </c>
      <c r="B794" s="496" t="s">
        <v>886</v>
      </c>
      <c r="C794" s="497">
        <v>656</v>
      </c>
      <c r="D794" s="498">
        <v>660</v>
      </c>
      <c r="E794" s="499">
        <f t="shared" si="42"/>
        <v>0.006</v>
      </c>
      <c r="F794" s="294" t="str">
        <f t="shared" si="43"/>
        <v>是</v>
      </c>
      <c r="G794" s="171" t="str">
        <f t="shared" si="44"/>
        <v>项</v>
      </c>
    </row>
    <row r="795" ht="36" customHeight="1" spans="1:7">
      <c r="A795" s="496">
        <v>2130106</v>
      </c>
      <c r="B795" s="496" t="s">
        <v>887</v>
      </c>
      <c r="C795" s="497">
        <v>152</v>
      </c>
      <c r="D795" s="498"/>
      <c r="E795" s="499"/>
      <c r="F795" s="294" t="str">
        <f t="shared" si="43"/>
        <v>是</v>
      </c>
      <c r="G795" s="171" t="str">
        <f t="shared" si="44"/>
        <v>项</v>
      </c>
    </row>
    <row r="796" ht="36" customHeight="1" spans="1:7">
      <c r="A796" s="496">
        <v>2130108</v>
      </c>
      <c r="B796" s="496" t="s">
        <v>888</v>
      </c>
      <c r="C796" s="497">
        <v>70</v>
      </c>
      <c r="D796" s="498">
        <v>110</v>
      </c>
      <c r="E796" s="499">
        <f t="shared" ref="E796:E859" si="45">IF(OR(VALUE(D796)=0,ISERROR(D796/C796-1)),"",D796/C796-1)</f>
        <v>0.571</v>
      </c>
      <c r="F796" s="294" t="str">
        <f t="shared" si="43"/>
        <v>是</v>
      </c>
      <c r="G796" s="171" t="str">
        <f t="shared" si="44"/>
        <v>项</v>
      </c>
    </row>
    <row r="797" ht="36" customHeight="1" spans="1:7">
      <c r="A797" s="496">
        <v>2130109</v>
      </c>
      <c r="B797" s="496" t="s">
        <v>889</v>
      </c>
      <c r="C797" s="497">
        <v>10</v>
      </c>
      <c r="D797" s="498">
        <v>20</v>
      </c>
      <c r="E797" s="499">
        <f t="shared" si="45"/>
        <v>1</v>
      </c>
      <c r="F797" s="294" t="str">
        <f t="shared" si="43"/>
        <v>是</v>
      </c>
      <c r="G797" s="171" t="str">
        <f t="shared" si="44"/>
        <v>项</v>
      </c>
    </row>
    <row r="798" ht="36" customHeight="1" spans="1:7">
      <c r="A798" s="496">
        <v>2130110</v>
      </c>
      <c r="B798" s="496" t="s">
        <v>890</v>
      </c>
      <c r="C798" s="497"/>
      <c r="D798" s="498"/>
      <c r="E798" s="499" t="str">
        <f t="shared" si="45"/>
        <v/>
      </c>
      <c r="F798" s="294" t="str">
        <f t="shared" si="43"/>
        <v>否</v>
      </c>
      <c r="G798" s="171" t="str">
        <f t="shared" si="44"/>
        <v>项</v>
      </c>
    </row>
    <row r="799" ht="36" customHeight="1" spans="1:7">
      <c r="A799" s="496">
        <v>2130111</v>
      </c>
      <c r="B799" s="496" t="s">
        <v>891</v>
      </c>
      <c r="C799" s="497"/>
      <c r="D799" s="498"/>
      <c r="E799" s="499" t="str">
        <f t="shared" si="45"/>
        <v/>
      </c>
      <c r="F799" s="294" t="str">
        <f t="shared" si="43"/>
        <v>否</v>
      </c>
      <c r="G799" s="171" t="str">
        <f t="shared" si="44"/>
        <v>项</v>
      </c>
    </row>
    <row r="800" ht="36" customHeight="1" spans="1:7">
      <c r="A800" s="496">
        <v>2130112</v>
      </c>
      <c r="B800" s="496" t="s">
        <v>892</v>
      </c>
      <c r="C800" s="497"/>
      <c r="D800" s="498">
        <v>20</v>
      </c>
      <c r="E800" s="499" t="str">
        <f t="shared" si="45"/>
        <v/>
      </c>
      <c r="F800" s="294" t="str">
        <f t="shared" si="43"/>
        <v>是</v>
      </c>
      <c r="G800" s="171" t="str">
        <f t="shared" si="44"/>
        <v>项</v>
      </c>
    </row>
    <row r="801" ht="36" customHeight="1" spans="1:7">
      <c r="A801" s="496">
        <v>2130114</v>
      </c>
      <c r="B801" s="496" t="s">
        <v>893</v>
      </c>
      <c r="C801" s="497"/>
      <c r="D801" s="498"/>
      <c r="E801" s="499" t="str">
        <f t="shared" si="45"/>
        <v/>
      </c>
      <c r="F801" s="294" t="str">
        <f t="shared" si="43"/>
        <v>否</v>
      </c>
      <c r="G801" s="171" t="str">
        <f t="shared" si="44"/>
        <v>项</v>
      </c>
    </row>
    <row r="802" ht="36" customHeight="1" spans="1:7">
      <c r="A802" s="496">
        <v>2130119</v>
      </c>
      <c r="B802" s="496" t="s">
        <v>894</v>
      </c>
      <c r="C802" s="497"/>
      <c r="D802" s="498"/>
      <c r="E802" s="499" t="str">
        <f t="shared" si="45"/>
        <v/>
      </c>
      <c r="F802" s="294" t="str">
        <f t="shared" si="43"/>
        <v>否</v>
      </c>
      <c r="G802" s="171" t="str">
        <f t="shared" si="44"/>
        <v>项</v>
      </c>
    </row>
    <row r="803" ht="36" customHeight="1" spans="1:7">
      <c r="A803" s="496">
        <v>2130120</v>
      </c>
      <c r="B803" s="496" t="s">
        <v>895</v>
      </c>
      <c r="C803" s="497"/>
      <c r="D803" s="498"/>
      <c r="E803" s="495" t="str">
        <f t="shared" si="45"/>
        <v/>
      </c>
      <c r="F803" s="294" t="str">
        <f t="shared" si="43"/>
        <v>否</v>
      </c>
      <c r="G803" s="171" t="str">
        <f t="shared" si="44"/>
        <v>项</v>
      </c>
    </row>
    <row r="804" ht="36" customHeight="1" spans="1:7">
      <c r="A804" s="496">
        <v>2130121</v>
      </c>
      <c r="B804" s="496" t="s">
        <v>896</v>
      </c>
      <c r="C804" s="497"/>
      <c r="D804" s="498"/>
      <c r="E804" s="499" t="str">
        <f t="shared" si="45"/>
        <v/>
      </c>
      <c r="F804" s="294" t="str">
        <f t="shared" si="43"/>
        <v>否</v>
      </c>
      <c r="G804" s="171" t="str">
        <f t="shared" si="44"/>
        <v>项</v>
      </c>
    </row>
    <row r="805" ht="36" customHeight="1" spans="1:7">
      <c r="A805" s="496">
        <v>2130122</v>
      </c>
      <c r="B805" s="496" t="s">
        <v>897</v>
      </c>
      <c r="C805" s="497"/>
      <c r="D805" s="498">
        <v>5016</v>
      </c>
      <c r="E805" s="499" t="str">
        <f t="shared" si="45"/>
        <v/>
      </c>
      <c r="F805" s="294" t="str">
        <f t="shared" si="43"/>
        <v>是</v>
      </c>
      <c r="G805" s="171" t="str">
        <f t="shared" si="44"/>
        <v>项</v>
      </c>
    </row>
    <row r="806" ht="36" customHeight="1" spans="1:7">
      <c r="A806" s="496">
        <v>2130124</v>
      </c>
      <c r="B806" s="496" t="s">
        <v>898</v>
      </c>
      <c r="C806" s="497"/>
      <c r="D806" s="498"/>
      <c r="E806" s="499" t="str">
        <f t="shared" si="45"/>
        <v/>
      </c>
      <c r="F806" s="294" t="str">
        <f t="shared" si="43"/>
        <v>否</v>
      </c>
      <c r="G806" s="171" t="str">
        <f t="shared" si="44"/>
        <v>项</v>
      </c>
    </row>
    <row r="807" ht="36" customHeight="1" spans="1:7">
      <c r="A807" s="496">
        <v>2130125</v>
      </c>
      <c r="B807" s="496" t="s">
        <v>899</v>
      </c>
      <c r="C807" s="497"/>
      <c r="D807" s="498"/>
      <c r="E807" s="499" t="str">
        <f t="shared" si="45"/>
        <v/>
      </c>
      <c r="F807" s="294" t="str">
        <f t="shared" si="43"/>
        <v>否</v>
      </c>
      <c r="G807" s="171" t="str">
        <f t="shared" si="44"/>
        <v>项</v>
      </c>
    </row>
    <row r="808" ht="36" customHeight="1" spans="1:7">
      <c r="A808" s="496">
        <v>2130126</v>
      </c>
      <c r="B808" s="496" t="s">
        <v>900</v>
      </c>
      <c r="C808" s="497">
        <v>25</v>
      </c>
      <c r="D808" s="498">
        <v>316</v>
      </c>
      <c r="E808" s="499">
        <f t="shared" si="45"/>
        <v>11.64</v>
      </c>
      <c r="F808" s="294" t="str">
        <f t="shared" si="43"/>
        <v>是</v>
      </c>
      <c r="G808" s="171" t="str">
        <f t="shared" si="44"/>
        <v>项</v>
      </c>
    </row>
    <row r="809" ht="36" customHeight="1" spans="1:7">
      <c r="A809" s="496">
        <v>2130135</v>
      </c>
      <c r="B809" s="496" t="s">
        <v>901</v>
      </c>
      <c r="C809" s="497"/>
      <c r="D809" s="498"/>
      <c r="E809" s="499" t="str">
        <f t="shared" si="45"/>
        <v/>
      </c>
      <c r="F809" s="294" t="str">
        <f t="shared" si="43"/>
        <v>否</v>
      </c>
      <c r="G809" s="171" t="str">
        <f t="shared" si="44"/>
        <v>项</v>
      </c>
    </row>
    <row r="810" ht="36" customHeight="1" spans="1:7">
      <c r="A810" s="496">
        <v>2130142</v>
      </c>
      <c r="B810" s="496" t="s">
        <v>902</v>
      </c>
      <c r="C810" s="497">
        <v>213</v>
      </c>
      <c r="D810" s="498"/>
      <c r="E810" s="499" t="str">
        <f t="shared" si="45"/>
        <v/>
      </c>
      <c r="F810" s="294" t="str">
        <f t="shared" si="43"/>
        <v>是</v>
      </c>
      <c r="G810" s="171" t="str">
        <f t="shared" si="44"/>
        <v>项</v>
      </c>
    </row>
    <row r="811" ht="36" customHeight="1" spans="1:7">
      <c r="A811" s="496">
        <v>2130148</v>
      </c>
      <c r="B811" s="496" t="s">
        <v>903</v>
      </c>
      <c r="C811" s="497"/>
      <c r="D811" s="498"/>
      <c r="E811" s="499" t="str">
        <f t="shared" si="45"/>
        <v/>
      </c>
      <c r="F811" s="294" t="str">
        <f t="shared" si="43"/>
        <v>否</v>
      </c>
      <c r="G811" s="171" t="str">
        <f t="shared" si="44"/>
        <v>项</v>
      </c>
    </row>
    <row r="812" ht="36" customHeight="1" spans="1:7">
      <c r="A812" s="496">
        <v>2130152</v>
      </c>
      <c r="B812" s="496" t="s">
        <v>904</v>
      </c>
      <c r="C812" s="497">
        <v>44</v>
      </c>
      <c r="D812" s="498">
        <v>66</v>
      </c>
      <c r="E812" s="499">
        <f t="shared" si="45"/>
        <v>0.5</v>
      </c>
      <c r="F812" s="294" t="str">
        <f t="shared" si="43"/>
        <v>是</v>
      </c>
      <c r="G812" s="171" t="str">
        <f t="shared" si="44"/>
        <v>项</v>
      </c>
    </row>
    <row r="813" ht="36" customHeight="1" spans="1:7">
      <c r="A813" s="496">
        <v>2130153</v>
      </c>
      <c r="B813" s="496" t="s">
        <v>905</v>
      </c>
      <c r="C813" s="497">
        <v>447</v>
      </c>
      <c r="D813" s="498">
        <v>2088</v>
      </c>
      <c r="E813" s="499">
        <f t="shared" si="45"/>
        <v>3.671</v>
      </c>
      <c r="F813" s="294" t="str">
        <f t="shared" si="43"/>
        <v>是</v>
      </c>
      <c r="G813" s="171" t="str">
        <f t="shared" si="44"/>
        <v>项</v>
      </c>
    </row>
    <row r="814" ht="36" customHeight="1" spans="1:7">
      <c r="A814" s="496">
        <v>2130199</v>
      </c>
      <c r="B814" s="496" t="s">
        <v>906</v>
      </c>
      <c r="C814" s="497">
        <v>10</v>
      </c>
      <c r="D814" s="498">
        <v>5</v>
      </c>
      <c r="E814" s="499">
        <f t="shared" si="45"/>
        <v>-0.5</v>
      </c>
      <c r="F814" s="294" t="str">
        <f t="shared" si="43"/>
        <v>是</v>
      </c>
      <c r="G814" s="171" t="str">
        <f t="shared" si="44"/>
        <v>项</v>
      </c>
    </row>
    <row r="815" ht="36" customHeight="1" spans="1:7">
      <c r="A815" s="496">
        <v>21302</v>
      </c>
      <c r="B815" s="496" t="s">
        <v>907</v>
      </c>
      <c r="C815" s="497">
        <f>SUM(C816:C837)</f>
        <v>2120</v>
      </c>
      <c r="D815" s="497">
        <f>SUM(D816:D837)</f>
        <v>7469</v>
      </c>
      <c r="E815" s="499">
        <f t="shared" si="45"/>
        <v>2.523</v>
      </c>
      <c r="F815" s="294" t="str">
        <f t="shared" si="43"/>
        <v>是</v>
      </c>
      <c r="G815" s="171" t="str">
        <f t="shared" si="44"/>
        <v>款</v>
      </c>
    </row>
    <row r="816" ht="36" customHeight="1" spans="1:7">
      <c r="A816" s="496">
        <v>2130201</v>
      </c>
      <c r="B816" s="496" t="s">
        <v>140</v>
      </c>
      <c r="C816" s="497">
        <v>268</v>
      </c>
      <c r="D816" s="498">
        <v>276</v>
      </c>
      <c r="E816" s="499">
        <f t="shared" si="45"/>
        <v>0.03</v>
      </c>
      <c r="F816" s="294" t="str">
        <f t="shared" si="43"/>
        <v>是</v>
      </c>
      <c r="G816" s="171" t="str">
        <f t="shared" si="44"/>
        <v>项</v>
      </c>
    </row>
    <row r="817" ht="36" customHeight="1" spans="1:7">
      <c r="A817" s="496">
        <v>2130202</v>
      </c>
      <c r="B817" s="496" t="s">
        <v>142</v>
      </c>
      <c r="C817" s="497">
        <v>0</v>
      </c>
      <c r="D817" s="498"/>
      <c r="E817" s="499" t="str">
        <f t="shared" si="45"/>
        <v/>
      </c>
      <c r="F817" s="294" t="str">
        <f t="shared" si="43"/>
        <v>否</v>
      </c>
      <c r="G817" s="171" t="str">
        <f t="shared" si="44"/>
        <v>项</v>
      </c>
    </row>
    <row r="818" ht="36" customHeight="1" spans="1:7">
      <c r="A818" s="496">
        <v>2130203</v>
      </c>
      <c r="B818" s="496" t="s">
        <v>144</v>
      </c>
      <c r="C818" s="497">
        <v>0</v>
      </c>
      <c r="D818" s="498"/>
      <c r="E818" s="499" t="str">
        <f t="shared" si="45"/>
        <v/>
      </c>
      <c r="F818" s="294" t="str">
        <f t="shared" si="43"/>
        <v>否</v>
      </c>
      <c r="G818" s="171" t="str">
        <f t="shared" si="44"/>
        <v>项</v>
      </c>
    </row>
    <row r="819" ht="36" customHeight="1" spans="1:7">
      <c r="A819" s="496">
        <v>2130204</v>
      </c>
      <c r="B819" s="496" t="s">
        <v>908</v>
      </c>
      <c r="C819" s="497">
        <v>1521</v>
      </c>
      <c r="D819" s="498">
        <v>1636</v>
      </c>
      <c r="E819" s="499">
        <f t="shared" si="45"/>
        <v>0.076</v>
      </c>
      <c r="F819" s="294" t="str">
        <f t="shared" si="43"/>
        <v>是</v>
      </c>
      <c r="G819" s="171" t="str">
        <f t="shared" si="44"/>
        <v>项</v>
      </c>
    </row>
    <row r="820" ht="36" customHeight="1" spans="1:7">
      <c r="A820" s="496">
        <v>2130205</v>
      </c>
      <c r="B820" s="496" t="s">
        <v>909</v>
      </c>
      <c r="C820" s="497">
        <v>152</v>
      </c>
      <c r="D820" s="498">
        <v>30</v>
      </c>
      <c r="E820" s="499">
        <f t="shared" si="45"/>
        <v>-0.803</v>
      </c>
      <c r="F820" s="294" t="str">
        <f t="shared" si="43"/>
        <v>是</v>
      </c>
      <c r="G820" s="171" t="str">
        <f t="shared" si="44"/>
        <v>项</v>
      </c>
    </row>
    <row r="821" ht="36" customHeight="1" spans="1:7">
      <c r="A821" s="496">
        <v>2130206</v>
      </c>
      <c r="B821" s="496" t="s">
        <v>910</v>
      </c>
      <c r="C821" s="497"/>
      <c r="D821" s="498"/>
      <c r="E821" s="495" t="str">
        <f t="shared" si="45"/>
        <v/>
      </c>
      <c r="F821" s="294" t="str">
        <f t="shared" si="43"/>
        <v>否</v>
      </c>
      <c r="G821" s="171" t="str">
        <f t="shared" si="44"/>
        <v>项</v>
      </c>
    </row>
    <row r="822" ht="36" customHeight="1" spans="1:7">
      <c r="A822" s="496">
        <v>2130207</v>
      </c>
      <c r="B822" s="496" t="s">
        <v>911</v>
      </c>
      <c r="C822" s="497"/>
      <c r="D822" s="498">
        <v>3769</v>
      </c>
      <c r="E822" s="495" t="str">
        <f t="shared" si="45"/>
        <v/>
      </c>
      <c r="F822" s="294" t="str">
        <f t="shared" si="43"/>
        <v>是</v>
      </c>
      <c r="G822" s="171" t="str">
        <f t="shared" si="44"/>
        <v>项</v>
      </c>
    </row>
    <row r="823" ht="36" customHeight="1" spans="1:7">
      <c r="A823" s="496">
        <v>2130209</v>
      </c>
      <c r="B823" s="496" t="s">
        <v>912</v>
      </c>
      <c r="C823" s="497"/>
      <c r="D823" s="498">
        <v>1493</v>
      </c>
      <c r="E823" s="495" t="str">
        <f t="shared" si="45"/>
        <v/>
      </c>
      <c r="F823" s="294" t="str">
        <f t="shared" si="43"/>
        <v>是</v>
      </c>
      <c r="G823" s="171" t="str">
        <f t="shared" si="44"/>
        <v>项</v>
      </c>
    </row>
    <row r="824" ht="36" customHeight="1" spans="1:7">
      <c r="A824" s="496">
        <v>2130211</v>
      </c>
      <c r="B824" s="496" t="s">
        <v>913</v>
      </c>
      <c r="C824" s="497"/>
      <c r="D824" s="498"/>
      <c r="E824" s="495" t="str">
        <f t="shared" si="45"/>
        <v/>
      </c>
      <c r="F824" s="294" t="str">
        <f t="shared" si="43"/>
        <v>否</v>
      </c>
      <c r="G824" s="171" t="str">
        <f t="shared" si="44"/>
        <v>项</v>
      </c>
    </row>
    <row r="825" ht="36" customHeight="1" spans="1:7">
      <c r="A825" s="496">
        <v>2130212</v>
      </c>
      <c r="B825" s="496" t="s">
        <v>914</v>
      </c>
      <c r="C825" s="497"/>
      <c r="D825" s="498"/>
      <c r="E825" s="495" t="str">
        <f t="shared" si="45"/>
        <v/>
      </c>
      <c r="F825" s="294" t="str">
        <f t="shared" si="43"/>
        <v>否</v>
      </c>
      <c r="G825" s="171" t="str">
        <f t="shared" si="44"/>
        <v>项</v>
      </c>
    </row>
    <row r="826" ht="36" customHeight="1" spans="1:7">
      <c r="A826" s="496">
        <v>2130213</v>
      </c>
      <c r="B826" s="496" t="s">
        <v>915</v>
      </c>
      <c r="C826" s="497"/>
      <c r="D826" s="498"/>
      <c r="E826" s="495" t="str">
        <f t="shared" si="45"/>
        <v/>
      </c>
      <c r="F826" s="294" t="str">
        <f t="shared" si="43"/>
        <v>否</v>
      </c>
      <c r="G826" s="171" t="str">
        <f t="shared" si="44"/>
        <v>项</v>
      </c>
    </row>
    <row r="827" ht="36" customHeight="1" spans="1:7">
      <c r="A827" s="496">
        <v>2130217</v>
      </c>
      <c r="B827" s="496" t="s">
        <v>916</v>
      </c>
      <c r="C827" s="497"/>
      <c r="D827" s="498"/>
      <c r="E827" s="495" t="str">
        <f t="shared" si="45"/>
        <v/>
      </c>
      <c r="F827" s="294" t="str">
        <f t="shared" si="43"/>
        <v>否</v>
      </c>
      <c r="G827" s="171" t="str">
        <f t="shared" si="44"/>
        <v>项</v>
      </c>
    </row>
    <row r="828" ht="36" customHeight="1" spans="1:7">
      <c r="A828" s="496">
        <v>2130220</v>
      </c>
      <c r="B828" s="496" t="s">
        <v>917</v>
      </c>
      <c r="C828" s="497"/>
      <c r="D828" s="498"/>
      <c r="E828" s="499" t="str">
        <f t="shared" si="45"/>
        <v/>
      </c>
      <c r="F828" s="294" t="str">
        <f t="shared" si="43"/>
        <v>否</v>
      </c>
      <c r="G828" s="171" t="str">
        <f t="shared" si="44"/>
        <v>项</v>
      </c>
    </row>
    <row r="829" ht="36" customHeight="1" spans="1:7">
      <c r="A829" s="496">
        <v>2130221</v>
      </c>
      <c r="B829" s="496" t="s">
        <v>918</v>
      </c>
      <c r="C829" s="497"/>
      <c r="D829" s="498"/>
      <c r="E829" s="499" t="str">
        <f t="shared" si="45"/>
        <v/>
      </c>
      <c r="F829" s="294" t="str">
        <f t="shared" si="43"/>
        <v>否</v>
      </c>
      <c r="G829" s="171" t="str">
        <f t="shared" si="44"/>
        <v>项</v>
      </c>
    </row>
    <row r="830" ht="36" customHeight="1" spans="1:7">
      <c r="A830" s="496">
        <v>2130223</v>
      </c>
      <c r="B830" s="496" t="s">
        <v>919</v>
      </c>
      <c r="C830" s="497"/>
      <c r="D830" s="498"/>
      <c r="E830" s="499" t="str">
        <f t="shared" si="45"/>
        <v/>
      </c>
      <c r="F830" s="294" t="str">
        <f t="shared" si="43"/>
        <v>否</v>
      </c>
      <c r="G830" s="171" t="str">
        <f t="shared" si="44"/>
        <v>项</v>
      </c>
    </row>
    <row r="831" ht="36" customHeight="1" spans="1:7">
      <c r="A831" s="496">
        <v>2130226</v>
      </c>
      <c r="B831" s="496" t="s">
        <v>920</v>
      </c>
      <c r="C831" s="497"/>
      <c r="D831" s="498"/>
      <c r="E831" s="499" t="str">
        <f t="shared" si="45"/>
        <v/>
      </c>
      <c r="F831" s="294" t="str">
        <f t="shared" si="43"/>
        <v>否</v>
      </c>
      <c r="G831" s="171" t="str">
        <f t="shared" si="44"/>
        <v>项</v>
      </c>
    </row>
    <row r="832" ht="36" customHeight="1" spans="1:7">
      <c r="A832" s="496">
        <v>2130227</v>
      </c>
      <c r="B832" s="496" t="s">
        <v>921</v>
      </c>
      <c r="C832" s="497"/>
      <c r="D832" s="498"/>
      <c r="E832" s="499" t="str">
        <f t="shared" si="45"/>
        <v/>
      </c>
      <c r="F832" s="294" t="str">
        <f t="shared" si="43"/>
        <v>否</v>
      </c>
      <c r="G832" s="171" t="str">
        <f t="shared" si="44"/>
        <v>项</v>
      </c>
    </row>
    <row r="833" ht="36" customHeight="1" spans="1:7">
      <c r="A833" s="496">
        <v>2130234</v>
      </c>
      <c r="B833" s="496" t="s">
        <v>922</v>
      </c>
      <c r="C833" s="497">
        <v>179</v>
      </c>
      <c r="D833" s="498">
        <v>255</v>
      </c>
      <c r="E833" s="499">
        <f t="shared" si="45"/>
        <v>0.425</v>
      </c>
      <c r="F833" s="294" t="str">
        <f t="shared" si="43"/>
        <v>是</v>
      </c>
      <c r="G833" s="171" t="str">
        <f t="shared" si="44"/>
        <v>项</v>
      </c>
    </row>
    <row r="834" ht="36" customHeight="1" spans="1:7">
      <c r="A834" s="496">
        <v>2130235</v>
      </c>
      <c r="B834" s="496" t="s">
        <v>923</v>
      </c>
      <c r="C834" s="497"/>
      <c r="D834" s="498"/>
      <c r="E834" s="499" t="str">
        <f t="shared" si="45"/>
        <v/>
      </c>
      <c r="F834" s="294" t="str">
        <f t="shared" si="43"/>
        <v>否</v>
      </c>
      <c r="G834" s="171" t="str">
        <f t="shared" si="44"/>
        <v>项</v>
      </c>
    </row>
    <row r="835" ht="36" customHeight="1" spans="1:7">
      <c r="A835" s="496">
        <v>2130236</v>
      </c>
      <c r="B835" s="496" t="s">
        <v>924</v>
      </c>
      <c r="C835" s="497"/>
      <c r="D835" s="498"/>
      <c r="E835" s="499" t="str">
        <f t="shared" si="45"/>
        <v/>
      </c>
      <c r="F835" s="294" t="str">
        <f t="shared" si="43"/>
        <v>否</v>
      </c>
      <c r="G835" s="171" t="str">
        <f t="shared" si="44"/>
        <v>项</v>
      </c>
    </row>
    <row r="836" ht="36" customHeight="1" spans="1:7">
      <c r="A836" s="496">
        <v>2130237</v>
      </c>
      <c r="B836" s="496" t="s">
        <v>925</v>
      </c>
      <c r="C836" s="497"/>
      <c r="D836" s="498"/>
      <c r="E836" s="499" t="str">
        <f t="shared" si="45"/>
        <v/>
      </c>
      <c r="F836" s="294" t="str">
        <f t="shared" ref="F836:F899" si="46">IF(LEN(A836)=3,"是",IF(B836&lt;&gt;"",IF(SUM(C836:D836)&lt;&gt;0,"是","否"),"是"))</f>
        <v>否</v>
      </c>
      <c r="G836" s="171" t="str">
        <f t="shared" ref="G836:G899" si="47">IF(LEN(A836)=3,"类",IF(LEN(A836)=5,"款","项"))</f>
        <v>项</v>
      </c>
    </row>
    <row r="837" ht="36" customHeight="1" spans="1:7">
      <c r="A837" s="496">
        <v>2130299</v>
      </c>
      <c r="B837" s="496" t="s">
        <v>926</v>
      </c>
      <c r="C837" s="497"/>
      <c r="D837" s="498">
        <v>10</v>
      </c>
      <c r="E837" s="499" t="str">
        <f t="shared" si="45"/>
        <v/>
      </c>
      <c r="F837" s="294" t="str">
        <f t="shared" si="46"/>
        <v>是</v>
      </c>
      <c r="G837" s="171" t="str">
        <f t="shared" si="47"/>
        <v>项</v>
      </c>
    </row>
    <row r="838" ht="36" customHeight="1" spans="1:7">
      <c r="A838" s="496">
        <v>21303</v>
      </c>
      <c r="B838" s="496" t="s">
        <v>927</v>
      </c>
      <c r="C838" s="497">
        <f>SUM(C839:C863)</f>
        <v>4860</v>
      </c>
      <c r="D838" s="497">
        <f>SUM(D839:D863)</f>
        <v>1804</v>
      </c>
      <c r="E838" s="499">
        <f t="shared" si="45"/>
        <v>-0.629</v>
      </c>
      <c r="F838" s="294" t="str">
        <f t="shared" si="46"/>
        <v>是</v>
      </c>
      <c r="G838" s="171" t="str">
        <f t="shared" si="47"/>
        <v>款</v>
      </c>
    </row>
    <row r="839" ht="36" customHeight="1" spans="1:7">
      <c r="A839" s="496">
        <v>2130301</v>
      </c>
      <c r="B839" s="496" t="s">
        <v>140</v>
      </c>
      <c r="C839" s="497">
        <v>180</v>
      </c>
      <c r="D839" s="498">
        <v>198</v>
      </c>
      <c r="E839" s="499">
        <f t="shared" si="45"/>
        <v>0.1</v>
      </c>
      <c r="F839" s="294" t="str">
        <f t="shared" si="46"/>
        <v>是</v>
      </c>
      <c r="G839" s="171" t="str">
        <f t="shared" si="47"/>
        <v>项</v>
      </c>
    </row>
    <row r="840" ht="36" customHeight="1" spans="1:7">
      <c r="A840" s="496">
        <v>2130302</v>
      </c>
      <c r="B840" s="496" t="s">
        <v>142</v>
      </c>
      <c r="C840" s="497"/>
      <c r="D840" s="498"/>
      <c r="E840" s="495" t="str">
        <f t="shared" si="45"/>
        <v/>
      </c>
      <c r="F840" s="294" t="str">
        <f t="shared" si="46"/>
        <v>否</v>
      </c>
      <c r="G840" s="171" t="str">
        <f t="shared" si="47"/>
        <v>项</v>
      </c>
    </row>
    <row r="841" ht="36" customHeight="1" spans="1:7">
      <c r="A841" s="496">
        <v>2130303</v>
      </c>
      <c r="B841" s="496" t="s">
        <v>144</v>
      </c>
      <c r="C841" s="497"/>
      <c r="D841" s="498"/>
      <c r="E841" s="495" t="str">
        <f t="shared" si="45"/>
        <v/>
      </c>
      <c r="F841" s="294" t="str">
        <f t="shared" si="46"/>
        <v>否</v>
      </c>
      <c r="G841" s="171" t="str">
        <f t="shared" si="47"/>
        <v>项</v>
      </c>
    </row>
    <row r="842" ht="36" customHeight="1" spans="1:7">
      <c r="A842" s="496">
        <v>2130304</v>
      </c>
      <c r="B842" s="496" t="s">
        <v>928</v>
      </c>
      <c r="C842" s="497">
        <v>0</v>
      </c>
      <c r="D842" s="498"/>
      <c r="E842" s="495" t="str">
        <f t="shared" si="45"/>
        <v/>
      </c>
      <c r="F842" s="294" t="str">
        <f t="shared" si="46"/>
        <v>否</v>
      </c>
      <c r="G842" s="171" t="str">
        <f t="shared" si="47"/>
        <v>项</v>
      </c>
    </row>
    <row r="843" ht="36" customHeight="1" spans="1:7">
      <c r="A843" s="496">
        <v>2130305</v>
      </c>
      <c r="B843" s="496" t="s">
        <v>929</v>
      </c>
      <c r="C843" s="497">
        <v>94</v>
      </c>
      <c r="D843" s="498"/>
      <c r="E843" s="495" t="str">
        <f t="shared" si="45"/>
        <v/>
      </c>
      <c r="F843" s="294" t="str">
        <f t="shared" si="46"/>
        <v>是</v>
      </c>
      <c r="G843" s="171" t="str">
        <f t="shared" si="47"/>
        <v>项</v>
      </c>
    </row>
    <row r="844" ht="36" customHeight="1" spans="1:7">
      <c r="A844" s="496">
        <v>2130306</v>
      </c>
      <c r="B844" s="496" t="s">
        <v>930</v>
      </c>
      <c r="C844" s="497"/>
      <c r="D844" s="498"/>
      <c r="E844" s="495" t="str">
        <f t="shared" si="45"/>
        <v/>
      </c>
      <c r="F844" s="294" t="str">
        <f t="shared" si="46"/>
        <v>否</v>
      </c>
      <c r="G844" s="171" t="str">
        <f t="shared" si="47"/>
        <v>项</v>
      </c>
    </row>
    <row r="845" ht="36" customHeight="1" spans="1:7">
      <c r="A845" s="496">
        <v>2130307</v>
      </c>
      <c r="B845" s="496" t="s">
        <v>931</v>
      </c>
      <c r="C845" s="497"/>
      <c r="D845" s="498"/>
      <c r="E845" s="495" t="str">
        <f t="shared" si="45"/>
        <v/>
      </c>
      <c r="F845" s="294" t="str">
        <f t="shared" si="46"/>
        <v>否</v>
      </c>
      <c r="G845" s="171" t="str">
        <f t="shared" si="47"/>
        <v>项</v>
      </c>
    </row>
    <row r="846" ht="36" customHeight="1" spans="1:7">
      <c r="A846" s="496">
        <v>2130308</v>
      </c>
      <c r="B846" s="496" t="s">
        <v>932</v>
      </c>
      <c r="C846" s="497"/>
      <c r="D846" s="498"/>
      <c r="E846" s="495" t="str">
        <f t="shared" si="45"/>
        <v/>
      </c>
      <c r="F846" s="294" t="str">
        <f t="shared" si="46"/>
        <v>否</v>
      </c>
      <c r="G846" s="171" t="str">
        <f t="shared" si="47"/>
        <v>项</v>
      </c>
    </row>
    <row r="847" ht="36" customHeight="1" spans="1:7">
      <c r="A847" s="496">
        <v>2130309</v>
      </c>
      <c r="B847" s="496" t="s">
        <v>933</v>
      </c>
      <c r="C847" s="497"/>
      <c r="D847" s="498"/>
      <c r="E847" s="499" t="str">
        <f t="shared" si="45"/>
        <v/>
      </c>
      <c r="F847" s="294" t="str">
        <f t="shared" si="46"/>
        <v>否</v>
      </c>
      <c r="G847" s="171" t="str">
        <f t="shared" si="47"/>
        <v>项</v>
      </c>
    </row>
    <row r="848" ht="36" customHeight="1" spans="1:7">
      <c r="A848" s="496">
        <v>2130310</v>
      </c>
      <c r="B848" s="496" t="s">
        <v>934</v>
      </c>
      <c r="C848" s="497"/>
      <c r="D848" s="498"/>
      <c r="E848" s="495" t="str">
        <f t="shared" si="45"/>
        <v/>
      </c>
      <c r="F848" s="294" t="str">
        <f t="shared" si="46"/>
        <v>否</v>
      </c>
      <c r="G848" s="171" t="str">
        <f t="shared" si="47"/>
        <v>项</v>
      </c>
    </row>
    <row r="849" ht="36" customHeight="1" spans="1:7">
      <c r="A849" s="496">
        <v>2130311</v>
      </c>
      <c r="B849" s="496" t="s">
        <v>935</v>
      </c>
      <c r="C849" s="497">
        <v>738</v>
      </c>
      <c r="D849" s="498">
        <v>359</v>
      </c>
      <c r="E849" s="495">
        <f t="shared" si="45"/>
        <v>-0.514</v>
      </c>
      <c r="F849" s="294" t="str">
        <f t="shared" si="46"/>
        <v>是</v>
      </c>
      <c r="G849" s="171" t="str">
        <f t="shared" si="47"/>
        <v>项</v>
      </c>
    </row>
    <row r="850" ht="36" customHeight="1" spans="1:7">
      <c r="A850" s="496">
        <v>2130312</v>
      </c>
      <c r="B850" s="496" t="s">
        <v>936</v>
      </c>
      <c r="C850" s="497"/>
      <c r="D850" s="498"/>
      <c r="E850" s="495" t="str">
        <f t="shared" si="45"/>
        <v/>
      </c>
      <c r="F850" s="294" t="str">
        <f t="shared" si="46"/>
        <v>否</v>
      </c>
      <c r="G850" s="171" t="str">
        <f t="shared" si="47"/>
        <v>项</v>
      </c>
    </row>
    <row r="851" ht="36" customHeight="1" spans="1:7">
      <c r="A851" s="496">
        <v>2130313</v>
      </c>
      <c r="B851" s="496" t="s">
        <v>937</v>
      </c>
      <c r="C851" s="497"/>
      <c r="D851" s="498"/>
      <c r="E851" s="495" t="str">
        <f t="shared" si="45"/>
        <v/>
      </c>
      <c r="F851" s="294" t="str">
        <f t="shared" si="46"/>
        <v>否</v>
      </c>
      <c r="G851" s="171" t="str">
        <f t="shared" si="47"/>
        <v>项</v>
      </c>
    </row>
    <row r="852" ht="36" customHeight="1" spans="1:7">
      <c r="A852" s="496">
        <v>2130314</v>
      </c>
      <c r="B852" s="496" t="s">
        <v>938</v>
      </c>
      <c r="C852" s="497">
        <v>1</v>
      </c>
      <c r="D852" s="498"/>
      <c r="E852" s="499" t="str">
        <f t="shared" si="45"/>
        <v/>
      </c>
      <c r="F852" s="294" t="str">
        <f t="shared" si="46"/>
        <v>是</v>
      </c>
      <c r="G852" s="171" t="str">
        <f t="shared" si="47"/>
        <v>项</v>
      </c>
    </row>
    <row r="853" ht="36" customHeight="1" spans="1:7">
      <c r="A853" s="496">
        <v>2130315</v>
      </c>
      <c r="B853" s="496" t="s">
        <v>939</v>
      </c>
      <c r="C853" s="497"/>
      <c r="D853" s="498"/>
      <c r="E853" s="495" t="str">
        <f t="shared" si="45"/>
        <v/>
      </c>
      <c r="F853" s="294" t="str">
        <f t="shared" si="46"/>
        <v>否</v>
      </c>
      <c r="G853" s="171" t="str">
        <f t="shared" si="47"/>
        <v>项</v>
      </c>
    </row>
    <row r="854" ht="36" customHeight="1" spans="1:7">
      <c r="A854" s="496">
        <v>2130316</v>
      </c>
      <c r="B854" s="496" t="s">
        <v>940</v>
      </c>
      <c r="C854" s="497"/>
      <c r="D854" s="498">
        <v>43</v>
      </c>
      <c r="E854" s="495" t="str">
        <f t="shared" si="45"/>
        <v/>
      </c>
      <c r="F854" s="294" t="str">
        <f t="shared" si="46"/>
        <v>是</v>
      </c>
      <c r="G854" s="171" t="str">
        <f t="shared" si="47"/>
        <v>项</v>
      </c>
    </row>
    <row r="855" ht="36" customHeight="1" spans="1:7">
      <c r="A855" s="496">
        <v>2130317</v>
      </c>
      <c r="B855" s="496" t="s">
        <v>941</v>
      </c>
      <c r="C855" s="497"/>
      <c r="D855" s="498"/>
      <c r="E855" s="495" t="str">
        <f t="shared" si="45"/>
        <v/>
      </c>
      <c r="F855" s="294" t="str">
        <f t="shared" si="46"/>
        <v>否</v>
      </c>
      <c r="G855" s="171" t="str">
        <f t="shared" si="47"/>
        <v>项</v>
      </c>
    </row>
    <row r="856" ht="36" customHeight="1" spans="1:7">
      <c r="A856" s="496">
        <v>2130318</v>
      </c>
      <c r="B856" s="496" t="s">
        <v>942</v>
      </c>
      <c r="C856" s="497"/>
      <c r="D856" s="498"/>
      <c r="E856" s="495" t="str">
        <f t="shared" si="45"/>
        <v/>
      </c>
      <c r="F856" s="294" t="str">
        <f t="shared" si="46"/>
        <v>否</v>
      </c>
      <c r="G856" s="171" t="str">
        <f t="shared" si="47"/>
        <v>项</v>
      </c>
    </row>
    <row r="857" ht="36" customHeight="1" spans="1:7">
      <c r="A857" s="496">
        <v>2130319</v>
      </c>
      <c r="B857" s="496" t="s">
        <v>943</v>
      </c>
      <c r="C857" s="497"/>
      <c r="D857" s="498"/>
      <c r="E857" s="495" t="str">
        <f t="shared" si="45"/>
        <v/>
      </c>
      <c r="F857" s="294" t="str">
        <f t="shared" si="46"/>
        <v>否</v>
      </c>
      <c r="G857" s="171" t="str">
        <f t="shared" si="47"/>
        <v>项</v>
      </c>
    </row>
    <row r="858" ht="36" customHeight="1" spans="1:7">
      <c r="A858" s="496">
        <v>2130321</v>
      </c>
      <c r="B858" s="496" t="s">
        <v>944</v>
      </c>
      <c r="C858" s="497"/>
      <c r="D858" s="498"/>
      <c r="E858" s="499" t="str">
        <f t="shared" si="45"/>
        <v/>
      </c>
      <c r="F858" s="294" t="str">
        <f t="shared" si="46"/>
        <v>否</v>
      </c>
      <c r="G858" s="171" t="str">
        <f t="shared" si="47"/>
        <v>项</v>
      </c>
    </row>
    <row r="859" ht="36" customHeight="1" spans="1:7">
      <c r="A859" s="496">
        <v>2130322</v>
      </c>
      <c r="B859" s="496" t="s">
        <v>945</v>
      </c>
      <c r="C859" s="497"/>
      <c r="D859" s="498"/>
      <c r="E859" s="499" t="str">
        <f t="shared" si="45"/>
        <v/>
      </c>
      <c r="F859" s="294" t="str">
        <f t="shared" si="46"/>
        <v>否</v>
      </c>
      <c r="G859" s="171" t="str">
        <f t="shared" si="47"/>
        <v>项</v>
      </c>
    </row>
    <row r="860" ht="36" customHeight="1" spans="1:7">
      <c r="A860" s="496">
        <v>2130333</v>
      </c>
      <c r="B860" s="496" t="s">
        <v>946</v>
      </c>
      <c r="C860" s="497"/>
      <c r="D860" s="498"/>
      <c r="E860" s="499" t="str">
        <f t="shared" ref="E860:E906" si="48">IF(OR(VALUE(D860)=0,ISERROR(D860/C860-1)),"",D860/C860-1)</f>
        <v/>
      </c>
      <c r="F860" s="294" t="str">
        <f t="shared" si="46"/>
        <v>否</v>
      </c>
      <c r="G860" s="171" t="str">
        <f t="shared" si="47"/>
        <v>项</v>
      </c>
    </row>
    <row r="861" ht="36" customHeight="1" spans="1:7">
      <c r="A861" s="496">
        <v>2130334</v>
      </c>
      <c r="B861" s="496" t="s">
        <v>947</v>
      </c>
      <c r="C861" s="497"/>
      <c r="D861" s="498"/>
      <c r="E861" s="499" t="str">
        <f t="shared" si="48"/>
        <v/>
      </c>
      <c r="F861" s="294" t="str">
        <f t="shared" si="46"/>
        <v>否</v>
      </c>
      <c r="G861" s="171" t="str">
        <f t="shared" si="47"/>
        <v>项</v>
      </c>
    </row>
    <row r="862" ht="36" customHeight="1" spans="1:7">
      <c r="A862" s="496">
        <v>2130315</v>
      </c>
      <c r="B862" s="496" t="s">
        <v>948</v>
      </c>
      <c r="C862" s="497"/>
      <c r="D862" s="498"/>
      <c r="E862" s="499" t="str">
        <f t="shared" si="48"/>
        <v/>
      </c>
      <c r="F862" s="294" t="str">
        <f t="shared" si="46"/>
        <v>否</v>
      </c>
      <c r="G862" s="171" t="str">
        <f t="shared" si="47"/>
        <v>项</v>
      </c>
    </row>
    <row r="863" ht="36" customHeight="1" spans="1:7">
      <c r="A863" s="496">
        <v>2130399</v>
      </c>
      <c r="B863" s="496" t="s">
        <v>949</v>
      </c>
      <c r="C863" s="497">
        <v>3847</v>
      </c>
      <c r="D863" s="498">
        <v>1204</v>
      </c>
      <c r="E863" s="499">
        <f t="shared" si="48"/>
        <v>-0.687</v>
      </c>
      <c r="F863" s="294" t="str">
        <f t="shared" si="46"/>
        <v>是</v>
      </c>
      <c r="G863" s="171" t="str">
        <f t="shared" si="47"/>
        <v>项</v>
      </c>
    </row>
    <row r="864" ht="36" customHeight="1" spans="1:7">
      <c r="A864" s="496">
        <v>21305</v>
      </c>
      <c r="B864" s="496" t="s">
        <v>950</v>
      </c>
      <c r="C864" s="497">
        <f>SUM(C865:C874)</f>
        <v>1920</v>
      </c>
      <c r="D864" s="497">
        <f>SUM(D865:D874)</f>
        <v>11449</v>
      </c>
      <c r="E864" s="499">
        <f t="shared" si="48"/>
        <v>4.963</v>
      </c>
      <c r="F864" s="294" t="str">
        <f t="shared" si="46"/>
        <v>是</v>
      </c>
      <c r="G864" s="171" t="str">
        <f t="shared" si="47"/>
        <v>款</v>
      </c>
    </row>
    <row r="865" ht="36" customHeight="1" spans="1:7">
      <c r="A865" s="496">
        <v>2130501</v>
      </c>
      <c r="B865" s="496" t="s">
        <v>140</v>
      </c>
      <c r="C865" s="497">
        <v>89</v>
      </c>
      <c r="D865" s="498">
        <v>131</v>
      </c>
      <c r="E865" s="499">
        <f t="shared" si="48"/>
        <v>0.472</v>
      </c>
      <c r="F865" s="294" t="str">
        <f t="shared" si="46"/>
        <v>是</v>
      </c>
      <c r="G865" s="171" t="str">
        <f t="shared" si="47"/>
        <v>项</v>
      </c>
    </row>
    <row r="866" ht="36" customHeight="1" spans="1:7">
      <c r="A866" s="496">
        <v>2130502</v>
      </c>
      <c r="B866" s="496" t="s">
        <v>142</v>
      </c>
      <c r="C866" s="497"/>
      <c r="D866" s="498"/>
      <c r="E866" s="499" t="str">
        <f t="shared" si="48"/>
        <v/>
      </c>
      <c r="F866" s="294" t="str">
        <f t="shared" si="46"/>
        <v>否</v>
      </c>
      <c r="G866" s="171" t="str">
        <f t="shared" si="47"/>
        <v>项</v>
      </c>
    </row>
    <row r="867" ht="36" customHeight="1" spans="1:7">
      <c r="A867" s="496">
        <v>2130503</v>
      </c>
      <c r="B867" s="496" t="s">
        <v>144</v>
      </c>
      <c r="C867" s="497"/>
      <c r="D867" s="498"/>
      <c r="E867" s="499" t="str">
        <f t="shared" si="48"/>
        <v/>
      </c>
      <c r="F867" s="294" t="str">
        <f t="shared" si="46"/>
        <v>否</v>
      </c>
      <c r="G867" s="171" t="str">
        <f t="shared" si="47"/>
        <v>项</v>
      </c>
    </row>
    <row r="868" ht="36" customHeight="1" spans="1:7">
      <c r="A868" s="496">
        <v>2130504</v>
      </c>
      <c r="B868" s="496" t="s">
        <v>951</v>
      </c>
      <c r="C868" s="497">
        <v>237</v>
      </c>
      <c r="D868" s="498">
        <v>9010</v>
      </c>
      <c r="E868" s="499">
        <f t="shared" si="48"/>
        <v>37.017</v>
      </c>
      <c r="F868" s="294" t="str">
        <f t="shared" si="46"/>
        <v>是</v>
      </c>
      <c r="G868" s="171" t="str">
        <f t="shared" si="47"/>
        <v>项</v>
      </c>
    </row>
    <row r="869" ht="36" customHeight="1" spans="1:7">
      <c r="A869" s="496">
        <v>2130505</v>
      </c>
      <c r="B869" s="496" t="s">
        <v>952</v>
      </c>
      <c r="C869" s="497">
        <v>157</v>
      </c>
      <c r="D869" s="498">
        <v>912</v>
      </c>
      <c r="E869" s="499">
        <f t="shared" si="48"/>
        <v>4.809</v>
      </c>
      <c r="F869" s="294" t="str">
        <f t="shared" si="46"/>
        <v>是</v>
      </c>
      <c r="G869" s="171" t="str">
        <f t="shared" si="47"/>
        <v>项</v>
      </c>
    </row>
    <row r="870" ht="36" customHeight="1" spans="1:7">
      <c r="A870" s="496">
        <v>2130506</v>
      </c>
      <c r="B870" s="496" t="s">
        <v>953</v>
      </c>
      <c r="C870" s="497">
        <v>0</v>
      </c>
      <c r="D870" s="498"/>
      <c r="E870" s="499" t="str">
        <f t="shared" si="48"/>
        <v/>
      </c>
      <c r="F870" s="294" t="str">
        <f t="shared" si="46"/>
        <v>否</v>
      </c>
      <c r="G870" s="171" t="str">
        <f t="shared" si="47"/>
        <v>项</v>
      </c>
    </row>
    <row r="871" ht="36" customHeight="1" spans="1:7">
      <c r="A871" s="496">
        <v>2130507</v>
      </c>
      <c r="B871" s="496" t="s">
        <v>954</v>
      </c>
      <c r="C871" s="497">
        <v>622</v>
      </c>
      <c r="D871" s="498">
        <v>445</v>
      </c>
      <c r="E871" s="499">
        <f t="shared" si="48"/>
        <v>-0.285</v>
      </c>
      <c r="F871" s="294" t="str">
        <f t="shared" si="46"/>
        <v>是</v>
      </c>
      <c r="G871" s="171" t="str">
        <f t="shared" si="47"/>
        <v>项</v>
      </c>
    </row>
    <row r="872" ht="36" customHeight="1" spans="1:7">
      <c r="A872" s="496">
        <v>2130508</v>
      </c>
      <c r="B872" s="496" t="s">
        <v>955</v>
      </c>
      <c r="C872" s="497">
        <v>0</v>
      </c>
      <c r="D872" s="498"/>
      <c r="E872" s="499" t="str">
        <f t="shared" si="48"/>
        <v/>
      </c>
      <c r="F872" s="294" t="str">
        <f t="shared" si="46"/>
        <v>否</v>
      </c>
      <c r="G872" s="171" t="str">
        <f t="shared" si="47"/>
        <v>项</v>
      </c>
    </row>
    <row r="873" ht="36" customHeight="1" spans="1:7">
      <c r="A873" s="496">
        <v>2130550</v>
      </c>
      <c r="B873" s="496" t="s">
        <v>158</v>
      </c>
      <c r="C873" s="497">
        <v>0</v>
      </c>
      <c r="D873" s="498"/>
      <c r="E873" s="499" t="str">
        <f t="shared" si="48"/>
        <v/>
      </c>
      <c r="F873" s="294" t="str">
        <f t="shared" si="46"/>
        <v>否</v>
      </c>
      <c r="G873" s="171" t="str">
        <f t="shared" si="47"/>
        <v>项</v>
      </c>
    </row>
    <row r="874" ht="36" customHeight="1" spans="1:7">
      <c r="A874" s="496">
        <v>2130599</v>
      </c>
      <c r="B874" s="496" t="s">
        <v>956</v>
      </c>
      <c r="C874" s="497">
        <v>815</v>
      </c>
      <c r="D874" s="498">
        <v>951</v>
      </c>
      <c r="E874" s="499">
        <f t="shared" si="48"/>
        <v>0.167</v>
      </c>
      <c r="F874" s="294" t="str">
        <f t="shared" si="46"/>
        <v>是</v>
      </c>
      <c r="G874" s="171" t="str">
        <f t="shared" si="47"/>
        <v>项</v>
      </c>
    </row>
    <row r="875" ht="36" customHeight="1" spans="1:7">
      <c r="A875" s="496">
        <v>21306</v>
      </c>
      <c r="B875" s="496" t="s">
        <v>957</v>
      </c>
      <c r="C875" s="497"/>
      <c r="D875" s="498">
        <f>SUM(D876:D880)</f>
        <v>0</v>
      </c>
      <c r="E875" s="499" t="str">
        <f t="shared" si="48"/>
        <v/>
      </c>
      <c r="F875" s="294" t="str">
        <f t="shared" si="46"/>
        <v>否</v>
      </c>
      <c r="G875" s="171" t="str">
        <f t="shared" si="47"/>
        <v>款</v>
      </c>
    </row>
    <row r="876" ht="36" customHeight="1" spans="1:7">
      <c r="A876" s="496">
        <v>2130601</v>
      </c>
      <c r="B876" s="496" t="s">
        <v>534</v>
      </c>
      <c r="C876" s="497"/>
      <c r="D876" s="498"/>
      <c r="E876" s="499" t="str">
        <f t="shared" si="48"/>
        <v/>
      </c>
      <c r="F876" s="294" t="str">
        <f t="shared" si="46"/>
        <v>否</v>
      </c>
      <c r="G876" s="171" t="str">
        <f t="shared" si="47"/>
        <v>项</v>
      </c>
    </row>
    <row r="877" ht="36" customHeight="1" spans="1:7">
      <c r="A877" s="496">
        <v>2130602</v>
      </c>
      <c r="B877" s="496" t="s">
        <v>958</v>
      </c>
      <c r="C877" s="497"/>
      <c r="D877" s="498"/>
      <c r="E877" s="495" t="str">
        <f t="shared" si="48"/>
        <v/>
      </c>
      <c r="F877" s="294" t="str">
        <f t="shared" si="46"/>
        <v>否</v>
      </c>
      <c r="G877" s="171" t="str">
        <f t="shared" si="47"/>
        <v>项</v>
      </c>
    </row>
    <row r="878" ht="36" customHeight="1" spans="1:7">
      <c r="A878" s="496">
        <v>2130603</v>
      </c>
      <c r="B878" s="496" t="s">
        <v>959</v>
      </c>
      <c r="C878" s="497"/>
      <c r="D878" s="498"/>
      <c r="E878" s="495" t="str">
        <f t="shared" si="48"/>
        <v/>
      </c>
      <c r="F878" s="294" t="str">
        <f t="shared" si="46"/>
        <v>否</v>
      </c>
      <c r="G878" s="171" t="str">
        <f t="shared" si="47"/>
        <v>项</v>
      </c>
    </row>
    <row r="879" ht="36" customHeight="1" spans="1:7">
      <c r="A879" s="496">
        <v>2130604</v>
      </c>
      <c r="B879" s="496" t="s">
        <v>960</v>
      </c>
      <c r="C879" s="497"/>
      <c r="D879" s="498"/>
      <c r="E879" s="495" t="str">
        <f t="shared" si="48"/>
        <v/>
      </c>
      <c r="F879" s="294" t="str">
        <f t="shared" si="46"/>
        <v>否</v>
      </c>
      <c r="G879" s="171" t="str">
        <f t="shared" si="47"/>
        <v>项</v>
      </c>
    </row>
    <row r="880" ht="36" customHeight="1" spans="1:7">
      <c r="A880" s="496">
        <v>2130699</v>
      </c>
      <c r="B880" s="496" t="s">
        <v>961</v>
      </c>
      <c r="C880" s="497"/>
      <c r="D880" s="498"/>
      <c r="E880" s="495" t="str">
        <f t="shared" si="48"/>
        <v/>
      </c>
      <c r="F880" s="294" t="str">
        <f t="shared" si="46"/>
        <v>否</v>
      </c>
      <c r="G880" s="171" t="str">
        <f t="shared" si="47"/>
        <v>项</v>
      </c>
    </row>
    <row r="881" ht="36" customHeight="1" spans="1:7">
      <c r="A881" s="496">
        <v>21307</v>
      </c>
      <c r="B881" s="496" t="s">
        <v>962</v>
      </c>
      <c r="C881" s="497">
        <f>SUM(C882:C887)</f>
        <v>0</v>
      </c>
      <c r="D881" s="497">
        <f>SUM(D882:D887)</f>
        <v>0</v>
      </c>
      <c r="E881" s="495" t="str">
        <f t="shared" si="48"/>
        <v/>
      </c>
      <c r="F881" s="294" t="str">
        <f t="shared" si="46"/>
        <v>否</v>
      </c>
      <c r="G881" s="171" t="str">
        <f t="shared" si="47"/>
        <v>款</v>
      </c>
    </row>
    <row r="882" ht="36" customHeight="1" spans="1:7">
      <c r="A882" s="496">
        <v>2130701</v>
      </c>
      <c r="B882" s="496" t="s">
        <v>963</v>
      </c>
      <c r="C882" s="497"/>
      <c r="D882" s="498"/>
      <c r="E882" s="495" t="str">
        <f t="shared" si="48"/>
        <v/>
      </c>
      <c r="F882" s="294" t="str">
        <f t="shared" si="46"/>
        <v>否</v>
      </c>
      <c r="G882" s="171" t="str">
        <f t="shared" si="47"/>
        <v>项</v>
      </c>
    </row>
    <row r="883" ht="36" customHeight="1" spans="1:7">
      <c r="A883" s="496">
        <v>2130704</v>
      </c>
      <c r="B883" s="496" t="s">
        <v>964</v>
      </c>
      <c r="C883" s="497"/>
      <c r="D883" s="498"/>
      <c r="E883" s="495" t="str">
        <f t="shared" si="48"/>
        <v/>
      </c>
      <c r="F883" s="294" t="str">
        <f t="shared" si="46"/>
        <v>否</v>
      </c>
      <c r="G883" s="171" t="str">
        <f t="shared" si="47"/>
        <v>项</v>
      </c>
    </row>
    <row r="884" ht="36" customHeight="1" spans="1:7">
      <c r="A884" s="496">
        <v>2130705</v>
      </c>
      <c r="B884" s="496" t="s">
        <v>965</v>
      </c>
      <c r="C884" s="497"/>
      <c r="D884" s="498"/>
      <c r="E884" s="495" t="str">
        <f t="shared" si="48"/>
        <v/>
      </c>
      <c r="F884" s="294" t="str">
        <f t="shared" si="46"/>
        <v>否</v>
      </c>
      <c r="G884" s="171" t="str">
        <f t="shared" si="47"/>
        <v>项</v>
      </c>
    </row>
    <row r="885" ht="36" customHeight="1" spans="1:7">
      <c r="A885" s="496">
        <v>2130706</v>
      </c>
      <c r="B885" s="496" t="s">
        <v>966</v>
      </c>
      <c r="C885" s="497"/>
      <c r="D885" s="498"/>
      <c r="E885" s="495" t="str">
        <f t="shared" si="48"/>
        <v/>
      </c>
      <c r="F885" s="294" t="str">
        <f t="shared" si="46"/>
        <v>否</v>
      </c>
      <c r="G885" s="171" t="str">
        <f t="shared" si="47"/>
        <v>项</v>
      </c>
    </row>
    <row r="886" ht="36" customHeight="1" spans="1:7">
      <c r="A886" s="496">
        <v>2130707</v>
      </c>
      <c r="B886" s="496" t="s">
        <v>967</v>
      </c>
      <c r="C886" s="497"/>
      <c r="D886" s="498"/>
      <c r="E886" s="495" t="str">
        <f t="shared" si="48"/>
        <v/>
      </c>
      <c r="F886" s="294" t="str">
        <f t="shared" si="46"/>
        <v>否</v>
      </c>
      <c r="G886" s="171" t="str">
        <f t="shared" si="47"/>
        <v>项</v>
      </c>
    </row>
    <row r="887" ht="36" customHeight="1" spans="1:7">
      <c r="A887" s="496">
        <v>2130799</v>
      </c>
      <c r="B887" s="496" t="s">
        <v>968</v>
      </c>
      <c r="C887" s="497"/>
      <c r="D887" s="498"/>
      <c r="E887" s="495" t="str">
        <f t="shared" si="48"/>
        <v/>
      </c>
      <c r="F887" s="294" t="str">
        <f t="shared" si="46"/>
        <v>否</v>
      </c>
      <c r="G887" s="171" t="str">
        <f t="shared" si="47"/>
        <v>项</v>
      </c>
    </row>
    <row r="888" ht="36" customHeight="1" spans="1:7">
      <c r="A888" s="496">
        <v>21308</v>
      </c>
      <c r="B888" s="496" t="s">
        <v>969</v>
      </c>
      <c r="C888" s="497">
        <f>SUM(C889:C893)</f>
        <v>1378</v>
      </c>
      <c r="D888" s="497">
        <f>SUM(D889:D893)</f>
        <v>2167</v>
      </c>
      <c r="E888" s="499">
        <f t="shared" si="48"/>
        <v>0.573</v>
      </c>
      <c r="F888" s="294" t="str">
        <f t="shared" si="46"/>
        <v>是</v>
      </c>
      <c r="G888" s="171" t="str">
        <f t="shared" si="47"/>
        <v>款</v>
      </c>
    </row>
    <row r="889" ht="36" customHeight="1" spans="1:7">
      <c r="A889" s="496">
        <v>2130801</v>
      </c>
      <c r="B889" s="496" t="s">
        <v>970</v>
      </c>
      <c r="C889" s="497"/>
      <c r="D889" s="498"/>
      <c r="E889" s="499" t="str">
        <f t="shared" si="48"/>
        <v/>
      </c>
      <c r="F889" s="294" t="str">
        <f t="shared" si="46"/>
        <v>否</v>
      </c>
      <c r="G889" s="171" t="str">
        <f t="shared" si="47"/>
        <v>项</v>
      </c>
    </row>
    <row r="890" ht="36" customHeight="1" spans="1:7">
      <c r="A890" s="496">
        <v>2130803</v>
      </c>
      <c r="B890" s="496" t="s">
        <v>971</v>
      </c>
      <c r="C890" s="498">
        <v>262</v>
      </c>
      <c r="D890" s="498">
        <v>1174</v>
      </c>
      <c r="E890" s="499">
        <f t="shared" si="48"/>
        <v>3.481</v>
      </c>
      <c r="F890" s="294" t="str">
        <f t="shared" si="46"/>
        <v>是</v>
      </c>
      <c r="G890" s="171" t="str">
        <f t="shared" si="47"/>
        <v>项</v>
      </c>
    </row>
    <row r="891" ht="36" customHeight="1" spans="1:7">
      <c r="A891" s="496">
        <v>2130804</v>
      </c>
      <c r="B891" s="496" t="s">
        <v>972</v>
      </c>
      <c r="C891" s="498">
        <v>1070</v>
      </c>
      <c r="D891" s="498">
        <v>823</v>
      </c>
      <c r="E891" s="499">
        <f t="shared" si="48"/>
        <v>-0.231</v>
      </c>
      <c r="F891" s="294" t="str">
        <f t="shared" si="46"/>
        <v>是</v>
      </c>
      <c r="G891" s="171" t="str">
        <f t="shared" si="47"/>
        <v>项</v>
      </c>
    </row>
    <row r="892" ht="36" customHeight="1" spans="1:7">
      <c r="A892" s="496">
        <v>2130805</v>
      </c>
      <c r="B892" s="496" t="s">
        <v>973</v>
      </c>
      <c r="C892" s="497"/>
      <c r="D892" s="498">
        <v>170</v>
      </c>
      <c r="E892" s="499" t="str">
        <f t="shared" si="48"/>
        <v/>
      </c>
      <c r="F892" s="294" t="str">
        <f t="shared" si="46"/>
        <v>是</v>
      </c>
      <c r="G892" s="171" t="str">
        <f t="shared" si="47"/>
        <v>项</v>
      </c>
    </row>
    <row r="893" ht="36" customHeight="1" spans="1:7">
      <c r="A893" s="496">
        <v>2130899</v>
      </c>
      <c r="B893" s="496" t="s">
        <v>974</v>
      </c>
      <c r="C893" s="497">
        <v>46</v>
      </c>
      <c r="D893" s="498"/>
      <c r="E893" s="499" t="str">
        <f t="shared" si="48"/>
        <v/>
      </c>
      <c r="F893" s="294" t="str">
        <f t="shared" si="46"/>
        <v>是</v>
      </c>
      <c r="G893" s="171" t="str">
        <f t="shared" si="47"/>
        <v>项</v>
      </c>
    </row>
    <row r="894" ht="36" customHeight="1" spans="1:7">
      <c r="A894" s="496">
        <v>21399</v>
      </c>
      <c r="B894" s="496" t="s">
        <v>975</v>
      </c>
      <c r="C894" s="497">
        <f>SUM(C895:C896)</f>
        <v>0</v>
      </c>
      <c r="D894" s="497">
        <f>SUM(D895:D896)</f>
        <v>0</v>
      </c>
      <c r="E894" s="499" t="str">
        <f t="shared" si="48"/>
        <v/>
      </c>
      <c r="F894" s="294" t="str">
        <f t="shared" si="46"/>
        <v>否</v>
      </c>
      <c r="G894" s="171" t="str">
        <f t="shared" si="47"/>
        <v>款</v>
      </c>
    </row>
    <row r="895" ht="36" customHeight="1" spans="1:7">
      <c r="A895" s="496">
        <v>2139901</v>
      </c>
      <c r="B895" s="496" t="s">
        <v>976</v>
      </c>
      <c r="C895" s="497"/>
      <c r="D895" s="498"/>
      <c r="E895" s="499" t="str">
        <f t="shared" si="48"/>
        <v/>
      </c>
      <c r="F895" s="294" t="str">
        <f t="shared" si="46"/>
        <v>否</v>
      </c>
      <c r="G895" s="171" t="str">
        <f t="shared" si="47"/>
        <v>项</v>
      </c>
    </row>
    <row r="896" ht="36" customHeight="1" spans="1:7">
      <c r="A896" s="496">
        <v>2139999</v>
      </c>
      <c r="B896" s="496" t="s">
        <v>977</v>
      </c>
      <c r="C896" s="497"/>
      <c r="D896" s="498"/>
      <c r="E896" s="499" t="str">
        <f t="shared" si="48"/>
        <v/>
      </c>
      <c r="F896" s="294" t="str">
        <f t="shared" si="46"/>
        <v>否</v>
      </c>
      <c r="G896" s="171" t="str">
        <f t="shared" si="47"/>
        <v>项</v>
      </c>
    </row>
    <row r="897" ht="36" customHeight="1" spans="1:7">
      <c r="A897" s="492">
        <v>214</v>
      </c>
      <c r="B897" s="492" t="s">
        <v>978</v>
      </c>
      <c r="C897" s="493">
        <f>SUM(C898,C914,C924,C934,C939,C944)</f>
        <v>6327</v>
      </c>
      <c r="D897" s="493">
        <f>SUM(D898,D914,D924,D934,D939,D944)</f>
        <v>6143</v>
      </c>
      <c r="E897" s="495">
        <f t="shared" si="48"/>
        <v>-0.029</v>
      </c>
      <c r="F897" s="294" t="str">
        <f t="shared" si="46"/>
        <v>是</v>
      </c>
      <c r="G897" s="171" t="str">
        <f t="shared" si="47"/>
        <v>类</v>
      </c>
    </row>
    <row r="898" ht="36" customHeight="1" spans="1:7">
      <c r="A898" s="496">
        <v>21401</v>
      </c>
      <c r="B898" s="496" t="s">
        <v>979</v>
      </c>
      <c r="C898" s="497">
        <f>SUM(C899:C913)</f>
        <v>6327</v>
      </c>
      <c r="D898" s="498">
        <f>SUM(D899:D913)</f>
        <v>3113</v>
      </c>
      <c r="E898" s="499">
        <f t="shared" si="48"/>
        <v>-0.508</v>
      </c>
      <c r="F898" s="294" t="str">
        <f t="shared" si="46"/>
        <v>是</v>
      </c>
      <c r="G898" s="171" t="str">
        <f t="shared" si="47"/>
        <v>款</v>
      </c>
    </row>
    <row r="899" ht="36" customHeight="1" spans="1:7">
      <c r="A899" s="496">
        <v>2140101</v>
      </c>
      <c r="B899" s="496" t="s">
        <v>140</v>
      </c>
      <c r="C899" s="497">
        <v>516</v>
      </c>
      <c r="D899" s="498">
        <v>495</v>
      </c>
      <c r="E899" s="499">
        <f t="shared" si="48"/>
        <v>-0.041</v>
      </c>
      <c r="F899" s="294" t="str">
        <f t="shared" si="46"/>
        <v>是</v>
      </c>
      <c r="G899" s="171" t="str">
        <f t="shared" si="47"/>
        <v>项</v>
      </c>
    </row>
    <row r="900" ht="36" customHeight="1" spans="1:7">
      <c r="A900" s="496">
        <v>2140102</v>
      </c>
      <c r="B900" s="496" t="s">
        <v>142</v>
      </c>
      <c r="C900" s="497"/>
      <c r="D900" s="498"/>
      <c r="E900" s="499" t="str">
        <f t="shared" si="48"/>
        <v/>
      </c>
      <c r="F900" s="294" t="str">
        <f t="shared" ref="F900:F963" si="49">IF(LEN(A900)=3,"是",IF(B900&lt;&gt;"",IF(SUM(C900:D900)&lt;&gt;0,"是","否"),"是"))</f>
        <v>否</v>
      </c>
      <c r="G900" s="171" t="str">
        <f t="shared" ref="G900:G963" si="50">IF(LEN(A900)=3,"类",IF(LEN(A900)=5,"款","项"))</f>
        <v>项</v>
      </c>
    </row>
    <row r="901" ht="36" customHeight="1" spans="1:7">
      <c r="A901" s="496">
        <v>2140103</v>
      </c>
      <c r="B901" s="496" t="s">
        <v>144</v>
      </c>
      <c r="C901" s="497">
        <v>0</v>
      </c>
      <c r="D901" s="498"/>
      <c r="E901" s="499" t="str">
        <f t="shared" si="48"/>
        <v/>
      </c>
      <c r="F901" s="294" t="str">
        <f t="shared" si="49"/>
        <v>否</v>
      </c>
      <c r="G901" s="171" t="str">
        <f t="shared" si="50"/>
        <v>项</v>
      </c>
    </row>
    <row r="902" ht="36" customHeight="1" spans="1:7">
      <c r="A902" s="496">
        <v>2140104</v>
      </c>
      <c r="B902" s="496" t="s">
        <v>980</v>
      </c>
      <c r="C902" s="497">
        <v>4586</v>
      </c>
      <c r="D902" s="498">
        <v>1000</v>
      </c>
      <c r="E902" s="495">
        <f t="shared" si="48"/>
        <v>-0.782</v>
      </c>
      <c r="F902" s="294" t="str">
        <f t="shared" si="49"/>
        <v>是</v>
      </c>
      <c r="G902" s="171" t="str">
        <f t="shared" si="50"/>
        <v>项</v>
      </c>
    </row>
    <row r="903" ht="36" customHeight="1" spans="1:7">
      <c r="A903" s="496">
        <v>2140106</v>
      </c>
      <c r="B903" s="496" t="s">
        <v>981</v>
      </c>
      <c r="C903" s="497">
        <v>1225</v>
      </c>
      <c r="D903" s="498">
        <v>1618</v>
      </c>
      <c r="E903" s="495">
        <f t="shared" si="48"/>
        <v>0.321</v>
      </c>
      <c r="F903" s="294" t="str">
        <f t="shared" si="49"/>
        <v>是</v>
      </c>
      <c r="G903" s="171" t="str">
        <f t="shared" si="50"/>
        <v>项</v>
      </c>
    </row>
    <row r="904" ht="36" customHeight="1" spans="1:7">
      <c r="A904" s="496">
        <v>2140109</v>
      </c>
      <c r="B904" s="496" t="s">
        <v>982</v>
      </c>
      <c r="C904" s="497"/>
      <c r="D904" s="498">
        <f>SUM(D905:D906)</f>
        <v>0</v>
      </c>
      <c r="E904" s="495" t="str">
        <f t="shared" si="48"/>
        <v/>
      </c>
      <c r="F904" s="294" t="str">
        <f t="shared" si="49"/>
        <v>否</v>
      </c>
      <c r="G904" s="171" t="str">
        <f t="shared" si="50"/>
        <v>项</v>
      </c>
    </row>
    <row r="905" ht="36" customHeight="1" spans="1:7">
      <c r="A905" s="496">
        <v>2140110</v>
      </c>
      <c r="B905" s="496" t="s">
        <v>983</v>
      </c>
      <c r="C905" s="497">
        <f>SUM(C906:C908)</f>
        <v>0</v>
      </c>
      <c r="D905" s="498"/>
      <c r="E905" s="495" t="str">
        <f t="shared" si="48"/>
        <v/>
      </c>
      <c r="F905" s="294" t="str">
        <f t="shared" si="49"/>
        <v>否</v>
      </c>
      <c r="G905" s="171" t="str">
        <f t="shared" si="50"/>
        <v>项</v>
      </c>
    </row>
    <row r="906" ht="36" customHeight="1" spans="1:7">
      <c r="A906" s="496">
        <v>2140111</v>
      </c>
      <c r="B906" s="496" t="s">
        <v>984</v>
      </c>
      <c r="C906" s="497"/>
      <c r="D906" s="498"/>
      <c r="E906" s="495" t="str">
        <f t="shared" si="48"/>
        <v/>
      </c>
      <c r="F906" s="294" t="str">
        <f t="shared" si="49"/>
        <v>否</v>
      </c>
      <c r="G906" s="171" t="str">
        <f t="shared" si="50"/>
        <v>项</v>
      </c>
    </row>
    <row r="907" ht="36" customHeight="1" spans="1:7">
      <c r="A907" s="496">
        <v>2140112</v>
      </c>
      <c r="B907" s="496" t="s">
        <v>985</v>
      </c>
      <c r="C907" s="497"/>
      <c r="D907" s="498"/>
      <c r="E907" s="495"/>
      <c r="F907" s="294" t="str">
        <f t="shared" si="49"/>
        <v>否</v>
      </c>
      <c r="G907" s="171" t="str">
        <f t="shared" si="50"/>
        <v>项</v>
      </c>
    </row>
    <row r="908" ht="36" customHeight="1" spans="1:7">
      <c r="A908" s="496">
        <v>2140114</v>
      </c>
      <c r="B908" s="496" t="s">
        <v>986</v>
      </c>
      <c r="C908" s="497"/>
      <c r="D908" s="498"/>
      <c r="E908" s="495" t="str">
        <f t="shared" ref="E908:E941" si="51">IF(OR(VALUE(D908)=0,ISERROR(D908/C908-1)),"",D908/C908-1)</f>
        <v/>
      </c>
      <c r="F908" s="294" t="str">
        <f t="shared" si="49"/>
        <v>否</v>
      </c>
      <c r="G908" s="171" t="str">
        <f t="shared" si="50"/>
        <v>项</v>
      </c>
    </row>
    <row r="909" ht="36" customHeight="1" spans="1:7">
      <c r="A909" s="496">
        <v>2140122</v>
      </c>
      <c r="B909" s="496" t="s">
        <v>987</v>
      </c>
      <c r="C909" s="497">
        <f>SUM(C910:C911)</f>
        <v>0</v>
      </c>
      <c r="D909" s="498"/>
      <c r="E909" s="495" t="str">
        <f t="shared" si="51"/>
        <v/>
      </c>
      <c r="F909" s="294" t="str">
        <f t="shared" si="49"/>
        <v>否</v>
      </c>
      <c r="G909" s="171" t="str">
        <f t="shared" si="50"/>
        <v>项</v>
      </c>
    </row>
    <row r="910" ht="36" customHeight="1" spans="1:7">
      <c r="A910" s="496">
        <v>2140123</v>
      </c>
      <c r="B910" s="496" t="s">
        <v>988</v>
      </c>
      <c r="C910" s="497"/>
      <c r="D910" s="498"/>
      <c r="E910" s="495" t="str">
        <f t="shared" si="51"/>
        <v/>
      </c>
      <c r="F910" s="294" t="str">
        <f t="shared" si="49"/>
        <v>否</v>
      </c>
      <c r="G910" s="171" t="str">
        <f t="shared" si="50"/>
        <v>项</v>
      </c>
    </row>
    <row r="911" ht="36" customHeight="1" spans="1:7">
      <c r="A911" s="496">
        <v>2140124</v>
      </c>
      <c r="B911" s="496" t="s">
        <v>989</v>
      </c>
      <c r="C911" s="497"/>
      <c r="D911" s="498"/>
      <c r="E911" s="495" t="str">
        <f t="shared" si="51"/>
        <v/>
      </c>
      <c r="F911" s="294" t="str">
        <f t="shared" si="49"/>
        <v>否</v>
      </c>
      <c r="G911" s="171" t="str">
        <f t="shared" si="50"/>
        <v>项</v>
      </c>
    </row>
    <row r="912" ht="36" customHeight="1" spans="1:7">
      <c r="A912" s="496">
        <v>2140138</v>
      </c>
      <c r="B912" s="496" t="s">
        <v>990</v>
      </c>
      <c r="C912" s="497"/>
      <c r="D912" s="498"/>
      <c r="E912" s="495" t="str">
        <f t="shared" si="51"/>
        <v/>
      </c>
      <c r="F912" s="294" t="str">
        <f t="shared" si="49"/>
        <v>否</v>
      </c>
      <c r="G912" s="171" t="str">
        <f t="shared" si="50"/>
        <v>项</v>
      </c>
    </row>
    <row r="913" ht="36" customHeight="1" spans="1:7">
      <c r="A913" s="496">
        <v>2140199</v>
      </c>
      <c r="B913" s="496" t="s">
        <v>991</v>
      </c>
      <c r="C913" s="497"/>
      <c r="D913" s="498"/>
      <c r="E913" s="495" t="str">
        <f t="shared" si="51"/>
        <v/>
      </c>
      <c r="F913" s="294" t="str">
        <f t="shared" si="49"/>
        <v>否</v>
      </c>
      <c r="G913" s="171" t="str">
        <f t="shared" si="50"/>
        <v>项</v>
      </c>
    </row>
    <row r="914" ht="36" customHeight="1" spans="1:7">
      <c r="A914" s="496">
        <v>21402</v>
      </c>
      <c r="B914" s="496" t="s">
        <v>992</v>
      </c>
      <c r="C914" s="497"/>
      <c r="D914" s="498"/>
      <c r="E914" s="495" t="str">
        <f t="shared" si="51"/>
        <v/>
      </c>
      <c r="F914" s="294" t="str">
        <f t="shared" si="49"/>
        <v>否</v>
      </c>
      <c r="G914" s="171" t="str">
        <f t="shared" si="50"/>
        <v>款</v>
      </c>
    </row>
    <row r="915" ht="36" customHeight="1" spans="1:7">
      <c r="A915" s="496">
        <v>2140201</v>
      </c>
      <c r="B915" s="496" t="s">
        <v>140</v>
      </c>
      <c r="C915" s="497"/>
      <c r="D915" s="498"/>
      <c r="E915" s="495" t="str">
        <f t="shared" si="51"/>
        <v/>
      </c>
      <c r="F915" s="294" t="str">
        <f t="shared" si="49"/>
        <v>否</v>
      </c>
      <c r="G915" s="171" t="str">
        <f t="shared" si="50"/>
        <v>项</v>
      </c>
    </row>
    <row r="916" ht="36" customHeight="1" spans="1:7">
      <c r="A916" s="496">
        <v>2140202</v>
      </c>
      <c r="B916" s="496" t="s">
        <v>142</v>
      </c>
      <c r="C916" s="497"/>
      <c r="D916" s="498"/>
      <c r="E916" s="495" t="str">
        <f t="shared" si="51"/>
        <v/>
      </c>
      <c r="F916" s="294" t="str">
        <f t="shared" si="49"/>
        <v>否</v>
      </c>
      <c r="G916" s="171" t="str">
        <f t="shared" si="50"/>
        <v>项</v>
      </c>
    </row>
    <row r="917" ht="36" customHeight="1" spans="1:7">
      <c r="A917" s="496">
        <v>2140203</v>
      </c>
      <c r="B917" s="496" t="s">
        <v>144</v>
      </c>
      <c r="C917" s="497"/>
      <c r="D917" s="498"/>
      <c r="E917" s="495" t="str">
        <f t="shared" si="51"/>
        <v/>
      </c>
      <c r="F917" s="294" t="str">
        <f t="shared" si="49"/>
        <v>否</v>
      </c>
      <c r="G917" s="171" t="str">
        <f t="shared" si="50"/>
        <v>项</v>
      </c>
    </row>
    <row r="918" ht="36" customHeight="1" spans="1:7">
      <c r="A918" s="496">
        <v>2140204</v>
      </c>
      <c r="B918" s="496" t="s">
        <v>993</v>
      </c>
      <c r="C918" s="497"/>
      <c r="D918" s="498"/>
      <c r="E918" s="495" t="str">
        <f t="shared" si="51"/>
        <v/>
      </c>
      <c r="F918" s="294" t="str">
        <f t="shared" si="49"/>
        <v>否</v>
      </c>
      <c r="G918" s="171" t="str">
        <f t="shared" si="50"/>
        <v>项</v>
      </c>
    </row>
    <row r="919" ht="36" customHeight="1" spans="1:7">
      <c r="A919" s="496">
        <v>2140205</v>
      </c>
      <c r="B919" s="496" t="s">
        <v>994</v>
      </c>
      <c r="C919" s="497"/>
      <c r="D919" s="498"/>
      <c r="E919" s="495" t="str">
        <f t="shared" si="51"/>
        <v/>
      </c>
      <c r="F919" s="294" t="str">
        <f t="shared" si="49"/>
        <v>否</v>
      </c>
      <c r="G919" s="171" t="str">
        <f t="shared" si="50"/>
        <v>项</v>
      </c>
    </row>
    <row r="920" ht="36" customHeight="1" spans="1:7">
      <c r="A920" s="496">
        <v>2140206</v>
      </c>
      <c r="B920" s="496" t="s">
        <v>995</v>
      </c>
      <c r="C920" s="497"/>
      <c r="D920" s="498"/>
      <c r="E920" s="495" t="str">
        <f t="shared" si="51"/>
        <v/>
      </c>
      <c r="F920" s="294" t="str">
        <f t="shared" si="49"/>
        <v>否</v>
      </c>
      <c r="G920" s="171" t="str">
        <f t="shared" si="50"/>
        <v>项</v>
      </c>
    </row>
    <row r="921" ht="36" customHeight="1" spans="1:7">
      <c r="A921" s="496">
        <v>2140207</v>
      </c>
      <c r="B921" s="496" t="s">
        <v>996</v>
      </c>
      <c r="C921" s="497"/>
      <c r="D921" s="498"/>
      <c r="E921" s="495" t="str">
        <f t="shared" si="51"/>
        <v/>
      </c>
      <c r="F921" s="294" t="str">
        <f t="shared" si="49"/>
        <v>否</v>
      </c>
      <c r="G921" s="171" t="str">
        <f t="shared" si="50"/>
        <v>项</v>
      </c>
    </row>
    <row r="922" ht="36" customHeight="1" spans="1:7">
      <c r="A922" s="496">
        <v>2140208</v>
      </c>
      <c r="B922" s="496" t="s">
        <v>997</v>
      </c>
      <c r="C922" s="497"/>
      <c r="D922" s="498"/>
      <c r="E922" s="495" t="str">
        <f t="shared" si="51"/>
        <v/>
      </c>
      <c r="F922" s="294" t="str">
        <f t="shared" si="49"/>
        <v>否</v>
      </c>
      <c r="G922" s="171" t="str">
        <f t="shared" si="50"/>
        <v>项</v>
      </c>
    </row>
    <row r="923" ht="36" customHeight="1" spans="1:7">
      <c r="A923" s="496">
        <v>2140299</v>
      </c>
      <c r="B923" s="496" t="s">
        <v>998</v>
      </c>
      <c r="C923" s="497"/>
      <c r="D923" s="498"/>
      <c r="E923" s="495" t="str">
        <f t="shared" si="51"/>
        <v/>
      </c>
      <c r="F923" s="294" t="str">
        <f t="shared" si="49"/>
        <v>否</v>
      </c>
      <c r="G923" s="171" t="str">
        <f t="shared" si="50"/>
        <v>项</v>
      </c>
    </row>
    <row r="924" ht="36" customHeight="1" spans="1:7">
      <c r="A924" s="496">
        <v>21403</v>
      </c>
      <c r="B924" s="496" t="s">
        <v>999</v>
      </c>
      <c r="C924" s="497"/>
      <c r="D924" s="498">
        <f>SUM(D925:D933)</f>
        <v>0</v>
      </c>
      <c r="E924" s="495" t="str">
        <f t="shared" si="51"/>
        <v/>
      </c>
      <c r="F924" s="294" t="str">
        <f t="shared" si="49"/>
        <v>否</v>
      </c>
      <c r="G924" s="171" t="str">
        <f t="shared" si="50"/>
        <v>款</v>
      </c>
    </row>
    <row r="925" ht="36" customHeight="1" spans="1:7">
      <c r="A925" s="496">
        <v>2140301</v>
      </c>
      <c r="B925" s="496" t="s">
        <v>140</v>
      </c>
      <c r="C925" s="497"/>
      <c r="D925" s="498"/>
      <c r="E925" s="495" t="str">
        <f t="shared" si="51"/>
        <v/>
      </c>
      <c r="F925" s="294" t="str">
        <f t="shared" si="49"/>
        <v>否</v>
      </c>
      <c r="G925" s="171" t="str">
        <f t="shared" si="50"/>
        <v>项</v>
      </c>
    </row>
    <row r="926" ht="36" customHeight="1" spans="1:7">
      <c r="A926" s="496">
        <v>2140302</v>
      </c>
      <c r="B926" s="496" t="s">
        <v>142</v>
      </c>
      <c r="C926" s="497"/>
      <c r="D926" s="498"/>
      <c r="E926" s="495" t="str">
        <f t="shared" si="51"/>
        <v/>
      </c>
      <c r="F926" s="294" t="str">
        <f t="shared" si="49"/>
        <v>否</v>
      </c>
      <c r="G926" s="171" t="str">
        <f t="shared" si="50"/>
        <v>项</v>
      </c>
    </row>
    <row r="927" ht="36" customHeight="1" spans="1:7">
      <c r="A927" s="496">
        <v>2140303</v>
      </c>
      <c r="B927" s="496" t="s">
        <v>144</v>
      </c>
      <c r="C927" s="497"/>
      <c r="D927" s="498"/>
      <c r="E927" s="495" t="str">
        <f t="shared" si="51"/>
        <v/>
      </c>
      <c r="F927" s="294" t="str">
        <f t="shared" si="49"/>
        <v>否</v>
      </c>
      <c r="G927" s="171" t="str">
        <f t="shared" si="50"/>
        <v>项</v>
      </c>
    </row>
    <row r="928" ht="36" customHeight="1" spans="1:7">
      <c r="A928" s="496">
        <v>2140304</v>
      </c>
      <c r="B928" s="496" t="s">
        <v>1000</v>
      </c>
      <c r="C928" s="497"/>
      <c r="D928" s="498"/>
      <c r="E928" s="495" t="str">
        <f t="shared" si="51"/>
        <v/>
      </c>
      <c r="F928" s="294" t="str">
        <f t="shared" si="49"/>
        <v>否</v>
      </c>
      <c r="G928" s="171" t="str">
        <f t="shared" si="50"/>
        <v>项</v>
      </c>
    </row>
    <row r="929" ht="36" customHeight="1" spans="1:7">
      <c r="A929" s="496">
        <v>2140305</v>
      </c>
      <c r="B929" s="496" t="s">
        <v>1001</v>
      </c>
      <c r="C929" s="497">
        <f>SUM(C930:C938)</f>
        <v>0</v>
      </c>
      <c r="D929" s="498"/>
      <c r="E929" s="495" t="str">
        <f t="shared" si="51"/>
        <v/>
      </c>
      <c r="F929" s="294" t="str">
        <f t="shared" si="49"/>
        <v>否</v>
      </c>
      <c r="G929" s="171" t="str">
        <f t="shared" si="50"/>
        <v>项</v>
      </c>
    </row>
    <row r="930" ht="36" customHeight="1" spans="1:7">
      <c r="A930" s="496">
        <v>2140306</v>
      </c>
      <c r="B930" s="496" t="s">
        <v>1002</v>
      </c>
      <c r="C930" s="497"/>
      <c r="D930" s="498"/>
      <c r="E930" s="495" t="str">
        <f t="shared" si="51"/>
        <v/>
      </c>
      <c r="F930" s="294" t="str">
        <f t="shared" si="49"/>
        <v>否</v>
      </c>
      <c r="G930" s="171" t="str">
        <f t="shared" si="50"/>
        <v>项</v>
      </c>
    </row>
    <row r="931" ht="36" customHeight="1" spans="1:7">
      <c r="A931" s="496">
        <v>2140307</v>
      </c>
      <c r="B931" s="496" t="s">
        <v>1003</v>
      </c>
      <c r="C931" s="497"/>
      <c r="D931" s="498"/>
      <c r="E931" s="495" t="str">
        <f t="shared" si="51"/>
        <v/>
      </c>
      <c r="F931" s="294" t="str">
        <f t="shared" si="49"/>
        <v>否</v>
      </c>
      <c r="G931" s="171" t="str">
        <f t="shared" si="50"/>
        <v>项</v>
      </c>
    </row>
    <row r="932" ht="36" customHeight="1" spans="1:7">
      <c r="A932" s="496">
        <v>2140308</v>
      </c>
      <c r="B932" s="496" t="s">
        <v>1004</v>
      </c>
      <c r="C932" s="497"/>
      <c r="D932" s="498"/>
      <c r="E932" s="495" t="str">
        <f t="shared" si="51"/>
        <v/>
      </c>
      <c r="F932" s="294" t="str">
        <f t="shared" si="49"/>
        <v>否</v>
      </c>
      <c r="G932" s="171" t="str">
        <f t="shared" si="50"/>
        <v>项</v>
      </c>
    </row>
    <row r="933" ht="36" customHeight="1" spans="1:7">
      <c r="A933" s="496">
        <v>2140399</v>
      </c>
      <c r="B933" s="496" t="s">
        <v>1005</v>
      </c>
      <c r="C933" s="497"/>
      <c r="D933" s="498"/>
      <c r="E933" s="495" t="str">
        <f t="shared" si="51"/>
        <v/>
      </c>
      <c r="F933" s="294" t="str">
        <f t="shared" si="49"/>
        <v>否</v>
      </c>
      <c r="G933" s="171" t="str">
        <f t="shared" si="50"/>
        <v>项</v>
      </c>
    </row>
    <row r="934" ht="36" customHeight="1" spans="1:7">
      <c r="A934" s="496">
        <v>21404</v>
      </c>
      <c r="B934" s="496" t="s">
        <v>1006</v>
      </c>
      <c r="C934" s="497"/>
      <c r="D934" s="498">
        <f>SUM(D935:D938)</f>
        <v>0</v>
      </c>
      <c r="E934" s="495" t="str">
        <f t="shared" si="51"/>
        <v/>
      </c>
      <c r="F934" s="294" t="str">
        <f t="shared" si="49"/>
        <v>否</v>
      </c>
      <c r="G934" s="171" t="str">
        <f t="shared" si="50"/>
        <v>款</v>
      </c>
    </row>
    <row r="935" ht="36" customHeight="1" spans="1:7">
      <c r="A935" s="496">
        <v>2140401</v>
      </c>
      <c r="B935" s="496" t="s">
        <v>1007</v>
      </c>
      <c r="C935" s="497"/>
      <c r="D935" s="498"/>
      <c r="E935" s="495" t="str">
        <f t="shared" si="51"/>
        <v/>
      </c>
      <c r="F935" s="294" t="str">
        <f t="shared" si="49"/>
        <v>否</v>
      </c>
      <c r="G935" s="171" t="str">
        <f t="shared" si="50"/>
        <v>项</v>
      </c>
    </row>
    <row r="936" ht="36" customHeight="1" spans="1:7">
      <c r="A936" s="496">
        <v>2140402</v>
      </c>
      <c r="B936" s="496" t="s">
        <v>1008</v>
      </c>
      <c r="C936" s="497"/>
      <c r="D936" s="498"/>
      <c r="E936" s="495" t="str">
        <f t="shared" si="51"/>
        <v/>
      </c>
      <c r="F936" s="294" t="str">
        <f t="shared" si="49"/>
        <v>否</v>
      </c>
      <c r="G936" s="171" t="str">
        <f t="shared" si="50"/>
        <v>项</v>
      </c>
    </row>
    <row r="937" ht="36" customHeight="1" spans="1:7">
      <c r="A937" s="496">
        <v>2140403</v>
      </c>
      <c r="B937" s="496" t="s">
        <v>1009</v>
      </c>
      <c r="C937" s="497"/>
      <c r="D937" s="498"/>
      <c r="E937" s="495" t="str">
        <f t="shared" si="51"/>
        <v/>
      </c>
      <c r="F937" s="294" t="str">
        <f t="shared" si="49"/>
        <v>否</v>
      </c>
      <c r="G937" s="171" t="str">
        <f t="shared" si="50"/>
        <v>项</v>
      </c>
    </row>
    <row r="938" ht="36" customHeight="1" spans="1:7">
      <c r="A938" s="496">
        <v>2140499</v>
      </c>
      <c r="B938" s="496" t="s">
        <v>1010</v>
      </c>
      <c r="C938" s="497"/>
      <c r="D938" s="498"/>
      <c r="E938" s="495" t="str">
        <f t="shared" si="51"/>
        <v/>
      </c>
      <c r="F938" s="294" t="str">
        <f t="shared" si="49"/>
        <v>否</v>
      </c>
      <c r="G938" s="171" t="str">
        <f t="shared" si="50"/>
        <v>项</v>
      </c>
    </row>
    <row r="939" ht="36" customHeight="1" spans="1:7">
      <c r="A939" s="496">
        <v>21406</v>
      </c>
      <c r="B939" s="496" t="s">
        <v>1011</v>
      </c>
      <c r="C939" s="497">
        <f>SUM(C940:C943)</f>
        <v>0</v>
      </c>
      <c r="D939" s="497">
        <f>SUM(D940:D943)</f>
        <v>3030</v>
      </c>
      <c r="E939" s="495" t="str">
        <f t="shared" si="51"/>
        <v/>
      </c>
      <c r="F939" s="294" t="str">
        <f t="shared" si="49"/>
        <v>是</v>
      </c>
      <c r="G939" s="171" t="str">
        <f t="shared" si="50"/>
        <v>款</v>
      </c>
    </row>
    <row r="940" ht="36" customHeight="1" spans="1:7">
      <c r="A940" s="496">
        <v>2140601</v>
      </c>
      <c r="B940" s="502" t="s">
        <v>1012</v>
      </c>
      <c r="C940" s="497"/>
      <c r="D940" s="498">
        <v>3030</v>
      </c>
      <c r="E940" s="495" t="str">
        <f t="shared" si="51"/>
        <v/>
      </c>
      <c r="F940" s="294" t="str">
        <f t="shared" si="49"/>
        <v>是</v>
      </c>
      <c r="G940" s="171" t="str">
        <f t="shared" si="50"/>
        <v>项</v>
      </c>
    </row>
    <row r="941" ht="36" customHeight="1" spans="1:7">
      <c r="A941" s="496">
        <v>2140602</v>
      </c>
      <c r="B941" s="502" t="s">
        <v>1013</v>
      </c>
      <c r="C941" s="497"/>
      <c r="D941" s="498"/>
      <c r="E941" s="495" t="str">
        <f t="shared" si="51"/>
        <v/>
      </c>
      <c r="F941" s="294" t="str">
        <f t="shared" si="49"/>
        <v>否</v>
      </c>
      <c r="G941" s="171" t="str">
        <f t="shared" si="50"/>
        <v>项</v>
      </c>
    </row>
    <row r="942" ht="36" customHeight="1" spans="1:7">
      <c r="A942" s="496">
        <v>2140603</v>
      </c>
      <c r="B942" s="502" t="s">
        <v>1014</v>
      </c>
      <c r="C942" s="497">
        <f>SUM(C943:C946)</f>
        <v>0</v>
      </c>
      <c r="D942" s="498"/>
      <c r="E942" s="495"/>
      <c r="F942" s="294" t="str">
        <f t="shared" si="49"/>
        <v>否</v>
      </c>
      <c r="G942" s="171" t="str">
        <f t="shared" si="50"/>
        <v>项</v>
      </c>
    </row>
    <row r="943" ht="36" customHeight="1" spans="1:7">
      <c r="A943" s="496">
        <v>2140699</v>
      </c>
      <c r="B943" s="496" t="s">
        <v>1015</v>
      </c>
      <c r="C943" s="497"/>
      <c r="D943" s="498"/>
      <c r="E943" s="495" t="str">
        <f t="shared" ref="E943:E1006" si="52">IF(OR(VALUE(D943)=0,ISERROR(D943/C943-1)),"",D943/C943-1)</f>
        <v/>
      </c>
      <c r="F943" s="294" t="str">
        <f t="shared" si="49"/>
        <v>否</v>
      </c>
      <c r="G943" s="171" t="str">
        <f t="shared" si="50"/>
        <v>项</v>
      </c>
    </row>
    <row r="944" ht="36" customHeight="1" spans="1:7">
      <c r="A944" s="496">
        <v>21499</v>
      </c>
      <c r="B944" s="496" t="s">
        <v>1016</v>
      </c>
      <c r="C944" s="497"/>
      <c r="D944" s="498"/>
      <c r="E944" s="495" t="str">
        <f t="shared" si="52"/>
        <v/>
      </c>
      <c r="F944" s="294" t="str">
        <f t="shared" si="49"/>
        <v>否</v>
      </c>
      <c r="G944" s="171" t="str">
        <f t="shared" si="50"/>
        <v>款</v>
      </c>
    </row>
    <row r="945" ht="36" customHeight="1" spans="1:7">
      <c r="A945" s="496">
        <v>2149901</v>
      </c>
      <c r="B945" s="496" t="s">
        <v>1017</v>
      </c>
      <c r="C945" s="497"/>
      <c r="D945" s="498"/>
      <c r="E945" s="495" t="str">
        <f t="shared" si="52"/>
        <v/>
      </c>
      <c r="F945" s="294" t="str">
        <f t="shared" si="49"/>
        <v>否</v>
      </c>
      <c r="G945" s="171" t="str">
        <f t="shared" si="50"/>
        <v>项</v>
      </c>
    </row>
    <row r="946" ht="36" customHeight="1" spans="1:7">
      <c r="A946" s="496">
        <v>2149999</v>
      </c>
      <c r="B946" s="496" t="s">
        <v>1018</v>
      </c>
      <c r="C946" s="497"/>
      <c r="D946" s="498"/>
      <c r="E946" s="495" t="str">
        <f t="shared" si="52"/>
        <v/>
      </c>
      <c r="F946" s="294" t="str">
        <f t="shared" si="49"/>
        <v>否</v>
      </c>
      <c r="G946" s="171" t="str">
        <f t="shared" si="50"/>
        <v>项</v>
      </c>
    </row>
    <row r="947" ht="36" customHeight="1" spans="1:7">
      <c r="A947" s="492">
        <v>215</v>
      </c>
      <c r="B947" s="492" t="s">
        <v>1019</v>
      </c>
      <c r="C947" s="497"/>
      <c r="D947" s="498"/>
      <c r="E947" s="495" t="str">
        <f t="shared" si="52"/>
        <v/>
      </c>
      <c r="F947" s="294" t="str">
        <f t="shared" si="49"/>
        <v>是</v>
      </c>
      <c r="G947" s="171" t="str">
        <f t="shared" si="50"/>
        <v>类</v>
      </c>
    </row>
    <row r="948" ht="36" customHeight="1" spans="1:7">
      <c r="A948" s="496" t="s">
        <v>1020</v>
      </c>
      <c r="B948" s="496" t="s">
        <v>1021</v>
      </c>
      <c r="C948" s="497"/>
      <c r="D948" s="498"/>
      <c r="E948" s="495" t="str">
        <f t="shared" si="52"/>
        <v/>
      </c>
      <c r="F948" s="294" t="str">
        <f t="shared" si="49"/>
        <v>否</v>
      </c>
      <c r="G948" s="171" t="str">
        <f t="shared" si="50"/>
        <v>项</v>
      </c>
    </row>
    <row r="949" ht="36" customHeight="1" spans="1:7">
      <c r="A949" s="496" t="s">
        <v>1022</v>
      </c>
      <c r="B949" s="496" t="s">
        <v>140</v>
      </c>
      <c r="C949" s="497"/>
      <c r="D949" s="498"/>
      <c r="E949" s="495" t="str">
        <f t="shared" si="52"/>
        <v/>
      </c>
      <c r="F949" s="294" t="str">
        <f t="shared" si="49"/>
        <v>否</v>
      </c>
      <c r="G949" s="171" t="str">
        <f t="shared" si="50"/>
        <v>项</v>
      </c>
    </row>
    <row r="950" ht="36" customHeight="1" spans="1:7">
      <c r="A950" s="496" t="s">
        <v>1023</v>
      </c>
      <c r="B950" s="496" t="s">
        <v>142</v>
      </c>
      <c r="C950" s="497"/>
      <c r="D950" s="498"/>
      <c r="E950" s="495" t="str">
        <f t="shared" si="52"/>
        <v/>
      </c>
      <c r="F950" s="294" t="str">
        <f t="shared" si="49"/>
        <v>否</v>
      </c>
      <c r="G950" s="171" t="str">
        <f t="shared" si="50"/>
        <v>项</v>
      </c>
    </row>
    <row r="951" ht="36" customHeight="1" spans="1:7">
      <c r="A951" s="496" t="s">
        <v>1024</v>
      </c>
      <c r="B951" s="496" t="s">
        <v>144</v>
      </c>
      <c r="C951" s="497"/>
      <c r="D951" s="498"/>
      <c r="E951" s="495" t="str">
        <f t="shared" si="52"/>
        <v/>
      </c>
      <c r="F951" s="294" t="str">
        <f t="shared" si="49"/>
        <v>否</v>
      </c>
      <c r="G951" s="171" t="str">
        <f t="shared" si="50"/>
        <v>项</v>
      </c>
    </row>
    <row r="952" ht="36" customHeight="1" spans="1:7">
      <c r="A952" s="496" t="s">
        <v>1025</v>
      </c>
      <c r="B952" s="496" t="s">
        <v>1026</v>
      </c>
      <c r="C952" s="497"/>
      <c r="D952" s="498"/>
      <c r="E952" s="495" t="str">
        <f t="shared" si="52"/>
        <v/>
      </c>
      <c r="F952" s="294" t="str">
        <f t="shared" si="49"/>
        <v>否</v>
      </c>
      <c r="G952" s="171" t="str">
        <f t="shared" si="50"/>
        <v>项</v>
      </c>
    </row>
    <row r="953" ht="36" customHeight="1" spans="1:7">
      <c r="A953" s="496">
        <v>21505</v>
      </c>
      <c r="B953" s="496" t="s">
        <v>1027</v>
      </c>
      <c r="C953" s="497"/>
      <c r="D953" s="498"/>
      <c r="E953" s="495" t="str">
        <f t="shared" si="52"/>
        <v/>
      </c>
      <c r="F953" s="294" t="str">
        <f t="shared" si="49"/>
        <v>否</v>
      </c>
      <c r="G953" s="171" t="str">
        <f t="shared" si="50"/>
        <v>款</v>
      </c>
    </row>
    <row r="954" ht="36" customHeight="1" spans="1:7">
      <c r="A954" s="496">
        <v>2150501</v>
      </c>
      <c r="B954" s="496" t="s">
        <v>140</v>
      </c>
      <c r="C954" s="497"/>
      <c r="D954" s="498"/>
      <c r="E954" s="495" t="str">
        <f t="shared" si="52"/>
        <v/>
      </c>
      <c r="F954" s="294" t="str">
        <f t="shared" si="49"/>
        <v>否</v>
      </c>
      <c r="G954" s="171" t="str">
        <f t="shared" si="50"/>
        <v>项</v>
      </c>
    </row>
    <row r="955" ht="36" customHeight="1" spans="1:7">
      <c r="A955" s="496">
        <v>2150502</v>
      </c>
      <c r="B955" s="496" t="s">
        <v>142</v>
      </c>
      <c r="C955" s="497"/>
      <c r="D955" s="498"/>
      <c r="E955" s="495" t="str">
        <f t="shared" si="52"/>
        <v/>
      </c>
      <c r="F955" s="294" t="str">
        <f t="shared" si="49"/>
        <v>否</v>
      </c>
      <c r="G955" s="171" t="str">
        <f t="shared" si="50"/>
        <v>项</v>
      </c>
    </row>
    <row r="956" ht="36" customHeight="1" spans="1:7">
      <c r="A956" s="496">
        <v>2150503</v>
      </c>
      <c r="B956" s="496" t="s">
        <v>144</v>
      </c>
      <c r="C956" s="497"/>
      <c r="D956" s="498"/>
      <c r="E956" s="495" t="str">
        <f t="shared" si="52"/>
        <v/>
      </c>
      <c r="F956" s="294" t="str">
        <f t="shared" si="49"/>
        <v>否</v>
      </c>
      <c r="G956" s="171" t="str">
        <f t="shared" si="50"/>
        <v>项</v>
      </c>
    </row>
    <row r="957" ht="36" customHeight="1" spans="1:7">
      <c r="A957" s="496">
        <v>2150505</v>
      </c>
      <c r="B957" s="496" t="s">
        <v>1028</v>
      </c>
      <c r="C957" s="497"/>
      <c r="D957" s="498"/>
      <c r="E957" s="495" t="str">
        <f t="shared" si="52"/>
        <v/>
      </c>
      <c r="F957" s="294" t="str">
        <f t="shared" si="49"/>
        <v>否</v>
      </c>
      <c r="G957" s="171" t="str">
        <f t="shared" si="50"/>
        <v>项</v>
      </c>
    </row>
    <row r="958" ht="36" customHeight="1" spans="1:7">
      <c r="A958" s="496">
        <v>2150506</v>
      </c>
      <c r="B958" s="496" t="s">
        <v>1029</v>
      </c>
      <c r="C958" s="497"/>
      <c r="D958" s="498">
        <f>SUM(D959:D961)</f>
        <v>0</v>
      </c>
      <c r="E958" s="495" t="str">
        <f t="shared" si="52"/>
        <v/>
      </c>
      <c r="F958" s="294" t="str">
        <f t="shared" si="49"/>
        <v>否</v>
      </c>
      <c r="G958" s="171" t="str">
        <f t="shared" si="50"/>
        <v>项</v>
      </c>
    </row>
    <row r="959" ht="36" customHeight="1" spans="1:7">
      <c r="A959" s="496">
        <v>2150507</v>
      </c>
      <c r="B959" s="496" t="s">
        <v>1030</v>
      </c>
      <c r="C959" s="497"/>
      <c r="D959" s="498"/>
      <c r="E959" s="495" t="str">
        <f t="shared" si="52"/>
        <v/>
      </c>
      <c r="F959" s="294" t="str">
        <f t="shared" si="49"/>
        <v>否</v>
      </c>
      <c r="G959" s="171" t="str">
        <f t="shared" si="50"/>
        <v>项</v>
      </c>
    </row>
    <row r="960" ht="36" customHeight="1" spans="1:7">
      <c r="A960" s="496">
        <v>2150508</v>
      </c>
      <c r="B960" s="496" t="s">
        <v>1031</v>
      </c>
      <c r="C960" s="497"/>
      <c r="D960" s="498"/>
      <c r="E960" s="495" t="str">
        <f t="shared" si="52"/>
        <v/>
      </c>
      <c r="F960" s="294" t="str">
        <f t="shared" si="49"/>
        <v>否</v>
      </c>
      <c r="G960" s="171" t="str">
        <f t="shared" si="50"/>
        <v>项</v>
      </c>
    </row>
    <row r="961" ht="36" customHeight="1" spans="1:7">
      <c r="A961" s="496">
        <v>2150509</v>
      </c>
      <c r="B961" s="496" t="s">
        <v>1032</v>
      </c>
      <c r="C961" s="497"/>
      <c r="D961" s="498"/>
      <c r="E961" s="495" t="str">
        <f t="shared" si="52"/>
        <v/>
      </c>
      <c r="F961" s="294" t="str">
        <f t="shared" si="49"/>
        <v>否</v>
      </c>
      <c r="G961" s="171" t="str">
        <f t="shared" si="50"/>
        <v>项</v>
      </c>
    </row>
    <row r="962" ht="36" customHeight="1" spans="1:7">
      <c r="A962" s="496">
        <v>2150510</v>
      </c>
      <c r="B962" s="496" t="s">
        <v>1033</v>
      </c>
      <c r="C962" s="497"/>
      <c r="D962" s="498"/>
      <c r="E962" s="495" t="str">
        <f t="shared" si="52"/>
        <v/>
      </c>
      <c r="F962" s="294" t="str">
        <f t="shared" si="49"/>
        <v>否</v>
      </c>
      <c r="G962" s="171" t="str">
        <f t="shared" si="50"/>
        <v>项</v>
      </c>
    </row>
    <row r="963" ht="36" customHeight="1" spans="1:7">
      <c r="A963" s="496">
        <v>2150511</v>
      </c>
      <c r="B963" s="496" t="s">
        <v>1034</v>
      </c>
      <c r="C963" s="497">
        <f>SUM(C964:C966)</f>
        <v>0</v>
      </c>
      <c r="D963" s="498"/>
      <c r="E963" s="495" t="str">
        <f t="shared" si="52"/>
        <v/>
      </c>
      <c r="F963" s="294" t="str">
        <f t="shared" si="49"/>
        <v>否</v>
      </c>
      <c r="G963" s="171" t="str">
        <f t="shared" si="50"/>
        <v>项</v>
      </c>
    </row>
    <row r="964" ht="36" customHeight="1" spans="1:7">
      <c r="A964" s="496">
        <v>2150513</v>
      </c>
      <c r="B964" s="496" t="s">
        <v>997</v>
      </c>
      <c r="C964" s="497"/>
      <c r="D964" s="498"/>
      <c r="E964" s="495" t="str">
        <f t="shared" si="52"/>
        <v/>
      </c>
      <c r="F964" s="294" t="str">
        <f t="shared" ref="F964:F1027" si="53">IF(LEN(A964)=3,"是",IF(B964&lt;&gt;"",IF(SUM(C964:D964)&lt;&gt;0,"是","否"),"是"))</f>
        <v>否</v>
      </c>
      <c r="G964" s="171" t="str">
        <f t="shared" ref="G964:G1027" si="54">IF(LEN(A964)=3,"类",IF(LEN(A964)=5,"款","项"))</f>
        <v>项</v>
      </c>
    </row>
    <row r="965" ht="36" customHeight="1" spans="1:7">
      <c r="A965" s="496">
        <v>2150515</v>
      </c>
      <c r="B965" s="496" t="s">
        <v>1035</v>
      </c>
      <c r="C965" s="497"/>
      <c r="D965" s="498"/>
      <c r="E965" s="495" t="str">
        <f t="shared" si="52"/>
        <v/>
      </c>
      <c r="F965" s="294" t="str">
        <f t="shared" si="53"/>
        <v>否</v>
      </c>
      <c r="G965" s="171" t="str">
        <f t="shared" si="54"/>
        <v>项</v>
      </c>
    </row>
    <row r="966" ht="36" customHeight="1" spans="1:7">
      <c r="A966" s="496">
        <v>2150599</v>
      </c>
      <c r="B966" s="496" t="s">
        <v>1036</v>
      </c>
      <c r="C966" s="497"/>
      <c r="D966" s="498"/>
      <c r="E966" s="495" t="str">
        <f t="shared" si="52"/>
        <v/>
      </c>
      <c r="F966" s="294" t="str">
        <f t="shared" si="53"/>
        <v>否</v>
      </c>
      <c r="G966" s="171" t="str">
        <f t="shared" si="54"/>
        <v>项</v>
      </c>
    </row>
    <row r="967" ht="36" customHeight="1" spans="1:7">
      <c r="A967" s="496">
        <v>21508</v>
      </c>
      <c r="B967" s="496" t="s">
        <v>1037</v>
      </c>
      <c r="C967" s="497"/>
      <c r="D967" s="498"/>
      <c r="E967" s="495" t="str">
        <f t="shared" si="52"/>
        <v/>
      </c>
      <c r="F967" s="294" t="str">
        <f t="shared" si="53"/>
        <v>否</v>
      </c>
      <c r="G967" s="171" t="str">
        <f t="shared" si="54"/>
        <v>款</v>
      </c>
    </row>
    <row r="968" ht="36" customHeight="1" spans="1:7">
      <c r="A968" s="496">
        <v>2150801</v>
      </c>
      <c r="B968" s="496" t="s">
        <v>140</v>
      </c>
      <c r="C968" s="497"/>
      <c r="D968" s="498"/>
      <c r="E968" s="495" t="str">
        <f t="shared" si="52"/>
        <v/>
      </c>
      <c r="F968" s="294" t="str">
        <f t="shared" si="53"/>
        <v>否</v>
      </c>
      <c r="G968" s="171" t="str">
        <f t="shared" si="54"/>
        <v>项</v>
      </c>
    </row>
    <row r="969" ht="36" customHeight="1" spans="1:7">
      <c r="A969" s="496">
        <v>2150802</v>
      </c>
      <c r="B969" s="496" t="s">
        <v>142</v>
      </c>
      <c r="C969" s="497"/>
      <c r="D969" s="498"/>
      <c r="E969" s="495" t="str">
        <f t="shared" si="52"/>
        <v/>
      </c>
      <c r="F969" s="294" t="str">
        <f t="shared" si="53"/>
        <v>否</v>
      </c>
      <c r="G969" s="171" t="str">
        <f t="shared" si="54"/>
        <v>项</v>
      </c>
    </row>
    <row r="970" ht="36" customHeight="1" spans="1:7">
      <c r="A970" s="496">
        <v>2150803</v>
      </c>
      <c r="B970" s="496" t="s">
        <v>144</v>
      </c>
      <c r="C970" s="497"/>
      <c r="D970" s="498"/>
      <c r="E970" s="495" t="str">
        <f t="shared" si="52"/>
        <v/>
      </c>
      <c r="F970" s="294" t="str">
        <f t="shared" si="53"/>
        <v>否</v>
      </c>
      <c r="G970" s="171" t="str">
        <f t="shared" si="54"/>
        <v>项</v>
      </c>
    </row>
    <row r="971" ht="36" customHeight="1" spans="1:7">
      <c r="A971" s="496">
        <v>2150804</v>
      </c>
      <c r="B971" s="496" t="s">
        <v>1038</v>
      </c>
      <c r="C971" s="497"/>
      <c r="D971" s="498"/>
      <c r="E971" s="495" t="str">
        <f t="shared" si="52"/>
        <v/>
      </c>
      <c r="F971" s="294" t="str">
        <f t="shared" si="53"/>
        <v>否</v>
      </c>
      <c r="G971" s="171" t="str">
        <f t="shared" si="54"/>
        <v>项</v>
      </c>
    </row>
    <row r="972" ht="36" customHeight="1" spans="1:7">
      <c r="A972" s="496">
        <v>2150805</v>
      </c>
      <c r="B972" s="496" t="s">
        <v>1039</v>
      </c>
      <c r="C972" s="497"/>
      <c r="D972" s="498"/>
      <c r="E972" s="495" t="str">
        <f t="shared" si="52"/>
        <v/>
      </c>
      <c r="F972" s="294" t="str">
        <f t="shared" si="53"/>
        <v>否</v>
      </c>
      <c r="G972" s="171" t="str">
        <f t="shared" si="54"/>
        <v>项</v>
      </c>
    </row>
    <row r="973" ht="36" customHeight="1" spans="1:7">
      <c r="A973" s="496">
        <v>2150899</v>
      </c>
      <c r="B973" s="496" t="s">
        <v>1040</v>
      </c>
      <c r="C973" s="497"/>
      <c r="D973" s="498"/>
      <c r="E973" s="495" t="str">
        <f t="shared" si="52"/>
        <v/>
      </c>
      <c r="F973" s="294" t="str">
        <f t="shared" si="53"/>
        <v>否</v>
      </c>
      <c r="G973" s="171" t="str">
        <f t="shared" si="54"/>
        <v>项</v>
      </c>
    </row>
    <row r="974" ht="36" customHeight="1" spans="1:7">
      <c r="A974" s="496">
        <v>21599</v>
      </c>
      <c r="B974" s="496" t="s">
        <v>1041</v>
      </c>
      <c r="C974" s="497"/>
      <c r="D974" s="498"/>
      <c r="E974" s="495" t="str">
        <f t="shared" si="52"/>
        <v/>
      </c>
      <c r="F974" s="294" t="str">
        <f t="shared" si="53"/>
        <v>否</v>
      </c>
      <c r="G974" s="171" t="str">
        <f t="shared" si="54"/>
        <v>款</v>
      </c>
    </row>
    <row r="975" ht="36" customHeight="1" spans="1:7">
      <c r="A975" s="496">
        <v>2159901</v>
      </c>
      <c r="B975" s="496" t="s">
        <v>1042</v>
      </c>
      <c r="C975" s="497"/>
      <c r="D975" s="494"/>
      <c r="E975" s="495" t="str">
        <f t="shared" si="52"/>
        <v/>
      </c>
      <c r="F975" s="294" t="str">
        <f t="shared" si="53"/>
        <v>否</v>
      </c>
      <c r="G975" s="171" t="str">
        <f t="shared" si="54"/>
        <v>项</v>
      </c>
    </row>
    <row r="976" ht="36" customHeight="1" spans="1:7">
      <c r="A976" s="496">
        <v>2159904</v>
      </c>
      <c r="B976" s="496" t="s">
        <v>1043</v>
      </c>
      <c r="C976" s="497"/>
      <c r="D976" s="498"/>
      <c r="E976" s="499" t="str">
        <f t="shared" si="52"/>
        <v/>
      </c>
      <c r="F976" s="294" t="str">
        <f t="shared" si="53"/>
        <v>否</v>
      </c>
      <c r="G976" s="171" t="str">
        <f t="shared" si="54"/>
        <v>项</v>
      </c>
    </row>
    <row r="977" ht="36" customHeight="1" spans="1:7">
      <c r="A977" s="496">
        <v>2159905</v>
      </c>
      <c r="B977" s="496" t="s">
        <v>1044</v>
      </c>
      <c r="C977" s="497"/>
      <c r="D977" s="498"/>
      <c r="E977" s="499" t="str">
        <f t="shared" si="52"/>
        <v/>
      </c>
      <c r="F977" s="294" t="str">
        <f t="shared" si="53"/>
        <v>否</v>
      </c>
      <c r="G977" s="171" t="str">
        <f t="shared" si="54"/>
        <v>项</v>
      </c>
    </row>
    <row r="978" ht="36" customHeight="1" spans="1:7">
      <c r="A978" s="496">
        <v>2159906</v>
      </c>
      <c r="B978" s="502" t="s">
        <v>1045</v>
      </c>
      <c r="C978" s="497"/>
      <c r="D978" s="498"/>
      <c r="E978" s="499" t="str">
        <f t="shared" si="52"/>
        <v/>
      </c>
      <c r="F978" s="294" t="str">
        <f t="shared" si="53"/>
        <v>否</v>
      </c>
      <c r="G978" s="171" t="str">
        <f t="shared" si="54"/>
        <v>项</v>
      </c>
    </row>
    <row r="979" ht="36" customHeight="1" spans="1:7">
      <c r="A979" s="496">
        <v>2159999</v>
      </c>
      <c r="B979" s="496" t="s">
        <v>1046</v>
      </c>
      <c r="C979" s="497"/>
      <c r="D979" s="498"/>
      <c r="E979" s="499" t="str">
        <f t="shared" si="52"/>
        <v/>
      </c>
      <c r="F979" s="294" t="str">
        <f t="shared" si="53"/>
        <v>否</v>
      </c>
      <c r="G979" s="171" t="str">
        <f t="shared" si="54"/>
        <v>项</v>
      </c>
    </row>
    <row r="980" ht="36" customHeight="1" spans="1:7">
      <c r="A980" s="492">
        <v>216</v>
      </c>
      <c r="B980" s="492" t="s">
        <v>1047</v>
      </c>
      <c r="C980" s="493">
        <f>SUM(C981,C991,C997)</f>
        <v>144</v>
      </c>
      <c r="D980" s="493">
        <f>SUM(D981,D991,D997)</f>
        <v>252</v>
      </c>
      <c r="E980" s="495">
        <f t="shared" si="52"/>
        <v>0.75</v>
      </c>
      <c r="F980" s="294" t="str">
        <f t="shared" si="53"/>
        <v>是</v>
      </c>
      <c r="G980" s="171" t="str">
        <f t="shared" si="54"/>
        <v>类</v>
      </c>
    </row>
    <row r="981" ht="36" customHeight="1" spans="1:7">
      <c r="A981" s="496">
        <v>21602</v>
      </c>
      <c r="B981" s="496" t="s">
        <v>1048</v>
      </c>
      <c r="C981" s="497">
        <f>SUM(C982:C990)</f>
        <v>144</v>
      </c>
      <c r="D981" s="498">
        <f>SUM(D982:D990)</f>
        <v>252</v>
      </c>
      <c r="E981" s="499">
        <f t="shared" si="52"/>
        <v>0.75</v>
      </c>
      <c r="F981" s="294" t="str">
        <f t="shared" si="53"/>
        <v>是</v>
      </c>
      <c r="G981" s="171" t="str">
        <f t="shared" si="54"/>
        <v>款</v>
      </c>
    </row>
    <row r="982" ht="36" customHeight="1" spans="1:7">
      <c r="A982" s="496">
        <v>2160201</v>
      </c>
      <c r="B982" s="496" t="s">
        <v>140</v>
      </c>
      <c r="C982" s="497">
        <v>144</v>
      </c>
      <c r="D982" s="498">
        <v>152</v>
      </c>
      <c r="E982" s="499">
        <f t="shared" si="52"/>
        <v>0.056</v>
      </c>
      <c r="F982" s="294" t="str">
        <f t="shared" si="53"/>
        <v>是</v>
      </c>
      <c r="G982" s="171" t="str">
        <f t="shared" si="54"/>
        <v>项</v>
      </c>
    </row>
    <row r="983" ht="36" customHeight="1" spans="1:7">
      <c r="A983" s="496">
        <v>2160202</v>
      </c>
      <c r="B983" s="496" t="s">
        <v>142</v>
      </c>
      <c r="C983" s="497"/>
      <c r="D983" s="498"/>
      <c r="E983" s="495" t="str">
        <f t="shared" si="52"/>
        <v/>
      </c>
      <c r="F983" s="294" t="str">
        <f t="shared" si="53"/>
        <v>否</v>
      </c>
      <c r="G983" s="171" t="str">
        <f t="shared" si="54"/>
        <v>项</v>
      </c>
    </row>
    <row r="984" ht="36" customHeight="1" spans="1:7">
      <c r="A984" s="496">
        <v>2160203</v>
      </c>
      <c r="B984" s="496" t="s">
        <v>144</v>
      </c>
      <c r="C984" s="497"/>
      <c r="D984" s="498"/>
      <c r="E984" s="495" t="str">
        <f t="shared" si="52"/>
        <v/>
      </c>
      <c r="F984" s="294" t="str">
        <f t="shared" si="53"/>
        <v>否</v>
      </c>
      <c r="G984" s="171" t="str">
        <f t="shared" si="54"/>
        <v>项</v>
      </c>
    </row>
    <row r="985" ht="36" customHeight="1" spans="1:7">
      <c r="A985" s="496">
        <v>2160216</v>
      </c>
      <c r="B985" s="496" t="s">
        <v>1049</v>
      </c>
      <c r="C985" s="497"/>
      <c r="D985" s="498"/>
      <c r="E985" s="495" t="str">
        <f t="shared" si="52"/>
        <v/>
      </c>
      <c r="F985" s="294" t="str">
        <f t="shared" si="53"/>
        <v>否</v>
      </c>
      <c r="G985" s="171" t="str">
        <f t="shared" si="54"/>
        <v>项</v>
      </c>
    </row>
    <row r="986" ht="36" customHeight="1" spans="1:7">
      <c r="A986" s="496">
        <v>2160217</v>
      </c>
      <c r="B986" s="496" t="s">
        <v>1050</v>
      </c>
      <c r="C986" s="497"/>
      <c r="D986" s="498"/>
      <c r="E986" s="495" t="str">
        <f t="shared" si="52"/>
        <v/>
      </c>
      <c r="F986" s="294" t="str">
        <f t="shared" si="53"/>
        <v>否</v>
      </c>
      <c r="G986" s="171" t="str">
        <f t="shared" si="54"/>
        <v>项</v>
      </c>
    </row>
    <row r="987" ht="36" customHeight="1" spans="1:7">
      <c r="A987" s="496">
        <v>2160218</v>
      </c>
      <c r="B987" s="496" t="s">
        <v>1051</v>
      </c>
      <c r="C987" s="497"/>
      <c r="D987" s="498"/>
      <c r="E987" s="495" t="str">
        <f t="shared" si="52"/>
        <v/>
      </c>
      <c r="F987" s="294" t="str">
        <f t="shared" si="53"/>
        <v>否</v>
      </c>
      <c r="G987" s="171" t="str">
        <f t="shared" si="54"/>
        <v>项</v>
      </c>
    </row>
    <row r="988" ht="36" customHeight="1" spans="1:7">
      <c r="A988" s="496">
        <v>2160219</v>
      </c>
      <c r="B988" s="496" t="s">
        <v>1052</v>
      </c>
      <c r="C988" s="497"/>
      <c r="D988" s="498"/>
      <c r="E988" s="495" t="str">
        <f t="shared" si="52"/>
        <v/>
      </c>
      <c r="F988" s="294" t="str">
        <f t="shared" si="53"/>
        <v>否</v>
      </c>
      <c r="G988" s="171" t="str">
        <f t="shared" si="54"/>
        <v>项</v>
      </c>
    </row>
    <row r="989" ht="36" customHeight="1" spans="1:7">
      <c r="A989" s="496">
        <v>2160250</v>
      </c>
      <c r="B989" s="496" t="s">
        <v>158</v>
      </c>
      <c r="C989" s="497"/>
      <c r="D989" s="498"/>
      <c r="E989" s="495" t="str">
        <f t="shared" si="52"/>
        <v/>
      </c>
      <c r="F989" s="294" t="str">
        <f t="shared" si="53"/>
        <v>否</v>
      </c>
      <c r="G989" s="171" t="str">
        <f t="shared" si="54"/>
        <v>项</v>
      </c>
    </row>
    <row r="990" ht="36" customHeight="1" spans="1:7">
      <c r="A990" s="496">
        <v>2160299</v>
      </c>
      <c r="B990" s="496" t="s">
        <v>1053</v>
      </c>
      <c r="C990" s="498"/>
      <c r="D990" s="498">
        <v>100</v>
      </c>
      <c r="E990" s="495" t="str">
        <f t="shared" si="52"/>
        <v/>
      </c>
      <c r="F990" s="294" t="str">
        <f t="shared" si="53"/>
        <v>是</v>
      </c>
      <c r="G990" s="171" t="str">
        <f t="shared" si="54"/>
        <v>项</v>
      </c>
    </row>
    <row r="991" ht="36" customHeight="1" spans="1:7">
      <c r="A991" s="496">
        <v>21606</v>
      </c>
      <c r="B991" s="496" t="s">
        <v>1054</v>
      </c>
      <c r="C991" s="497">
        <f>SUM(C992:C996)</f>
        <v>0</v>
      </c>
      <c r="D991" s="497">
        <f>SUM(D992:D996)</f>
        <v>0</v>
      </c>
      <c r="E991" s="495" t="str">
        <f t="shared" si="52"/>
        <v/>
      </c>
      <c r="F991" s="294" t="str">
        <f t="shared" si="53"/>
        <v>否</v>
      </c>
      <c r="G991" s="171" t="str">
        <f t="shared" si="54"/>
        <v>款</v>
      </c>
    </row>
    <row r="992" ht="36" customHeight="1" spans="1:7">
      <c r="A992" s="496">
        <v>2160601</v>
      </c>
      <c r="B992" s="496" t="s">
        <v>140</v>
      </c>
      <c r="C992" s="497"/>
      <c r="D992" s="498"/>
      <c r="E992" s="495" t="str">
        <f t="shared" si="52"/>
        <v/>
      </c>
      <c r="F992" s="294" t="str">
        <f t="shared" si="53"/>
        <v>否</v>
      </c>
      <c r="G992" s="171" t="str">
        <f t="shared" si="54"/>
        <v>项</v>
      </c>
    </row>
    <row r="993" ht="36" customHeight="1" spans="1:7">
      <c r="A993" s="496">
        <v>2160602</v>
      </c>
      <c r="B993" s="496" t="s">
        <v>142</v>
      </c>
      <c r="C993" s="497"/>
      <c r="D993" s="498"/>
      <c r="E993" s="495" t="str">
        <f t="shared" si="52"/>
        <v/>
      </c>
      <c r="F993" s="294" t="str">
        <f t="shared" si="53"/>
        <v>否</v>
      </c>
      <c r="G993" s="171" t="str">
        <f t="shared" si="54"/>
        <v>项</v>
      </c>
    </row>
    <row r="994" ht="36" customHeight="1" spans="1:7">
      <c r="A994" s="496">
        <v>2160603</v>
      </c>
      <c r="B994" s="496" t="s">
        <v>144</v>
      </c>
      <c r="C994" s="497"/>
      <c r="D994" s="498"/>
      <c r="E994" s="495" t="str">
        <f t="shared" si="52"/>
        <v/>
      </c>
      <c r="F994" s="294" t="str">
        <f t="shared" si="53"/>
        <v>否</v>
      </c>
      <c r="G994" s="171" t="str">
        <f t="shared" si="54"/>
        <v>项</v>
      </c>
    </row>
    <row r="995" ht="36" customHeight="1" spans="1:7">
      <c r="A995" s="496">
        <v>2160607</v>
      </c>
      <c r="B995" s="496" t="s">
        <v>1055</v>
      </c>
      <c r="C995" s="497"/>
      <c r="D995" s="498"/>
      <c r="E995" s="495" t="str">
        <f t="shared" si="52"/>
        <v/>
      </c>
      <c r="F995" s="294" t="str">
        <f t="shared" si="53"/>
        <v>否</v>
      </c>
      <c r="G995" s="171" t="str">
        <f t="shared" si="54"/>
        <v>项</v>
      </c>
    </row>
    <row r="996" ht="36" customHeight="1" spans="1:7">
      <c r="A996" s="496">
        <v>2160699</v>
      </c>
      <c r="B996" s="496" t="s">
        <v>1056</v>
      </c>
      <c r="C996" s="498"/>
      <c r="D996" s="498"/>
      <c r="E996" s="495" t="str">
        <f t="shared" si="52"/>
        <v/>
      </c>
      <c r="F996" s="294" t="str">
        <f t="shared" si="53"/>
        <v>否</v>
      </c>
      <c r="G996" s="171" t="str">
        <f t="shared" si="54"/>
        <v>项</v>
      </c>
    </row>
    <row r="997" ht="36" customHeight="1" spans="1:7">
      <c r="A997" s="496">
        <v>21699</v>
      </c>
      <c r="B997" s="496" t="s">
        <v>1057</v>
      </c>
      <c r="C997" s="497">
        <f>SUM(C998:C999)</f>
        <v>0</v>
      </c>
      <c r="D997" s="497">
        <f>SUM(D998:D999)</f>
        <v>0</v>
      </c>
      <c r="E997" s="495" t="str">
        <f t="shared" si="52"/>
        <v/>
      </c>
      <c r="F997" s="294" t="str">
        <f t="shared" si="53"/>
        <v>否</v>
      </c>
      <c r="G997" s="171" t="str">
        <f t="shared" si="54"/>
        <v>款</v>
      </c>
    </row>
    <row r="998" ht="36" customHeight="1" spans="1:7">
      <c r="A998" s="496">
        <v>2169901</v>
      </c>
      <c r="B998" s="496" t="s">
        <v>1058</v>
      </c>
      <c r="C998" s="497"/>
      <c r="D998" s="494"/>
      <c r="E998" s="495" t="str">
        <f t="shared" si="52"/>
        <v/>
      </c>
      <c r="F998" s="294" t="str">
        <f t="shared" si="53"/>
        <v>否</v>
      </c>
      <c r="G998" s="171" t="str">
        <f t="shared" si="54"/>
        <v>项</v>
      </c>
    </row>
    <row r="999" ht="36" customHeight="1" spans="1:7">
      <c r="A999" s="496">
        <v>2169999</v>
      </c>
      <c r="B999" s="496" t="s">
        <v>1059</v>
      </c>
      <c r="C999" s="498"/>
      <c r="D999" s="498">
        <f>SUM(D1000:D1008)</f>
        <v>0</v>
      </c>
      <c r="E999" s="495" t="str">
        <f t="shared" si="52"/>
        <v/>
      </c>
      <c r="F999" s="294" t="str">
        <f t="shared" si="53"/>
        <v>否</v>
      </c>
      <c r="G999" s="171" t="str">
        <f t="shared" si="54"/>
        <v>项</v>
      </c>
    </row>
    <row r="1000" ht="36" customHeight="1" spans="1:7">
      <c r="A1000" s="492">
        <v>217</v>
      </c>
      <c r="B1000" s="492" t="s">
        <v>1060</v>
      </c>
      <c r="C1000" s="497">
        <f>SUM(C1001,C1008,C1014)</f>
        <v>0</v>
      </c>
      <c r="D1000" s="497">
        <f>SUM(D1001,D1008,D1014)</f>
        <v>0</v>
      </c>
      <c r="E1000" s="495" t="str">
        <f t="shared" si="52"/>
        <v/>
      </c>
      <c r="F1000" s="294" t="str">
        <f t="shared" si="53"/>
        <v>是</v>
      </c>
      <c r="G1000" s="171" t="str">
        <f t="shared" si="54"/>
        <v>类</v>
      </c>
    </row>
    <row r="1001" ht="36" customHeight="1" spans="1:7">
      <c r="A1001" s="496">
        <v>21701</v>
      </c>
      <c r="B1001" s="496" t="s">
        <v>1061</v>
      </c>
      <c r="C1001" s="497"/>
      <c r="D1001" s="498"/>
      <c r="E1001" s="495" t="str">
        <f t="shared" si="52"/>
        <v/>
      </c>
      <c r="F1001" s="294" t="str">
        <f t="shared" si="53"/>
        <v>否</v>
      </c>
      <c r="G1001" s="171" t="str">
        <f t="shared" si="54"/>
        <v>款</v>
      </c>
    </row>
    <row r="1002" ht="36" customHeight="1" spans="1:7">
      <c r="A1002" s="496">
        <v>2170101</v>
      </c>
      <c r="B1002" s="496" t="s">
        <v>140</v>
      </c>
      <c r="C1002" s="497"/>
      <c r="D1002" s="498"/>
      <c r="E1002" s="495" t="str">
        <f t="shared" si="52"/>
        <v/>
      </c>
      <c r="F1002" s="294" t="str">
        <f t="shared" si="53"/>
        <v>否</v>
      </c>
      <c r="G1002" s="171" t="str">
        <f t="shared" si="54"/>
        <v>项</v>
      </c>
    </row>
    <row r="1003" ht="36" customHeight="1" spans="1:7">
      <c r="A1003" s="496">
        <v>2170102</v>
      </c>
      <c r="B1003" s="496" t="s">
        <v>142</v>
      </c>
      <c r="C1003" s="493"/>
      <c r="D1003" s="498"/>
      <c r="E1003" s="495" t="str">
        <f t="shared" si="52"/>
        <v/>
      </c>
      <c r="F1003" s="294" t="str">
        <f t="shared" si="53"/>
        <v>否</v>
      </c>
      <c r="G1003" s="171" t="str">
        <f t="shared" si="54"/>
        <v>项</v>
      </c>
    </row>
    <row r="1004" ht="36" customHeight="1" spans="1:7">
      <c r="A1004" s="496">
        <v>2170103</v>
      </c>
      <c r="B1004" s="496" t="s">
        <v>144</v>
      </c>
      <c r="C1004" s="497">
        <f>SUM(C1005:C1013)</f>
        <v>0</v>
      </c>
      <c r="D1004" s="498"/>
      <c r="E1004" s="495" t="str">
        <f t="shared" si="52"/>
        <v/>
      </c>
      <c r="F1004" s="294" t="str">
        <f t="shared" si="53"/>
        <v>否</v>
      </c>
      <c r="G1004" s="171" t="str">
        <f t="shared" si="54"/>
        <v>项</v>
      </c>
    </row>
    <row r="1005" ht="36" customHeight="1" spans="1:7">
      <c r="A1005" s="496">
        <v>2170104</v>
      </c>
      <c r="B1005" s="496" t="s">
        <v>1062</v>
      </c>
      <c r="C1005" s="497"/>
      <c r="D1005" s="498"/>
      <c r="E1005" s="495" t="str">
        <f t="shared" si="52"/>
        <v/>
      </c>
      <c r="F1005" s="294" t="str">
        <f t="shared" si="53"/>
        <v>否</v>
      </c>
      <c r="G1005" s="171" t="str">
        <f t="shared" si="54"/>
        <v>项</v>
      </c>
    </row>
    <row r="1006" ht="36" customHeight="1" spans="1:7">
      <c r="A1006" s="496">
        <v>2170105</v>
      </c>
      <c r="B1006" s="496" t="s">
        <v>158</v>
      </c>
      <c r="C1006" s="497"/>
      <c r="D1006" s="498"/>
      <c r="E1006" s="495" t="str">
        <f t="shared" si="52"/>
        <v/>
      </c>
      <c r="F1006" s="294" t="str">
        <f t="shared" si="53"/>
        <v>否</v>
      </c>
      <c r="G1006" s="171" t="str">
        <f t="shared" si="54"/>
        <v>项</v>
      </c>
    </row>
    <row r="1007" ht="36" customHeight="1" spans="1:7">
      <c r="A1007" s="496">
        <v>2170106</v>
      </c>
      <c r="B1007" s="496" t="s">
        <v>1063</v>
      </c>
      <c r="C1007" s="497"/>
      <c r="D1007" s="498"/>
      <c r="E1007" s="495" t="str">
        <f t="shared" ref="E1007:E1066" si="55">IF(OR(VALUE(D1007)=0,ISERROR(D1007/C1007-1)),"",D1007/C1007-1)</f>
        <v/>
      </c>
      <c r="F1007" s="294" t="str">
        <f t="shared" si="53"/>
        <v>否</v>
      </c>
      <c r="G1007" s="171" t="str">
        <f t="shared" si="54"/>
        <v>项</v>
      </c>
    </row>
    <row r="1008" ht="36" customHeight="1" spans="1:7">
      <c r="A1008" s="496">
        <v>21702</v>
      </c>
      <c r="B1008" s="496" t="s">
        <v>1064</v>
      </c>
      <c r="C1008" s="497"/>
      <c r="D1008" s="497"/>
      <c r="E1008" s="495" t="str">
        <f t="shared" si="55"/>
        <v/>
      </c>
      <c r="F1008" s="294" t="str">
        <f t="shared" si="53"/>
        <v>否</v>
      </c>
      <c r="G1008" s="171" t="str">
        <f t="shared" si="54"/>
        <v>款</v>
      </c>
    </row>
    <row r="1009" ht="36" customHeight="1" spans="1:7">
      <c r="A1009" s="496">
        <v>2170201</v>
      </c>
      <c r="B1009" s="496" t="s">
        <v>1065</v>
      </c>
      <c r="C1009" s="497"/>
      <c r="D1009" s="498"/>
      <c r="E1009" s="495" t="str">
        <f t="shared" si="55"/>
        <v/>
      </c>
      <c r="F1009" s="294" t="str">
        <f t="shared" si="53"/>
        <v>否</v>
      </c>
      <c r="G1009" s="171" t="str">
        <f t="shared" si="54"/>
        <v>项</v>
      </c>
    </row>
    <row r="1010" ht="36" customHeight="1" spans="1:7">
      <c r="A1010" s="496">
        <v>2170202</v>
      </c>
      <c r="B1010" s="496" t="s">
        <v>1066</v>
      </c>
      <c r="C1010" s="497"/>
      <c r="D1010" s="498"/>
      <c r="E1010" s="495" t="str">
        <f t="shared" si="55"/>
        <v/>
      </c>
      <c r="F1010" s="294" t="str">
        <f t="shared" si="53"/>
        <v>否</v>
      </c>
      <c r="G1010" s="171" t="str">
        <f t="shared" si="54"/>
        <v>项</v>
      </c>
    </row>
    <row r="1011" ht="36" customHeight="1" spans="1:7">
      <c r="A1011" s="496">
        <v>2170203</v>
      </c>
      <c r="B1011" s="496" t="s">
        <v>1067</v>
      </c>
      <c r="C1011" s="497"/>
      <c r="D1011" s="498"/>
      <c r="E1011" s="495" t="str">
        <f t="shared" si="55"/>
        <v/>
      </c>
      <c r="F1011" s="294" t="str">
        <f t="shared" si="53"/>
        <v>否</v>
      </c>
      <c r="G1011" s="171" t="str">
        <f t="shared" si="54"/>
        <v>项</v>
      </c>
    </row>
    <row r="1012" ht="36" customHeight="1" spans="1:7">
      <c r="A1012" s="496">
        <v>2170204</v>
      </c>
      <c r="B1012" s="496" t="s">
        <v>1068</v>
      </c>
      <c r="C1012" s="497"/>
      <c r="D1012" s="498"/>
      <c r="E1012" s="495" t="str">
        <f t="shared" si="55"/>
        <v/>
      </c>
      <c r="F1012" s="294" t="str">
        <f t="shared" si="53"/>
        <v>否</v>
      </c>
      <c r="G1012" s="171" t="str">
        <f t="shared" si="54"/>
        <v>项</v>
      </c>
    </row>
    <row r="1013" ht="36" customHeight="1" spans="1:7">
      <c r="A1013" s="496">
        <v>2170205</v>
      </c>
      <c r="B1013" s="496" t="s">
        <v>1069</v>
      </c>
      <c r="C1013" s="497"/>
      <c r="D1013" s="498"/>
      <c r="E1013" s="495" t="str">
        <f t="shared" si="55"/>
        <v/>
      </c>
      <c r="F1013" s="294" t="str">
        <f t="shared" si="53"/>
        <v>否</v>
      </c>
      <c r="G1013" s="171" t="str">
        <f t="shared" si="54"/>
        <v>项</v>
      </c>
    </row>
    <row r="1014" ht="36" customHeight="1" spans="1:7">
      <c r="A1014" s="496">
        <v>21799</v>
      </c>
      <c r="B1014" s="496" t="s">
        <v>1070</v>
      </c>
      <c r="C1014" s="498"/>
      <c r="D1014" s="498"/>
      <c r="E1014" s="495" t="str">
        <f t="shared" si="55"/>
        <v/>
      </c>
      <c r="F1014" s="294" t="str">
        <f t="shared" si="53"/>
        <v>否</v>
      </c>
      <c r="G1014" s="171" t="str">
        <f t="shared" si="54"/>
        <v>款</v>
      </c>
    </row>
    <row r="1015" ht="36" customHeight="1" spans="1:7">
      <c r="A1015" s="492">
        <v>219</v>
      </c>
      <c r="B1015" s="492" t="s">
        <v>1071</v>
      </c>
      <c r="C1015" s="497"/>
      <c r="D1015" s="498"/>
      <c r="E1015" s="495" t="str">
        <f t="shared" si="55"/>
        <v/>
      </c>
      <c r="F1015" s="294" t="str">
        <f t="shared" si="53"/>
        <v>是</v>
      </c>
      <c r="G1015" s="171" t="str">
        <f t="shared" si="54"/>
        <v>类</v>
      </c>
    </row>
    <row r="1016" ht="36" customHeight="1" spans="1:7">
      <c r="A1016" s="496">
        <v>21901</v>
      </c>
      <c r="B1016" s="496" t="s">
        <v>1072</v>
      </c>
      <c r="C1016" s="497"/>
      <c r="D1016" s="498"/>
      <c r="E1016" s="495" t="str">
        <f t="shared" si="55"/>
        <v/>
      </c>
      <c r="F1016" s="294" t="str">
        <f t="shared" si="53"/>
        <v>否</v>
      </c>
      <c r="G1016" s="171" t="str">
        <f t="shared" si="54"/>
        <v>款</v>
      </c>
    </row>
    <row r="1017" ht="36" customHeight="1" spans="1:7">
      <c r="A1017" s="496">
        <v>21902</v>
      </c>
      <c r="B1017" s="496" t="s">
        <v>1073</v>
      </c>
      <c r="C1017" s="497"/>
      <c r="D1017" s="498"/>
      <c r="E1017" s="495" t="str">
        <f t="shared" si="55"/>
        <v/>
      </c>
      <c r="F1017" s="294" t="str">
        <f t="shared" si="53"/>
        <v>否</v>
      </c>
      <c r="G1017" s="171" t="str">
        <f t="shared" si="54"/>
        <v>款</v>
      </c>
    </row>
    <row r="1018" ht="36" customHeight="1" spans="1:7">
      <c r="A1018" s="496">
        <v>21903</v>
      </c>
      <c r="B1018" s="496" t="s">
        <v>1074</v>
      </c>
      <c r="C1018" s="497"/>
      <c r="D1018" s="498"/>
      <c r="E1018" s="495" t="str">
        <f t="shared" si="55"/>
        <v/>
      </c>
      <c r="F1018" s="294" t="str">
        <f t="shared" si="53"/>
        <v>否</v>
      </c>
      <c r="G1018" s="171" t="str">
        <f t="shared" si="54"/>
        <v>款</v>
      </c>
    </row>
    <row r="1019" ht="36" customHeight="1" spans="1:7">
      <c r="A1019" s="496">
        <v>21904</v>
      </c>
      <c r="B1019" s="496" t="s">
        <v>1075</v>
      </c>
      <c r="C1019" s="497"/>
      <c r="D1019" s="498"/>
      <c r="E1019" s="495" t="str">
        <f t="shared" si="55"/>
        <v/>
      </c>
      <c r="F1019" s="294" t="str">
        <f t="shared" si="53"/>
        <v>否</v>
      </c>
      <c r="G1019" s="171" t="str">
        <f t="shared" si="54"/>
        <v>款</v>
      </c>
    </row>
    <row r="1020" ht="36" customHeight="1" spans="1:7">
      <c r="A1020" s="496">
        <v>21905</v>
      </c>
      <c r="B1020" s="496" t="s">
        <v>1076</v>
      </c>
      <c r="C1020" s="497"/>
      <c r="D1020" s="494"/>
      <c r="E1020" s="495" t="str">
        <f t="shared" si="55"/>
        <v/>
      </c>
      <c r="F1020" s="294" t="str">
        <f t="shared" si="53"/>
        <v>否</v>
      </c>
      <c r="G1020" s="171" t="str">
        <f t="shared" si="54"/>
        <v>款</v>
      </c>
    </row>
    <row r="1021" ht="36" customHeight="1" spans="1:7">
      <c r="A1021" s="496">
        <v>21906</v>
      </c>
      <c r="B1021" s="496" t="s">
        <v>1077</v>
      </c>
      <c r="C1021" s="497"/>
      <c r="D1021" s="498"/>
      <c r="E1021" s="499" t="str">
        <f t="shared" si="55"/>
        <v/>
      </c>
      <c r="F1021" s="294" t="str">
        <f t="shared" si="53"/>
        <v>否</v>
      </c>
      <c r="G1021" s="171" t="str">
        <f t="shared" si="54"/>
        <v>款</v>
      </c>
    </row>
    <row r="1022" ht="36" customHeight="1" spans="1:7">
      <c r="A1022" s="496">
        <v>21907</v>
      </c>
      <c r="B1022" s="496" t="s">
        <v>1078</v>
      </c>
      <c r="C1022" s="497"/>
      <c r="D1022" s="498"/>
      <c r="E1022" s="499" t="str">
        <f t="shared" si="55"/>
        <v/>
      </c>
      <c r="F1022" s="294" t="str">
        <f t="shared" si="53"/>
        <v>否</v>
      </c>
      <c r="G1022" s="171" t="str">
        <f t="shared" si="54"/>
        <v>款</v>
      </c>
    </row>
    <row r="1023" ht="36" customHeight="1" spans="1:7">
      <c r="A1023" s="496">
        <v>21908</v>
      </c>
      <c r="B1023" s="496" t="s">
        <v>1079</v>
      </c>
      <c r="C1023" s="497"/>
      <c r="D1023" s="498"/>
      <c r="E1023" s="499" t="str">
        <f t="shared" si="55"/>
        <v/>
      </c>
      <c r="F1023" s="294" t="str">
        <f t="shared" si="53"/>
        <v>否</v>
      </c>
      <c r="G1023" s="171" t="str">
        <f t="shared" si="54"/>
        <v>款</v>
      </c>
    </row>
    <row r="1024" ht="36" customHeight="1" spans="1:7">
      <c r="A1024" s="496">
        <v>21999</v>
      </c>
      <c r="B1024" s="496" t="s">
        <v>1080</v>
      </c>
      <c r="C1024" s="497"/>
      <c r="D1024" s="498"/>
      <c r="E1024" s="499" t="str">
        <f t="shared" si="55"/>
        <v/>
      </c>
      <c r="F1024" s="294" t="str">
        <f t="shared" si="53"/>
        <v>否</v>
      </c>
      <c r="G1024" s="171" t="str">
        <f t="shared" si="54"/>
        <v>款</v>
      </c>
    </row>
    <row r="1025" ht="36" customHeight="1" spans="1:7">
      <c r="A1025" s="492">
        <v>220</v>
      </c>
      <c r="B1025" s="492" t="s">
        <v>1081</v>
      </c>
      <c r="C1025" s="493">
        <f>SUM(C1026,C1045,C1060)</f>
        <v>1298</v>
      </c>
      <c r="D1025" s="493">
        <f>SUM(D1026,D1045,D1060)</f>
        <v>11452</v>
      </c>
      <c r="E1025" s="495">
        <f t="shared" si="55"/>
        <v>7.823</v>
      </c>
      <c r="F1025" s="294" t="str">
        <f t="shared" si="53"/>
        <v>是</v>
      </c>
      <c r="G1025" s="171" t="str">
        <f t="shared" si="54"/>
        <v>类</v>
      </c>
    </row>
    <row r="1026" ht="36" customHeight="1" spans="1:7">
      <c r="A1026" s="496">
        <v>22001</v>
      </c>
      <c r="B1026" s="496" t="s">
        <v>1082</v>
      </c>
      <c r="C1026" s="497">
        <f>SUM(C1027:C1044)</f>
        <v>1130</v>
      </c>
      <c r="D1026" s="497">
        <f>SUM(D1027:D1044)</f>
        <v>11264</v>
      </c>
      <c r="E1026" s="499">
        <f t="shared" si="55"/>
        <v>8.968</v>
      </c>
      <c r="F1026" s="294" t="str">
        <f t="shared" si="53"/>
        <v>是</v>
      </c>
      <c r="G1026" s="171" t="str">
        <f t="shared" si="54"/>
        <v>款</v>
      </c>
    </row>
    <row r="1027" ht="36" customHeight="1" spans="1:7">
      <c r="A1027" s="496">
        <v>2200101</v>
      </c>
      <c r="B1027" s="496" t="s">
        <v>140</v>
      </c>
      <c r="C1027" s="497">
        <v>989</v>
      </c>
      <c r="D1027" s="498">
        <v>11112</v>
      </c>
      <c r="E1027" s="499">
        <f t="shared" si="55"/>
        <v>10.236</v>
      </c>
      <c r="F1027" s="294" t="str">
        <f t="shared" si="53"/>
        <v>是</v>
      </c>
      <c r="G1027" s="171" t="str">
        <f t="shared" si="54"/>
        <v>项</v>
      </c>
    </row>
    <row r="1028" ht="36" customHeight="1" spans="1:7">
      <c r="A1028" s="496">
        <v>2200102</v>
      </c>
      <c r="B1028" s="496" t="s">
        <v>142</v>
      </c>
      <c r="C1028" s="497"/>
      <c r="D1028" s="498">
        <v>11</v>
      </c>
      <c r="E1028" s="499" t="str">
        <f t="shared" si="55"/>
        <v/>
      </c>
      <c r="F1028" s="294" t="str">
        <f t="shared" ref="F1028:F1091" si="56">IF(LEN(A1028)=3,"是",IF(B1028&lt;&gt;"",IF(SUM(C1028:D1028)&lt;&gt;0,"是","否"),"是"))</f>
        <v>是</v>
      </c>
      <c r="G1028" s="171" t="str">
        <f t="shared" ref="G1028:G1091" si="57">IF(LEN(A1028)=3,"类",IF(LEN(A1028)=5,"款","项"))</f>
        <v>项</v>
      </c>
    </row>
    <row r="1029" ht="36" customHeight="1" spans="1:7">
      <c r="A1029" s="496">
        <v>2200103</v>
      </c>
      <c r="B1029" s="496" t="s">
        <v>144</v>
      </c>
      <c r="C1029" s="497">
        <v>0</v>
      </c>
      <c r="D1029" s="498"/>
      <c r="E1029" s="499" t="str">
        <f t="shared" si="55"/>
        <v/>
      </c>
      <c r="F1029" s="294" t="str">
        <f t="shared" si="56"/>
        <v>否</v>
      </c>
      <c r="G1029" s="171" t="str">
        <f t="shared" si="57"/>
        <v>项</v>
      </c>
    </row>
    <row r="1030" ht="36" customHeight="1" spans="1:7">
      <c r="A1030" s="496">
        <v>2200104</v>
      </c>
      <c r="B1030" s="496" t="s">
        <v>1083</v>
      </c>
      <c r="C1030" s="497">
        <v>100</v>
      </c>
      <c r="D1030" s="498">
        <v>132</v>
      </c>
      <c r="E1030" s="499">
        <f t="shared" si="55"/>
        <v>0.32</v>
      </c>
      <c r="F1030" s="294" t="str">
        <f t="shared" si="56"/>
        <v>是</v>
      </c>
      <c r="G1030" s="171" t="str">
        <f t="shared" si="57"/>
        <v>项</v>
      </c>
    </row>
    <row r="1031" ht="36" customHeight="1" spans="1:7">
      <c r="A1031" s="496">
        <v>2200105</v>
      </c>
      <c r="B1031" s="496" t="s">
        <v>1084</v>
      </c>
      <c r="C1031" s="497"/>
      <c r="D1031" s="498"/>
      <c r="E1031" s="495" t="str">
        <f t="shared" si="55"/>
        <v/>
      </c>
      <c r="F1031" s="294" t="str">
        <f t="shared" si="56"/>
        <v>否</v>
      </c>
      <c r="G1031" s="171" t="str">
        <f t="shared" si="57"/>
        <v>项</v>
      </c>
    </row>
    <row r="1032" ht="36" customHeight="1" spans="1:7">
      <c r="A1032" s="496">
        <v>2200106</v>
      </c>
      <c r="B1032" s="496" t="s">
        <v>1085</v>
      </c>
      <c r="C1032" s="497"/>
      <c r="D1032" s="498"/>
      <c r="E1032" s="495" t="str">
        <f t="shared" si="55"/>
        <v/>
      </c>
      <c r="F1032" s="294" t="str">
        <f t="shared" si="56"/>
        <v>否</v>
      </c>
      <c r="G1032" s="171" t="str">
        <f t="shared" si="57"/>
        <v>项</v>
      </c>
    </row>
    <row r="1033" ht="36" customHeight="1" spans="1:7">
      <c r="A1033" s="496">
        <v>2200107</v>
      </c>
      <c r="B1033" s="496" t="s">
        <v>1086</v>
      </c>
      <c r="C1033" s="497"/>
      <c r="D1033" s="498"/>
      <c r="E1033" s="495" t="str">
        <f t="shared" si="55"/>
        <v/>
      </c>
      <c r="F1033" s="294" t="str">
        <f t="shared" si="56"/>
        <v>否</v>
      </c>
      <c r="G1033" s="171" t="str">
        <f t="shared" si="57"/>
        <v>项</v>
      </c>
    </row>
    <row r="1034" ht="36" customHeight="1" spans="1:7">
      <c r="A1034" s="496">
        <v>2200108</v>
      </c>
      <c r="B1034" s="496" t="s">
        <v>1087</v>
      </c>
      <c r="C1034" s="497"/>
      <c r="D1034" s="498">
        <v>9</v>
      </c>
      <c r="E1034" s="495" t="str">
        <f t="shared" si="55"/>
        <v/>
      </c>
      <c r="F1034" s="294" t="str">
        <f t="shared" si="56"/>
        <v>是</v>
      </c>
      <c r="G1034" s="171" t="str">
        <f t="shared" si="57"/>
        <v>项</v>
      </c>
    </row>
    <row r="1035" ht="36" customHeight="1" spans="1:7">
      <c r="A1035" s="496">
        <v>2200109</v>
      </c>
      <c r="B1035" s="496" t="s">
        <v>1088</v>
      </c>
      <c r="C1035" s="497"/>
      <c r="D1035" s="498"/>
      <c r="E1035" s="495" t="str">
        <f t="shared" si="55"/>
        <v/>
      </c>
      <c r="F1035" s="294" t="str">
        <f t="shared" si="56"/>
        <v>否</v>
      </c>
      <c r="G1035" s="171" t="str">
        <f t="shared" si="57"/>
        <v>项</v>
      </c>
    </row>
    <row r="1036" ht="36" customHeight="1" spans="1:7">
      <c r="A1036" s="496">
        <v>2200110</v>
      </c>
      <c r="B1036" s="496" t="s">
        <v>1089</v>
      </c>
      <c r="C1036" s="497"/>
      <c r="D1036" s="498"/>
      <c r="E1036" s="495" t="str">
        <f t="shared" si="55"/>
        <v/>
      </c>
      <c r="F1036" s="294" t="str">
        <f t="shared" si="56"/>
        <v>否</v>
      </c>
      <c r="G1036" s="171" t="str">
        <f t="shared" si="57"/>
        <v>项</v>
      </c>
    </row>
    <row r="1037" ht="36" customHeight="1" spans="1:7">
      <c r="A1037" s="496">
        <v>2200112</v>
      </c>
      <c r="B1037" s="496" t="s">
        <v>1090</v>
      </c>
      <c r="C1037" s="497"/>
      <c r="D1037" s="498"/>
      <c r="E1037" s="495" t="str">
        <f t="shared" si="55"/>
        <v/>
      </c>
      <c r="F1037" s="294" t="str">
        <f t="shared" si="56"/>
        <v>否</v>
      </c>
      <c r="G1037" s="171" t="str">
        <f t="shared" si="57"/>
        <v>项</v>
      </c>
    </row>
    <row r="1038" ht="36" customHeight="1" spans="1:7">
      <c r="A1038" s="496">
        <v>2200113</v>
      </c>
      <c r="B1038" s="496" t="s">
        <v>1091</v>
      </c>
      <c r="C1038" s="497"/>
      <c r="D1038" s="498"/>
      <c r="E1038" s="495" t="str">
        <f t="shared" si="55"/>
        <v/>
      </c>
      <c r="F1038" s="294" t="str">
        <f t="shared" si="56"/>
        <v>否</v>
      </c>
      <c r="G1038" s="171" t="str">
        <f t="shared" si="57"/>
        <v>项</v>
      </c>
    </row>
    <row r="1039" ht="36" customHeight="1" spans="1:7">
      <c r="A1039" s="496">
        <v>2200114</v>
      </c>
      <c r="B1039" s="496" t="s">
        <v>1092</v>
      </c>
      <c r="C1039" s="497">
        <v>41</v>
      </c>
      <c r="D1039" s="498"/>
      <c r="E1039" s="499" t="str">
        <f t="shared" si="55"/>
        <v/>
      </c>
      <c r="F1039" s="294" t="str">
        <f t="shared" si="56"/>
        <v>是</v>
      </c>
      <c r="G1039" s="171" t="str">
        <f t="shared" si="57"/>
        <v>项</v>
      </c>
    </row>
    <row r="1040" ht="36" customHeight="1" spans="1:7">
      <c r="A1040" s="496">
        <v>2200115</v>
      </c>
      <c r="B1040" s="496" t="s">
        <v>1093</v>
      </c>
      <c r="C1040" s="497"/>
      <c r="D1040" s="498"/>
      <c r="E1040" s="495" t="str">
        <f t="shared" si="55"/>
        <v/>
      </c>
      <c r="F1040" s="294" t="str">
        <f t="shared" si="56"/>
        <v>否</v>
      </c>
      <c r="G1040" s="171" t="str">
        <f t="shared" si="57"/>
        <v>项</v>
      </c>
    </row>
    <row r="1041" ht="36" customHeight="1" spans="1:7">
      <c r="A1041" s="496">
        <v>2200116</v>
      </c>
      <c r="B1041" s="496" t="s">
        <v>1094</v>
      </c>
      <c r="C1041" s="497"/>
      <c r="D1041" s="498"/>
      <c r="E1041" s="495" t="str">
        <f t="shared" si="55"/>
        <v/>
      </c>
      <c r="F1041" s="294" t="str">
        <f t="shared" si="56"/>
        <v>否</v>
      </c>
      <c r="G1041" s="171" t="str">
        <f t="shared" si="57"/>
        <v>项</v>
      </c>
    </row>
    <row r="1042" ht="36" customHeight="1" spans="1:7">
      <c r="A1042" s="496">
        <v>2200119</v>
      </c>
      <c r="B1042" s="496" t="s">
        <v>1095</v>
      </c>
      <c r="C1042" s="497"/>
      <c r="D1042" s="498"/>
      <c r="E1042" s="495" t="str">
        <f t="shared" si="55"/>
        <v/>
      </c>
      <c r="F1042" s="294" t="str">
        <f t="shared" si="56"/>
        <v>否</v>
      </c>
      <c r="G1042" s="171" t="str">
        <f t="shared" si="57"/>
        <v>项</v>
      </c>
    </row>
    <row r="1043" ht="36" customHeight="1" spans="1:7">
      <c r="A1043" s="496">
        <v>2200150</v>
      </c>
      <c r="B1043" s="496" t="s">
        <v>158</v>
      </c>
      <c r="C1043" s="497"/>
      <c r="D1043" s="498"/>
      <c r="E1043" s="495" t="str">
        <f t="shared" si="55"/>
        <v/>
      </c>
      <c r="F1043" s="294" t="str">
        <f t="shared" si="56"/>
        <v>否</v>
      </c>
      <c r="G1043" s="171" t="str">
        <f t="shared" si="57"/>
        <v>项</v>
      </c>
    </row>
    <row r="1044" ht="36" customHeight="1" spans="1:7">
      <c r="A1044" s="496">
        <v>2200199</v>
      </c>
      <c r="B1044" s="496" t="s">
        <v>1096</v>
      </c>
      <c r="C1044" s="497"/>
      <c r="D1044" s="498"/>
      <c r="E1044" s="495" t="str">
        <f t="shared" si="55"/>
        <v/>
      </c>
      <c r="F1044" s="294" t="str">
        <f t="shared" si="56"/>
        <v>否</v>
      </c>
      <c r="G1044" s="171" t="str">
        <f t="shared" si="57"/>
        <v>项</v>
      </c>
    </row>
    <row r="1045" ht="36" customHeight="1" spans="1:7">
      <c r="A1045" s="496">
        <v>22005</v>
      </c>
      <c r="B1045" s="496" t="s">
        <v>1097</v>
      </c>
      <c r="C1045" s="497">
        <f>SUM(C1046:C1059)</f>
        <v>168</v>
      </c>
      <c r="D1045" s="497">
        <f>SUM(D1046:D1059)</f>
        <v>188</v>
      </c>
      <c r="E1045" s="499">
        <f t="shared" si="55"/>
        <v>0.119</v>
      </c>
      <c r="F1045" s="294" t="str">
        <f t="shared" si="56"/>
        <v>是</v>
      </c>
      <c r="G1045" s="171" t="str">
        <f t="shared" si="57"/>
        <v>款</v>
      </c>
    </row>
    <row r="1046" ht="36" customHeight="1" spans="1:7">
      <c r="A1046" s="496">
        <v>2200501</v>
      </c>
      <c r="B1046" s="496" t="s">
        <v>140</v>
      </c>
      <c r="C1046" s="497"/>
      <c r="D1046" s="498"/>
      <c r="E1046" s="495" t="str">
        <f t="shared" si="55"/>
        <v/>
      </c>
      <c r="F1046" s="294" t="str">
        <f t="shared" si="56"/>
        <v>否</v>
      </c>
      <c r="G1046" s="171" t="str">
        <f t="shared" si="57"/>
        <v>项</v>
      </c>
    </row>
    <row r="1047" ht="36" customHeight="1" spans="1:7">
      <c r="A1047" s="496">
        <v>2200502</v>
      </c>
      <c r="B1047" s="496" t="s">
        <v>142</v>
      </c>
      <c r="C1047" s="497"/>
      <c r="D1047" s="498"/>
      <c r="E1047" s="495" t="str">
        <f t="shared" si="55"/>
        <v/>
      </c>
      <c r="F1047" s="294" t="str">
        <f t="shared" si="56"/>
        <v>否</v>
      </c>
      <c r="G1047" s="171" t="str">
        <f t="shared" si="57"/>
        <v>项</v>
      </c>
    </row>
    <row r="1048" ht="36" customHeight="1" spans="1:7">
      <c r="A1048" s="496">
        <v>2200503</v>
      </c>
      <c r="B1048" s="496" t="s">
        <v>144</v>
      </c>
      <c r="C1048" s="497"/>
      <c r="D1048" s="498"/>
      <c r="E1048" s="495" t="str">
        <f t="shared" si="55"/>
        <v/>
      </c>
      <c r="F1048" s="294" t="str">
        <f t="shared" si="56"/>
        <v>否</v>
      </c>
      <c r="G1048" s="171" t="str">
        <f t="shared" si="57"/>
        <v>项</v>
      </c>
    </row>
    <row r="1049" ht="36" customHeight="1" spans="1:7">
      <c r="A1049" s="496">
        <v>2200504</v>
      </c>
      <c r="B1049" s="496" t="s">
        <v>1098</v>
      </c>
      <c r="C1049" s="497"/>
      <c r="D1049" s="498"/>
      <c r="E1049" s="495" t="str">
        <f t="shared" si="55"/>
        <v/>
      </c>
      <c r="F1049" s="294" t="str">
        <f t="shared" si="56"/>
        <v>否</v>
      </c>
      <c r="G1049" s="171" t="str">
        <f t="shared" si="57"/>
        <v>项</v>
      </c>
    </row>
    <row r="1050" ht="36" customHeight="1" spans="1:7">
      <c r="A1050" s="496">
        <v>2200506</v>
      </c>
      <c r="B1050" s="496" t="s">
        <v>1099</v>
      </c>
      <c r="C1050" s="497"/>
      <c r="D1050" s="498"/>
      <c r="E1050" s="495" t="str">
        <f t="shared" si="55"/>
        <v/>
      </c>
      <c r="F1050" s="294" t="str">
        <f t="shared" si="56"/>
        <v>否</v>
      </c>
      <c r="G1050" s="171" t="str">
        <f t="shared" si="57"/>
        <v>项</v>
      </c>
    </row>
    <row r="1051" ht="36" customHeight="1" spans="1:7">
      <c r="A1051" s="496">
        <v>2200507</v>
      </c>
      <c r="B1051" s="496" t="s">
        <v>1100</v>
      </c>
      <c r="C1051" s="497"/>
      <c r="D1051" s="498"/>
      <c r="E1051" s="495" t="str">
        <f t="shared" si="55"/>
        <v/>
      </c>
      <c r="F1051" s="294" t="str">
        <f t="shared" si="56"/>
        <v>否</v>
      </c>
      <c r="G1051" s="171" t="str">
        <f t="shared" si="57"/>
        <v>项</v>
      </c>
    </row>
    <row r="1052" ht="36" customHeight="1" spans="1:7">
      <c r="A1052" s="496">
        <v>2200508</v>
      </c>
      <c r="B1052" s="496" t="s">
        <v>1101</v>
      </c>
      <c r="C1052" s="497"/>
      <c r="D1052" s="498"/>
      <c r="E1052" s="495" t="str">
        <f t="shared" si="55"/>
        <v/>
      </c>
      <c r="F1052" s="294" t="str">
        <f t="shared" si="56"/>
        <v>否</v>
      </c>
      <c r="G1052" s="171" t="str">
        <f t="shared" si="57"/>
        <v>项</v>
      </c>
    </row>
    <row r="1053" ht="36" customHeight="1" spans="1:7">
      <c r="A1053" s="496">
        <v>2200509</v>
      </c>
      <c r="B1053" s="496" t="s">
        <v>1102</v>
      </c>
      <c r="C1053" s="497"/>
      <c r="D1053" s="498">
        <v>120</v>
      </c>
      <c r="E1053" s="495" t="str">
        <f t="shared" si="55"/>
        <v/>
      </c>
      <c r="F1053" s="294" t="str">
        <f t="shared" si="56"/>
        <v>是</v>
      </c>
      <c r="G1053" s="171" t="str">
        <f t="shared" si="57"/>
        <v>项</v>
      </c>
    </row>
    <row r="1054" ht="36" customHeight="1" spans="1:7">
      <c r="A1054" s="496">
        <v>2200510</v>
      </c>
      <c r="B1054" s="496" t="s">
        <v>1103</v>
      </c>
      <c r="C1054" s="497"/>
      <c r="D1054" s="498"/>
      <c r="E1054" s="495" t="str">
        <f t="shared" si="55"/>
        <v/>
      </c>
      <c r="F1054" s="294" t="str">
        <f t="shared" si="56"/>
        <v>否</v>
      </c>
      <c r="G1054" s="171" t="str">
        <f t="shared" si="57"/>
        <v>项</v>
      </c>
    </row>
    <row r="1055" ht="36" customHeight="1" spans="1:7">
      <c r="A1055" s="496">
        <v>2200511</v>
      </c>
      <c r="B1055" s="496" t="s">
        <v>1104</v>
      </c>
      <c r="C1055" s="497"/>
      <c r="D1055" s="498"/>
      <c r="E1055" s="495" t="str">
        <f t="shared" si="55"/>
        <v/>
      </c>
      <c r="F1055" s="294" t="str">
        <f t="shared" si="56"/>
        <v>否</v>
      </c>
      <c r="G1055" s="171" t="str">
        <f t="shared" si="57"/>
        <v>项</v>
      </c>
    </row>
    <row r="1056" ht="36" customHeight="1" spans="1:7">
      <c r="A1056" s="496">
        <v>2200512</v>
      </c>
      <c r="B1056" s="496" t="s">
        <v>1105</v>
      </c>
      <c r="C1056" s="497"/>
      <c r="D1056" s="498"/>
      <c r="E1056" s="495" t="str">
        <f t="shared" si="55"/>
        <v/>
      </c>
      <c r="F1056" s="294" t="str">
        <f t="shared" si="56"/>
        <v>否</v>
      </c>
      <c r="G1056" s="171" t="str">
        <f t="shared" si="57"/>
        <v>项</v>
      </c>
    </row>
    <row r="1057" ht="36" customHeight="1" spans="1:7">
      <c r="A1057" s="496">
        <v>2200513</v>
      </c>
      <c r="B1057" s="496" t="s">
        <v>1106</v>
      </c>
      <c r="C1057" s="497"/>
      <c r="D1057" s="494"/>
      <c r="E1057" s="495" t="str">
        <f t="shared" si="55"/>
        <v/>
      </c>
      <c r="F1057" s="294" t="str">
        <f t="shared" si="56"/>
        <v>否</v>
      </c>
      <c r="G1057" s="171" t="str">
        <f t="shared" si="57"/>
        <v>项</v>
      </c>
    </row>
    <row r="1058" ht="36" customHeight="1" spans="1:7">
      <c r="A1058" s="496">
        <v>2200514</v>
      </c>
      <c r="B1058" s="496" t="s">
        <v>1107</v>
      </c>
      <c r="C1058" s="497"/>
      <c r="D1058" s="498"/>
      <c r="E1058" s="499" t="str">
        <f t="shared" si="55"/>
        <v/>
      </c>
      <c r="F1058" s="294" t="str">
        <f t="shared" si="56"/>
        <v>否</v>
      </c>
      <c r="G1058" s="171" t="str">
        <f t="shared" si="57"/>
        <v>项</v>
      </c>
    </row>
    <row r="1059" ht="36" customHeight="1" spans="1:7">
      <c r="A1059" s="496">
        <v>2200599</v>
      </c>
      <c r="B1059" s="496" t="s">
        <v>1108</v>
      </c>
      <c r="C1059" s="497">
        <v>168</v>
      </c>
      <c r="D1059" s="498">
        <v>68</v>
      </c>
      <c r="E1059" s="499">
        <f t="shared" si="55"/>
        <v>-0.595</v>
      </c>
      <c r="F1059" s="294" t="str">
        <f t="shared" si="56"/>
        <v>是</v>
      </c>
      <c r="G1059" s="171" t="str">
        <f t="shared" si="57"/>
        <v>项</v>
      </c>
    </row>
    <row r="1060" ht="36" customHeight="1" spans="1:7">
      <c r="A1060" s="496">
        <v>22099</v>
      </c>
      <c r="B1060" s="496" t="s">
        <v>1109</v>
      </c>
      <c r="C1060" s="497"/>
      <c r="D1060" s="497"/>
      <c r="E1060" s="499" t="str">
        <f t="shared" si="55"/>
        <v/>
      </c>
      <c r="F1060" s="294" t="str">
        <f t="shared" si="56"/>
        <v>否</v>
      </c>
      <c r="G1060" s="171" t="str">
        <f t="shared" si="57"/>
        <v>款</v>
      </c>
    </row>
    <row r="1061" ht="36" customHeight="1" spans="1:7">
      <c r="A1061" s="496">
        <v>2209901</v>
      </c>
      <c r="B1061" s="496" t="s">
        <v>1110</v>
      </c>
      <c r="C1061" s="497"/>
      <c r="D1061" s="498"/>
      <c r="E1061" s="499" t="str">
        <f t="shared" si="55"/>
        <v/>
      </c>
      <c r="F1061" s="294" t="str">
        <f t="shared" si="56"/>
        <v>否</v>
      </c>
      <c r="G1061" s="171" t="str">
        <f t="shared" si="57"/>
        <v>项</v>
      </c>
    </row>
    <row r="1062" ht="36" customHeight="1" spans="1:7">
      <c r="A1062" s="492">
        <v>221</v>
      </c>
      <c r="B1062" s="492" t="s">
        <v>1111</v>
      </c>
      <c r="C1062" s="493">
        <f>SUM(C1063,C1075,C1079)</f>
        <v>15048</v>
      </c>
      <c r="D1062" s="493">
        <f>SUM(D1063,D1075,D1079)</f>
        <v>10765</v>
      </c>
      <c r="E1062" s="495">
        <f t="shared" si="55"/>
        <v>-0.285</v>
      </c>
      <c r="F1062" s="294" t="str">
        <f t="shared" si="56"/>
        <v>是</v>
      </c>
      <c r="G1062" s="171" t="str">
        <f t="shared" si="57"/>
        <v>类</v>
      </c>
    </row>
    <row r="1063" ht="36" customHeight="1" spans="1:7">
      <c r="A1063" s="496">
        <v>22101</v>
      </c>
      <c r="B1063" s="496" t="s">
        <v>1112</v>
      </c>
      <c r="C1063" s="497">
        <f>SUM(C1064:C1074)</f>
        <v>7076</v>
      </c>
      <c r="D1063" s="497">
        <f>SUM(D1064:D1074)</f>
        <v>2099</v>
      </c>
      <c r="E1063" s="499">
        <f t="shared" si="55"/>
        <v>-0.703</v>
      </c>
      <c r="F1063" s="294" t="str">
        <f t="shared" si="56"/>
        <v>是</v>
      </c>
      <c r="G1063" s="171" t="str">
        <f t="shared" si="57"/>
        <v>款</v>
      </c>
    </row>
    <row r="1064" ht="36" customHeight="1" spans="1:7">
      <c r="A1064" s="496">
        <v>2210101</v>
      </c>
      <c r="B1064" s="496" t="s">
        <v>1113</v>
      </c>
      <c r="C1064" s="497"/>
      <c r="D1064" s="498"/>
      <c r="E1064" s="499" t="str">
        <f t="shared" si="55"/>
        <v/>
      </c>
      <c r="F1064" s="294" t="str">
        <f t="shared" si="56"/>
        <v>否</v>
      </c>
      <c r="G1064" s="171" t="str">
        <f t="shared" si="57"/>
        <v>项</v>
      </c>
    </row>
    <row r="1065" ht="36" customHeight="1" spans="1:7">
      <c r="A1065" s="496">
        <v>2210102</v>
      </c>
      <c r="B1065" s="496" t="s">
        <v>1114</v>
      </c>
      <c r="C1065" s="497"/>
      <c r="D1065" s="498"/>
      <c r="E1065" s="499" t="str">
        <f t="shared" si="55"/>
        <v/>
      </c>
      <c r="F1065" s="294" t="str">
        <f t="shared" si="56"/>
        <v>否</v>
      </c>
      <c r="G1065" s="171" t="str">
        <f t="shared" si="57"/>
        <v>项</v>
      </c>
    </row>
    <row r="1066" ht="36" customHeight="1" spans="1:7">
      <c r="A1066" s="496">
        <v>2210103</v>
      </c>
      <c r="B1066" s="496" t="s">
        <v>1115</v>
      </c>
      <c r="C1066" s="498">
        <v>3448</v>
      </c>
      <c r="D1066" s="498"/>
      <c r="E1066" s="499" t="str">
        <f t="shared" si="55"/>
        <v/>
      </c>
      <c r="F1066" s="294" t="str">
        <f t="shared" si="56"/>
        <v>是</v>
      </c>
      <c r="G1066" s="171" t="str">
        <f t="shared" si="57"/>
        <v>项</v>
      </c>
    </row>
    <row r="1067" ht="36" customHeight="1" spans="1:7">
      <c r="A1067" s="496">
        <v>2210104</v>
      </c>
      <c r="B1067" s="496" t="s">
        <v>1116</v>
      </c>
      <c r="C1067" s="498"/>
      <c r="D1067" s="498"/>
      <c r="E1067" s="499"/>
      <c r="F1067" s="294" t="str">
        <f t="shared" si="56"/>
        <v>否</v>
      </c>
      <c r="G1067" s="171" t="str">
        <f t="shared" si="57"/>
        <v>项</v>
      </c>
    </row>
    <row r="1068" ht="36" customHeight="1" spans="1:7">
      <c r="A1068" s="496">
        <v>2210105</v>
      </c>
      <c r="B1068" s="496" t="s">
        <v>1117</v>
      </c>
      <c r="C1068" s="498">
        <v>3570</v>
      </c>
      <c r="D1068" s="498">
        <v>999</v>
      </c>
      <c r="E1068" s="499">
        <f t="shared" ref="E1068:E1072" si="58">IF(OR(VALUE(D1068)=0,ISERROR(D1068/C1068-1)),"",D1068/C1068-1)</f>
        <v>-0.72</v>
      </c>
      <c r="F1068" s="294" t="str">
        <f t="shared" si="56"/>
        <v>是</v>
      </c>
      <c r="G1068" s="171" t="str">
        <f t="shared" si="57"/>
        <v>项</v>
      </c>
    </row>
    <row r="1069" ht="36" customHeight="1" spans="1:7">
      <c r="A1069" s="496">
        <v>2210106</v>
      </c>
      <c r="B1069" s="496" t="s">
        <v>1118</v>
      </c>
      <c r="C1069" s="498"/>
      <c r="D1069" s="498"/>
      <c r="E1069" s="499" t="str">
        <f t="shared" si="58"/>
        <v/>
      </c>
      <c r="F1069" s="294" t="str">
        <f t="shared" si="56"/>
        <v>否</v>
      </c>
      <c r="G1069" s="171" t="str">
        <f t="shared" si="57"/>
        <v>项</v>
      </c>
    </row>
    <row r="1070" ht="36" customHeight="1" spans="1:7">
      <c r="A1070" s="496">
        <v>2210107</v>
      </c>
      <c r="B1070" s="496" t="s">
        <v>1119</v>
      </c>
      <c r="C1070" s="498"/>
      <c r="D1070" s="498"/>
      <c r="E1070" s="499" t="str">
        <f t="shared" si="58"/>
        <v/>
      </c>
      <c r="F1070" s="294" t="str">
        <f t="shared" si="56"/>
        <v>否</v>
      </c>
      <c r="G1070" s="171" t="str">
        <f t="shared" si="57"/>
        <v>项</v>
      </c>
    </row>
    <row r="1071" ht="36" customHeight="1" spans="1:7">
      <c r="A1071" s="496">
        <v>2210108</v>
      </c>
      <c r="B1071" s="496" t="s">
        <v>1120</v>
      </c>
      <c r="C1071" s="498">
        <v>58</v>
      </c>
      <c r="D1071" s="498">
        <v>1074</v>
      </c>
      <c r="E1071" s="499">
        <f t="shared" si="58"/>
        <v>17.517</v>
      </c>
      <c r="F1071" s="294" t="str">
        <f t="shared" si="56"/>
        <v>是</v>
      </c>
      <c r="G1071" s="171" t="str">
        <f t="shared" si="57"/>
        <v>项</v>
      </c>
    </row>
    <row r="1072" ht="36" customHeight="1" spans="1:7">
      <c r="A1072" s="496">
        <v>2210109</v>
      </c>
      <c r="B1072" s="496" t="s">
        <v>1121</v>
      </c>
      <c r="C1072" s="498"/>
      <c r="D1072" s="498"/>
      <c r="E1072" s="499" t="str">
        <f t="shared" si="58"/>
        <v/>
      </c>
      <c r="F1072" s="294" t="str">
        <f t="shared" si="56"/>
        <v>否</v>
      </c>
      <c r="G1072" s="171" t="str">
        <f t="shared" si="57"/>
        <v>项</v>
      </c>
    </row>
    <row r="1073" ht="36" customHeight="1" spans="1:7">
      <c r="A1073" s="496">
        <v>2210110</v>
      </c>
      <c r="B1073" s="496" t="s">
        <v>1122</v>
      </c>
      <c r="C1073" s="498"/>
      <c r="D1073" s="498">
        <v>26</v>
      </c>
      <c r="E1073" s="499"/>
      <c r="F1073" s="294" t="str">
        <f t="shared" si="56"/>
        <v>是</v>
      </c>
      <c r="G1073" s="171" t="str">
        <f t="shared" si="57"/>
        <v>项</v>
      </c>
    </row>
    <row r="1074" ht="36" customHeight="1" spans="1:7">
      <c r="A1074" s="496">
        <v>2210199</v>
      </c>
      <c r="B1074" s="496" t="s">
        <v>1123</v>
      </c>
      <c r="C1074" s="498"/>
      <c r="D1074" s="498"/>
      <c r="E1074" s="499" t="str">
        <f t="shared" ref="E1074:E1132" si="59">IF(OR(VALUE(D1074)=0,ISERROR(D1074/C1074-1)),"",D1074/C1074-1)</f>
        <v/>
      </c>
      <c r="F1074" s="294" t="str">
        <f t="shared" si="56"/>
        <v>否</v>
      </c>
      <c r="G1074" s="171" t="str">
        <f t="shared" si="57"/>
        <v>项</v>
      </c>
    </row>
    <row r="1075" ht="36" customHeight="1" spans="1:7">
      <c r="A1075" s="496">
        <v>22102</v>
      </c>
      <c r="B1075" s="496" t="s">
        <v>1124</v>
      </c>
      <c r="C1075" s="497">
        <f>SUM(C1076:C1078)</f>
        <v>7972</v>
      </c>
      <c r="D1075" s="497">
        <f>SUM(D1076:D1078)</f>
        <v>8666</v>
      </c>
      <c r="E1075" s="499">
        <f t="shared" si="59"/>
        <v>0.087</v>
      </c>
      <c r="F1075" s="294" t="str">
        <f t="shared" si="56"/>
        <v>是</v>
      </c>
      <c r="G1075" s="171" t="str">
        <f t="shared" si="57"/>
        <v>款</v>
      </c>
    </row>
    <row r="1076" ht="36" customHeight="1" spans="1:7">
      <c r="A1076" s="496">
        <v>2210201</v>
      </c>
      <c r="B1076" s="496" t="s">
        <v>1125</v>
      </c>
      <c r="C1076" s="497">
        <v>7972</v>
      </c>
      <c r="D1076" s="498">
        <v>8666</v>
      </c>
      <c r="E1076" s="499">
        <f t="shared" si="59"/>
        <v>0.087</v>
      </c>
      <c r="F1076" s="294" t="str">
        <f t="shared" si="56"/>
        <v>是</v>
      </c>
      <c r="G1076" s="171" t="str">
        <f t="shared" si="57"/>
        <v>项</v>
      </c>
    </row>
    <row r="1077" ht="36" customHeight="1" spans="1:7">
      <c r="A1077" s="496">
        <v>2210202</v>
      </c>
      <c r="B1077" s="496" t="s">
        <v>1126</v>
      </c>
      <c r="C1077" s="497"/>
      <c r="D1077" s="498"/>
      <c r="E1077" s="495" t="str">
        <f t="shared" si="59"/>
        <v/>
      </c>
      <c r="F1077" s="294" t="str">
        <f t="shared" si="56"/>
        <v>否</v>
      </c>
      <c r="G1077" s="171" t="str">
        <f t="shared" si="57"/>
        <v>项</v>
      </c>
    </row>
    <row r="1078" ht="36" customHeight="1" spans="1:7">
      <c r="A1078" s="496">
        <v>2210203</v>
      </c>
      <c r="B1078" s="496" t="s">
        <v>1127</v>
      </c>
      <c r="C1078" s="497"/>
      <c r="D1078" s="494"/>
      <c r="E1078" s="495" t="str">
        <f t="shared" si="59"/>
        <v/>
      </c>
      <c r="F1078" s="294" t="str">
        <f t="shared" si="56"/>
        <v>否</v>
      </c>
      <c r="G1078" s="171" t="str">
        <f t="shared" si="57"/>
        <v>项</v>
      </c>
    </row>
    <row r="1079" ht="36" customHeight="1" spans="1:7">
      <c r="A1079" s="496">
        <v>22103</v>
      </c>
      <c r="B1079" s="496" t="s">
        <v>1128</v>
      </c>
      <c r="C1079" s="497"/>
      <c r="D1079" s="498"/>
      <c r="E1079" s="495" t="str">
        <f t="shared" si="59"/>
        <v/>
      </c>
      <c r="F1079" s="294" t="str">
        <f t="shared" si="56"/>
        <v>否</v>
      </c>
      <c r="G1079" s="171" t="str">
        <f t="shared" si="57"/>
        <v>款</v>
      </c>
    </row>
    <row r="1080" ht="36" customHeight="1" spans="1:7">
      <c r="A1080" s="496">
        <v>2210301</v>
      </c>
      <c r="B1080" s="496" t="s">
        <v>1129</v>
      </c>
      <c r="C1080" s="497"/>
      <c r="D1080" s="498"/>
      <c r="E1080" s="495" t="str">
        <f t="shared" si="59"/>
        <v/>
      </c>
      <c r="F1080" s="294" t="str">
        <f t="shared" si="56"/>
        <v>否</v>
      </c>
      <c r="G1080" s="171" t="str">
        <f t="shared" si="57"/>
        <v>项</v>
      </c>
    </row>
    <row r="1081" ht="36" customHeight="1" spans="1:7">
      <c r="A1081" s="496">
        <v>2210302</v>
      </c>
      <c r="B1081" s="496" t="s">
        <v>1130</v>
      </c>
      <c r="C1081" s="497"/>
      <c r="D1081" s="498"/>
      <c r="E1081" s="495" t="str">
        <f t="shared" si="59"/>
        <v/>
      </c>
      <c r="F1081" s="294" t="str">
        <f t="shared" si="56"/>
        <v>否</v>
      </c>
      <c r="G1081" s="171" t="str">
        <f t="shared" si="57"/>
        <v>项</v>
      </c>
    </row>
    <row r="1082" ht="36" customHeight="1" spans="1:7">
      <c r="A1082" s="496">
        <v>2210399</v>
      </c>
      <c r="B1082" s="496" t="s">
        <v>1131</v>
      </c>
      <c r="C1082" s="497"/>
      <c r="D1082" s="498"/>
      <c r="E1082" s="495" t="str">
        <f t="shared" si="59"/>
        <v/>
      </c>
      <c r="F1082" s="294" t="str">
        <f t="shared" si="56"/>
        <v>否</v>
      </c>
      <c r="G1082" s="171" t="str">
        <f t="shared" si="57"/>
        <v>项</v>
      </c>
    </row>
    <row r="1083" ht="36" customHeight="1" spans="1:7">
      <c r="A1083" s="492">
        <v>222</v>
      </c>
      <c r="B1083" s="492" t="s">
        <v>1132</v>
      </c>
      <c r="C1083" s="493">
        <f>SUM(C1084)</f>
        <v>213</v>
      </c>
      <c r="D1083" s="493">
        <f>SUM(D1084)</f>
        <v>213</v>
      </c>
      <c r="E1083" s="495">
        <f t="shared" si="59"/>
        <v>0</v>
      </c>
      <c r="F1083" s="294" t="str">
        <f t="shared" si="56"/>
        <v>是</v>
      </c>
      <c r="G1083" s="171" t="str">
        <f t="shared" si="57"/>
        <v>类</v>
      </c>
    </row>
    <row r="1084" ht="36" customHeight="1" spans="1:7">
      <c r="A1084" s="496">
        <v>22201</v>
      </c>
      <c r="B1084" s="496" t="s">
        <v>1133</v>
      </c>
      <c r="C1084" s="497">
        <f>SUM(C1085:C1098)</f>
        <v>213</v>
      </c>
      <c r="D1084" s="497">
        <f>SUM(D1085:D1098)</f>
        <v>213</v>
      </c>
      <c r="E1084" s="495">
        <f t="shared" si="59"/>
        <v>0</v>
      </c>
      <c r="F1084" s="294" t="str">
        <f t="shared" si="56"/>
        <v>是</v>
      </c>
      <c r="G1084" s="171" t="str">
        <f t="shared" si="57"/>
        <v>款</v>
      </c>
    </row>
    <row r="1085" ht="36" customHeight="1" spans="1:7">
      <c r="A1085" s="496">
        <v>2220101</v>
      </c>
      <c r="B1085" s="496" t="s">
        <v>140</v>
      </c>
      <c r="C1085" s="497"/>
      <c r="D1085" s="498"/>
      <c r="E1085" s="495" t="str">
        <f t="shared" si="59"/>
        <v/>
      </c>
      <c r="F1085" s="294" t="str">
        <f t="shared" si="56"/>
        <v>否</v>
      </c>
      <c r="G1085" s="171" t="str">
        <f t="shared" si="57"/>
        <v>项</v>
      </c>
    </row>
    <row r="1086" ht="36" customHeight="1" spans="1:7">
      <c r="A1086" s="496">
        <v>2220102</v>
      </c>
      <c r="B1086" s="496" t="s">
        <v>142</v>
      </c>
      <c r="C1086" s="497"/>
      <c r="D1086" s="498"/>
      <c r="E1086" s="495" t="str">
        <f t="shared" si="59"/>
        <v/>
      </c>
      <c r="F1086" s="294" t="str">
        <f t="shared" si="56"/>
        <v>否</v>
      </c>
      <c r="G1086" s="171" t="str">
        <f t="shared" si="57"/>
        <v>项</v>
      </c>
    </row>
    <row r="1087" ht="36" customHeight="1" spans="1:7">
      <c r="A1087" s="496">
        <v>2220103</v>
      </c>
      <c r="B1087" s="496" t="s">
        <v>144</v>
      </c>
      <c r="C1087" s="497"/>
      <c r="D1087" s="498"/>
      <c r="E1087" s="495" t="str">
        <f t="shared" si="59"/>
        <v/>
      </c>
      <c r="F1087" s="294" t="str">
        <f t="shared" si="56"/>
        <v>否</v>
      </c>
      <c r="G1087" s="171" t="str">
        <f t="shared" si="57"/>
        <v>项</v>
      </c>
    </row>
    <row r="1088" ht="36" customHeight="1" spans="1:7">
      <c r="A1088" s="496">
        <v>2220104</v>
      </c>
      <c r="B1088" s="496" t="s">
        <v>1134</v>
      </c>
      <c r="C1088" s="497"/>
      <c r="D1088" s="498"/>
      <c r="E1088" s="495" t="str">
        <f t="shared" si="59"/>
        <v/>
      </c>
      <c r="F1088" s="294" t="str">
        <f t="shared" si="56"/>
        <v>否</v>
      </c>
      <c r="G1088" s="171" t="str">
        <f t="shared" si="57"/>
        <v>项</v>
      </c>
    </row>
    <row r="1089" ht="36" customHeight="1" spans="1:7">
      <c r="A1089" s="496">
        <v>2220105</v>
      </c>
      <c r="B1089" s="496" t="s">
        <v>1135</v>
      </c>
      <c r="C1089" s="497"/>
      <c r="D1089" s="498"/>
      <c r="E1089" s="495" t="str">
        <f t="shared" si="59"/>
        <v/>
      </c>
      <c r="F1089" s="294" t="str">
        <f t="shared" si="56"/>
        <v>否</v>
      </c>
      <c r="G1089" s="171" t="str">
        <f t="shared" si="57"/>
        <v>项</v>
      </c>
    </row>
    <row r="1090" ht="36" customHeight="1" spans="1:7">
      <c r="A1090" s="496">
        <v>2220106</v>
      </c>
      <c r="B1090" s="496" t="s">
        <v>1136</v>
      </c>
      <c r="C1090" s="497"/>
      <c r="D1090" s="498"/>
      <c r="E1090" s="495" t="str">
        <f t="shared" si="59"/>
        <v/>
      </c>
      <c r="F1090" s="294" t="str">
        <f t="shared" si="56"/>
        <v>否</v>
      </c>
      <c r="G1090" s="171" t="str">
        <f t="shared" si="57"/>
        <v>项</v>
      </c>
    </row>
    <row r="1091" ht="36" customHeight="1" spans="1:7">
      <c r="A1091" s="496">
        <v>2220107</v>
      </c>
      <c r="B1091" s="496" t="s">
        <v>1137</v>
      </c>
      <c r="C1091" s="497"/>
      <c r="D1091" s="498"/>
      <c r="E1091" s="495" t="str">
        <f t="shared" si="59"/>
        <v/>
      </c>
      <c r="F1091" s="294" t="str">
        <f t="shared" si="56"/>
        <v>否</v>
      </c>
      <c r="G1091" s="171" t="str">
        <f t="shared" si="57"/>
        <v>项</v>
      </c>
    </row>
    <row r="1092" ht="36" customHeight="1" spans="1:7">
      <c r="A1092" s="496">
        <v>2220112</v>
      </c>
      <c r="B1092" s="496" t="s">
        <v>1138</v>
      </c>
      <c r="C1092" s="497"/>
      <c r="D1092" s="498"/>
      <c r="E1092" s="495" t="str">
        <f t="shared" si="59"/>
        <v/>
      </c>
      <c r="F1092" s="294" t="str">
        <f t="shared" ref="F1092:F1155" si="60">IF(LEN(A1092)=3,"是",IF(B1092&lt;&gt;"",IF(SUM(C1092:D1092)&lt;&gt;0,"是","否"),"是"))</f>
        <v>否</v>
      </c>
      <c r="G1092" s="171" t="str">
        <f t="shared" ref="G1092:G1155" si="61">IF(LEN(A1092)=3,"类",IF(LEN(A1092)=5,"款","项"))</f>
        <v>项</v>
      </c>
    </row>
    <row r="1093" ht="36" customHeight="1" spans="1:7">
      <c r="A1093" s="496">
        <v>2220113</v>
      </c>
      <c r="B1093" s="496" t="s">
        <v>1139</v>
      </c>
      <c r="C1093" s="497"/>
      <c r="D1093" s="498"/>
      <c r="E1093" s="495" t="str">
        <f t="shared" si="59"/>
        <v/>
      </c>
      <c r="F1093" s="294" t="str">
        <f t="shared" si="60"/>
        <v>否</v>
      </c>
      <c r="G1093" s="171" t="str">
        <f t="shared" si="61"/>
        <v>项</v>
      </c>
    </row>
    <row r="1094" ht="36" customHeight="1" spans="1:7">
      <c r="A1094" s="496">
        <v>2220114</v>
      </c>
      <c r="B1094" s="496" t="s">
        <v>1140</v>
      </c>
      <c r="C1094" s="497"/>
      <c r="D1094" s="494"/>
      <c r="E1094" s="495" t="str">
        <f t="shared" si="59"/>
        <v/>
      </c>
      <c r="F1094" s="294" t="str">
        <f t="shared" si="60"/>
        <v>否</v>
      </c>
      <c r="G1094" s="171" t="str">
        <f t="shared" si="61"/>
        <v>项</v>
      </c>
    </row>
    <row r="1095" ht="36" customHeight="1" spans="1:7">
      <c r="A1095" s="496">
        <v>2220115</v>
      </c>
      <c r="B1095" s="496" t="s">
        <v>1141</v>
      </c>
      <c r="C1095" s="497">
        <v>213</v>
      </c>
      <c r="D1095" s="498">
        <v>213</v>
      </c>
      <c r="E1095" s="495">
        <f t="shared" si="59"/>
        <v>0</v>
      </c>
      <c r="F1095" s="294" t="str">
        <f t="shared" si="60"/>
        <v>是</v>
      </c>
      <c r="G1095" s="171" t="str">
        <f t="shared" si="61"/>
        <v>项</v>
      </c>
    </row>
    <row r="1096" ht="36" customHeight="1" spans="1:7">
      <c r="A1096" s="496">
        <v>2220118</v>
      </c>
      <c r="B1096" s="496" t="s">
        <v>1142</v>
      </c>
      <c r="C1096" s="497"/>
      <c r="D1096" s="498"/>
      <c r="E1096" s="495" t="str">
        <f t="shared" si="59"/>
        <v/>
      </c>
      <c r="F1096" s="294" t="str">
        <f t="shared" si="60"/>
        <v>否</v>
      </c>
      <c r="G1096" s="171" t="str">
        <f t="shared" si="61"/>
        <v>项</v>
      </c>
    </row>
    <row r="1097" ht="36" customHeight="1" spans="1:7">
      <c r="A1097" s="496">
        <v>2220150</v>
      </c>
      <c r="B1097" s="496" t="s">
        <v>158</v>
      </c>
      <c r="C1097" s="497"/>
      <c r="D1097" s="498"/>
      <c r="E1097" s="499" t="str">
        <f t="shared" si="59"/>
        <v/>
      </c>
      <c r="F1097" s="294" t="str">
        <f t="shared" si="60"/>
        <v>否</v>
      </c>
      <c r="G1097" s="171" t="str">
        <f t="shared" si="61"/>
        <v>项</v>
      </c>
    </row>
    <row r="1098" ht="36" customHeight="1" spans="1:7">
      <c r="A1098" s="496">
        <v>2220199</v>
      </c>
      <c r="B1098" s="496" t="s">
        <v>1143</v>
      </c>
      <c r="C1098" s="497"/>
      <c r="D1098" s="498"/>
      <c r="E1098" s="499" t="str">
        <f t="shared" si="59"/>
        <v/>
      </c>
      <c r="F1098" s="294" t="str">
        <f t="shared" si="60"/>
        <v>否</v>
      </c>
      <c r="G1098" s="171" t="str">
        <f t="shared" si="61"/>
        <v>项</v>
      </c>
    </row>
    <row r="1099" ht="36" customHeight="1" spans="1:7">
      <c r="A1099" s="492">
        <v>224</v>
      </c>
      <c r="B1099" s="492" t="s">
        <v>1144</v>
      </c>
      <c r="C1099" s="493">
        <f>SUM(C1100,C1111,C1123,C1136,C1140,C1146)</f>
        <v>978</v>
      </c>
      <c r="D1099" s="493">
        <f>SUM(D1100,D1111,D1123,D1136,D1140,D1146)</f>
        <v>1000</v>
      </c>
      <c r="E1099" s="499">
        <f t="shared" si="59"/>
        <v>0.022</v>
      </c>
      <c r="F1099" s="294" t="str">
        <f t="shared" si="60"/>
        <v>是</v>
      </c>
      <c r="G1099" s="171" t="str">
        <f t="shared" si="61"/>
        <v>类</v>
      </c>
    </row>
    <row r="1100" ht="36" customHeight="1" spans="1:7">
      <c r="A1100" s="496">
        <v>22401</v>
      </c>
      <c r="B1100" s="496" t="s">
        <v>1145</v>
      </c>
      <c r="C1100" s="497">
        <f>SUM(C1101:C1107,C1108:C1110)</f>
        <v>215</v>
      </c>
      <c r="D1100" s="497">
        <f>SUM(D1101:D1107,D1108:D1110)</f>
        <v>300</v>
      </c>
      <c r="E1100" s="499">
        <f t="shared" si="59"/>
        <v>0.395</v>
      </c>
      <c r="F1100" s="294" t="str">
        <f t="shared" si="60"/>
        <v>是</v>
      </c>
      <c r="G1100" s="171" t="str">
        <f t="shared" si="61"/>
        <v>款</v>
      </c>
    </row>
    <row r="1101" ht="36" customHeight="1" spans="1:7">
      <c r="A1101" s="496">
        <v>2240101</v>
      </c>
      <c r="B1101" s="496" t="s">
        <v>1146</v>
      </c>
      <c r="C1101" s="497">
        <v>215</v>
      </c>
      <c r="D1101" s="498">
        <v>295</v>
      </c>
      <c r="E1101" s="499">
        <f t="shared" si="59"/>
        <v>0.372</v>
      </c>
      <c r="F1101" s="294" t="str">
        <f t="shared" si="60"/>
        <v>是</v>
      </c>
      <c r="G1101" s="171" t="str">
        <f t="shared" si="61"/>
        <v>项</v>
      </c>
    </row>
    <row r="1102" ht="36" customHeight="1" spans="1:7">
      <c r="A1102" s="496">
        <v>2240102</v>
      </c>
      <c r="B1102" s="496" t="s">
        <v>1147</v>
      </c>
      <c r="C1102" s="497"/>
      <c r="D1102" s="498"/>
      <c r="E1102" s="499" t="str">
        <f t="shared" si="59"/>
        <v/>
      </c>
      <c r="F1102" s="294" t="str">
        <f t="shared" si="60"/>
        <v>否</v>
      </c>
      <c r="G1102" s="171" t="str">
        <f t="shared" si="61"/>
        <v>项</v>
      </c>
    </row>
    <row r="1103" ht="36" customHeight="1" spans="1:7">
      <c r="A1103" s="496">
        <v>2240103</v>
      </c>
      <c r="B1103" s="496" t="s">
        <v>1148</v>
      </c>
      <c r="C1103" s="497"/>
      <c r="D1103" s="498"/>
      <c r="E1103" s="499" t="str">
        <f t="shared" si="59"/>
        <v/>
      </c>
      <c r="F1103" s="294" t="str">
        <f t="shared" si="60"/>
        <v>否</v>
      </c>
      <c r="G1103" s="171" t="str">
        <f t="shared" si="61"/>
        <v>项</v>
      </c>
    </row>
    <row r="1104" ht="36" customHeight="1" spans="1:7">
      <c r="A1104" s="496">
        <v>2240104</v>
      </c>
      <c r="B1104" s="496" t="s">
        <v>1149</v>
      </c>
      <c r="C1104" s="497"/>
      <c r="D1104" s="498"/>
      <c r="E1104" s="499" t="str">
        <f t="shared" si="59"/>
        <v/>
      </c>
      <c r="F1104" s="294" t="str">
        <f t="shared" si="60"/>
        <v>否</v>
      </c>
      <c r="G1104" s="171" t="str">
        <f t="shared" si="61"/>
        <v>项</v>
      </c>
    </row>
    <row r="1105" ht="36" customHeight="1" spans="1:7">
      <c r="A1105" s="496">
        <v>2240105</v>
      </c>
      <c r="B1105" s="496" t="s">
        <v>1150</v>
      </c>
      <c r="C1105" s="497"/>
      <c r="D1105" s="498"/>
      <c r="E1105" s="499" t="str">
        <f t="shared" si="59"/>
        <v/>
      </c>
      <c r="F1105" s="294" t="str">
        <f t="shared" si="60"/>
        <v>否</v>
      </c>
      <c r="G1105" s="171" t="str">
        <f t="shared" si="61"/>
        <v>项</v>
      </c>
    </row>
    <row r="1106" ht="36" customHeight="1" spans="1:7">
      <c r="A1106" s="496">
        <v>2240106</v>
      </c>
      <c r="B1106" s="496" t="s">
        <v>1150</v>
      </c>
      <c r="C1106" s="497"/>
      <c r="D1106" s="498">
        <v>5</v>
      </c>
      <c r="E1106" s="499" t="str">
        <f t="shared" si="59"/>
        <v/>
      </c>
      <c r="F1106" s="294" t="str">
        <f t="shared" si="60"/>
        <v>是</v>
      </c>
      <c r="G1106" s="171" t="str">
        <f t="shared" si="61"/>
        <v>项</v>
      </c>
    </row>
    <row r="1107" ht="36" customHeight="1" spans="1:7">
      <c r="A1107" s="496">
        <v>2240107</v>
      </c>
      <c r="B1107" s="496" t="s">
        <v>1151</v>
      </c>
      <c r="C1107" s="497"/>
      <c r="D1107" s="498"/>
      <c r="E1107" s="499" t="str">
        <f t="shared" si="59"/>
        <v/>
      </c>
      <c r="F1107" s="294" t="str">
        <f t="shared" si="60"/>
        <v>否</v>
      </c>
      <c r="G1107" s="171" t="str">
        <f t="shared" si="61"/>
        <v>项</v>
      </c>
    </row>
    <row r="1108" ht="36" customHeight="1" spans="1:7">
      <c r="A1108" s="496">
        <v>2240108</v>
      </c>
      <c r="B1108" s="496" t="s">
        <v>1152</v>
      </c>
      <c r="C1108" s="497"/>
      <c r="D1108" s="498"/>
      <c r="E1108" s="499" t="str">
        <f t="shared" si="59"/>
        <v/>
      </c>
      <c r="F1108" s="294" t="str">
        <f t="shared" si="60"/>
        <v>否</v>
      </c>
      <c r="G1108" s="171" t="str">
        <f t="shared" si="61"/>
        <v>项</v>
      </c>
    </row>
    <row r="1109" ht="36" customHeight="1" spans="1:7">
      <c r="A1109" s="496">
        <v>2240150</v>
      </c>
      <c r="B1109" s="496" t="s">
        <v>1153</v>
      </c>
      <c r="C1109" s="497"/>
      <c r="D1109" s="498"/>
      <c r="E1109" s="499" t="str">
        <f t="shared" si="59"/>
        <v/>
      </c>
      <c r="F1109" s="294" t="str">
        <f t="shared" si="60"/>
        <v>否</v>
      </c>
      <c r="G1109" s="171" t="str">
        <f t="shared" si="61"/>
        <v>项</v>
      </c>
    </row>
    <row r="1110" ht="36" customHeight="1" spans="1:7">
      <c r="A1110" s="496">
        <v>2240199</v>
      </c>
      <c r="B1110" s="496" t="s">
        <v>1154</v>
      </c>
      <c r="C1110" s="497"/>
      <c r="D1110" s="498"/>
      <c r="E1110" s="499" t="str">
        <f t="shared" si="59"/>
        <v/>
      </c>
      <c r="F1110" s="294" t="str">
        <f t="shared" si="60"/>
        <v>否</v>
      </c>
      <c r="G1110" s="171" t="str">
        <f t="shared" si="61"/>
        <v>项</v>
      </c>
    </row>
    <row r="1111" ht="36" customHeight="1" spans="1:7">
      <c r="A1111" s="496">
        <v>22402</v>
      </c>
      <c r="B1111" s="496" t="s">
        <v>1155</v>
      </c>
      <c r="C1111" s="497">
        <f>SUM(C1112:C1116)</f>
        <v>476</v>
      </c>
      <c r="D1111" s="497">
        <f>SUM(D1112:D1116)</f>
        <v>549</v>
      </c>
      <c r="E1111" s="499">
        <f t="shared" si="59"/>
        <v>0.153</v>
      </c>
      <c r="F1111" s="294" t="str">
        <f t="shared" si="60"/>
        <v>是</v>
      </c>
      <c r="G1111" s="171" t="str">
        <f t="shared" si="61"/>
        <v>款</v>
      </c>
    </row>
    <row r="1112" ht="36" customHeight="1" spans="1:7">
      <c r="A1112" s="496">
        <v>2240201</v>
      </c>
      <c r="B1112" s="496" t="s">
        <v>1156</v>
      </c>
      <c r="C1112" s="497">
        <v>476</v>
      </c>
      <c r="D1112" s="498">
        <v>549</v>
      </c>
      <c r="E1112" s="499">
        <f t="shared" si="59"/>
        <v>0.153</v>
      </c>
      <c r="F1112" s="294" t="str">
        <f t="shared" si="60"/>
        <v>是</v>
      </c>
      <c r="G1112" s="171" t="str">
        <f t="shared" si="61"/>
        <v>项</v>
      </c>
    </row>
    <row r="1113" ht="36" customHeight="1" spans="1:7">
      <c r="A1113" s="496">
        <v>2240202</v>
      </c>
      <c r="B1113" s="496" t="s">
        <v>1157</v>
      </c>
      <c r="C1113" s="497"/>
      <c r="D1113" s="498"/>
      <c r="E1113" s="499" t="str">
        <f t="shared" si="59"/>
        <v/>
      </c>
      <c r="F1113" s="294" t="str">
        <f t="shared" si="60"/>
        <v>否</v>
      </c>
      <c r="G1113" s="171" t="str">
        <f t="shared" si="61"/>
        <v>项</v>
      </c>
    </row>
    <row r="1114" ht="36" customHeight="1" spans="1:7">
      <c r="A1114" s="496">
        <v>2240203</v>
      </c>
      <c r="B1114" s="496" t="s">
        <v>1158</v>
      </c>
      <c r="C1114" s="497"/>
      <c r="D1114" s="498"/>
      <c r="E1114" s="495" t="str">
        <f t="shared" si="59"/>
        <v/>
      </c>
      <c r="F1114" s="294" t="str">
        <f t="shared" si="60"/>
        <v>否</v>
      </c>
      <c r="G1114" s="171" t="str">
        <f t="shared" si="61"/>
        <v>项</v>
      </c>
    </row>
    <row r="1115" ht="36" customHeight="1" spans="1:7">
      <c r="A1115" s="496">
        <v>2240204</v>
      </c>
      <c r="B1115" s="496" t="s">
        <v>1159</v>
      </c>
      <c r="C1115" s="497"/>
      <c r="D1115" s="498"/>
      <c r="E1115" s="495" t="str">
        <f t="shared" si="59"/>
        <v/>
      </c>
      <c r="F1115" s="294" t="str">
        <f t="shared" si="60"/>
        <v>否</v>
      </c>
      <c r="G1115" s="171" t="str">
        <f t="shared" si="61"/>
        <v>项</v>
      </c>
    </row>
    <row r="1116" ht="36" customHeight="1" spans="1:7">
      <c r="A1116" s="496">
        <v>2240299</v>
      </c>
      <c r="B1116" s="496" t="s">
        <v>1160</v>
      </c>
      <c r="C1116" s="497"/>
      <c r="D1116" s="498"/>
      <c r="E1116" s="495" t="str">
        <f t="shared" si="59"/>
        <v/>
      </c>
      <c r="F1116" s="294" t="str">
        <f t="shared" si="60"/>
        <v>否</v>
      </c>
      <c r="G1116" s="171" t="str">
        <f t="shared" si="61"/>
        <v>项</v>
      </c>
    </row>
    <row r="1117" ht="36" customHeight="1" spans="1:7">
      <c r="A1117" s="496">
        <v>22403</v>
      </c>
      <c r="B1117" s="496" t="s">
        <v>1161</v>
      </c>
      <c r="C1117" s="497"/>
      <c r="D1117" s="498"/>
      <c r="E1117" s="495" t="str">
        <f t="shared" si="59"/>
        <v/>
      </c>
      <c r="F1117" s="294" t="str">
        <f t="shared" si="60"/>
        <v>否</v>
      </c>
      <c r="G1117" s="171" t="str">
        <f t="shared" si="61"/>
        <v>款</v>
      </c>
    </row>
    <row r="1118" ht="36" customHeight="1" spans="1:7">
      <c r="A1118" s="496">
        <v>2240301</v>
      </c>
      <c r="B1118" s="496" t="s">
        <v>1156</v>
      </c>
      <c r="C1118" s="497"/>
      <c r="D1118" s="498"/>
      <c r="E1118" s="499" t="str">
        <f t="shared" si="59"/>
        <v/>
      </c>
      <c r="F1118" s="294" t="str">
        <f t="shared" si="60"/>
        <v>否</v>
      </c>
      <c r="G1118" s="171" t="str">
        <f t="shared" si="61"/>
        <v>项</v>
      </c>
    </row>
    <row r="1119" ht="36" customHeight="1" spans="1:7">
      <c r="A1119" s="496">
        <v>2240302</v>
      </c>
      <c r="B1119" s="496" t="s">
        <v>1157</v>
      </c>
      <c r="C1119" s="497"/>
      <c r="D1119" s="498"/>
      <c r="E1119" s="499" t="str">
        <f t="shared" si="59"/>
        <v/>
      </c>
      <c r="F1119" s="294" t="str">
        <f t="shared" si="60"/>
        <v>否</v>
      </c>
      <c r="G1119" s="171" t="str">
        <f t="shared" si="61"/>
        <v>项</v>
      </c>
    </row>
    <row r="1120" ht="36" customHeight="1" spans="1:7">
      <c r="A1120" s="496">
        <v>2240303</v>
      </c>
      <c r="B1120" s="496" t="s">
        <v>1158</v>
      </c>
      <c r="C1120" s="497"/>
      <c r="D1120" s="498"/>
      <c r="E1120" s="499" t="str">
        <f t="shared" si="59"/>
        <v/>
      </c>
      <c r="F1120" s="294" t="str">
        <f t="shared" si="60"/>
        <v>否</v>
      </c>
      <c r="G1120" s="171" t="str">
        <f t="shared" si="61"/>
        <v>项</v>
      </c>
    </row>
    <row r="1121" ht="36" customHeight="1" spans="1:7">
      <c r="A1121" s="496">
        <v>2240304</v>
      </c>
      <c r="B1121" s="496" t="s">
        <v>1162</v>
      </c>
      <c r="C1121" s="497"/>
      <c r="D1121" s="498"/>
      <c r="E1121" s="499" t="str">
        <f t="shared" si="59"/>
        <v/>
      </c>
      <c r="F1121" s="294" t="str">
        <f t="shared" si="60"/>
        <v>否</v>
      </c>
      <c r="G1121" s="171" t="str">
        <f t="shared" si="61"/>
        <v>项</v>
      </c>
    </row>
    <row r="1122" ht="36" customHeight="1" spans="1:7">
      <c r="A1122" s="496">
        <v>2240399</v>
      </c>
      <c r="B1122" s="496" t="s">
        <v>1163</v>
      </c>
      <c r="C1122" s="497"/>
      <c r="D1122" s="498"/>
      <c r="E1122" s="495" t="str">
        <f t="shared" si="59"/>
        <v/>
      </c>
      <c r="F1122" s="294" t="str">
        <f t="shared" si="60"/>
        <v>否</v>
      </c>
      <c r="G1122" s="171" t="str">
        <f t="shared" si="61"/>
        <v>项</v>
      </c>
    </row>
    <row r="1123" ht="36" customHeight="1" spans="1:7">
      <c r="A1123" s="496">
        <v>22405</v>
      </c>
      <c r="B1123" s="496" t="s">
        <v>1164</v>
      </c>
      <c r="C1123" s="497">
        <f>SUM(C1124:C1135)</f>
        <v>66</v>
      </c>
      <c r="D1123" s="497">
        <f>SUM(D1124:D1135)</f>
        <v>130</v>
      </c>
      <c r="E1123" s="499">
        <f t="shared" si="59"/>
        <v>0.97</v>
      </c>
      <c r="F1123" s="294" t="str">
        <f t="shared" si="60"/>
        <v>是</v>
      </c>
      <c r="G1123" s="171" t="str">
        <f t="shared" si="61"/>
        <v>款</v>
      </c>
    </row>
    <row r="1124" ht="36" customHeight="1" spans="1:7">
      <c r="A1124" s="496">
        <v>2240501</v>
      </c>
      <c r="B1124" s="496" t="s">
        <v>140</v>
      </c>
      <c r="C1124" s="497">
        <v>61</v>
      </c>
      <c r="D1124" s="498">
        <v>61</v>
      </c>
      <c r="E1124" s="499">
        <f t="shared" si="59"/>
        <v>0</v>
      </c>
      <c r="F1124" s="294" t="str">
        <f t="shared" si="60"/>
        <v>是</v>
      </c>
      <c r="G1124" s="171" t="str">
        <f t="shared" si="61"/>
        <v>项</v>
      </c>
    </row>
    <row r="1125" ht="36" customHeight="1" spans="1:7">
      <c r="A1125" s="496">
        <v>2240502</v>
      </c>
      <c r="B1125" s="496" t="s">
        <v>142</v>
      </c>
      <c r="C1125" s="497">
        <v>5</v>
      </c>
      <c r="D1125" s="498">
        <v>69</v>
      </c>
      <c r="E1125" s="499">
        <f t="shared" si="59"/>
        <v>12.8</v>
      </c>
      <c r="F1125" s="294" t="str">
        <f t="shared" si="60"/>
        <v>是</v>
      </c>
      <c r="G1125" s="171" t="str">
        <f t="shared" si="61"/>
        <v>项</v>
      </c>
    </row>
    <row r="1126" ht="36" customHeight="1" spans="1:7">
      <c r="A1126" s="496">
        <v>2240503</v>
      </c>
      <c r="B1126" s="496" t="s">
        <v>144</v>
      </c>
      <c r="C1126" s="497"/>
      <c r="D1126" s="498"/>
      <c r="E1126" s="495" t="str">
        <f t="shared" si="59"/>
        <v/>
      </c>
      <c r="F1126" s="294" t="str">
        <f t="shared" si="60"/>
        <v>否</v>
      </c>
      <c r="G1126" s="171" t="str">
        <f t="shared" si="61"/>
        <v>项</v>
      </c>
    </row>
    <row r="1127" ht="36" customHeight="1" spans="1:7">
      <c r="A1127" s="496">
        <v>2240504</v>
      </c>
      <c r="B1127" s="496" t="s">
        <v>1165</v>
      </c>
      <c r="C1127" s="497"/>
      <c r="D1127" s="498"/>
      <c r="E1127" s="495" t="str">
        <f t="shared" si="59"/>
        <v/>
      </c>
      <c r="F1127" s="294" t="str">
        <f t="shared" si="60"/>
        <v>否</v>
      </c>
      <c r="G1127" s="171" t="str">
        <f t="shared" si="61"/>
        <v>项</v>
      </c>
    </row>
    <row r="1128" ht="36" customHeight="1" spans="1:7">
      <c r="A1128" s="496">
        <v>2240505</v>
      </c>
      <c r="B1128" s="496" t="s">
        <v>1166</v>
      </c>
      <c r="C1128" s="497"/>
      <c r="D1128" s="498"/>
      <c r="E1128" s="495" t="str">
        <f t="shared" si="59"/>
        <v/>
      </c>
      <c r="F1128" s="294" t="str">
        <f t="shared" si="60"/>
        <v>否</v>
      </c>
      <c r="G1128" s="171" t="str">
        <f t="shared" si="61"/>
        <v>项</v>
      </c>
    </row>
    <row r="1129" ht="36" customHeight="1" spans="1:7">
      <c r="A1129" s="496">
        <v>2240506</v>
      </c>
      <c r="B1129" s="496" t="s">
        <v>1167</v>
      </c>
      <c r="C1129" s="497"/>
      <c r="D1129" s="498"/>
      <c r="E1129" s="495" t="str">
        <f t="shared" si="59"/>
        <v/>
      </c>
      <c r="F1129" s="294" t="str">
        <f t="shared" si="60"/>
        <v>否</v>
      </c>
      <c r="G1129" s="171" t="str">
        <f t="shared" si="61"/>
        <v>项</v>
      </c>
    </row>
    <row r="1130" ht="36" customHeight="1" spans="1:7">
      <c r="A1130" s="496">
        <v>2240507</v>
      </c>
      <c r="B1130" s="496" t="s">
        <v>1168</v>
      </c>
      <c r="C1130" s="497"/>
      <c r="D1130" s="498"/>
      <c r="E1130" s="495" t="str">
        <f t="shared" si="59"/>
        <v/>
      </c>
      <c r="F1130" s="294" t="str">
        <f t="shared" si="60"/>
        <v>否</v>
      </c>
      <c r="G1130" s="171" t="str">
        <f t="shared" si="61"/>
        <v>项</v>
      </c>
    </row>
    <row r="1131" ht="36" customHeight="1" spans="1:7">
      <c r="A1131" s="496">
        <v>2240508</v>
      </c>
      <c r="B1131" s="496" t="s">
        <v>1169</v>
      </c>
      <c r="C1131" s="497"/>
      <c r="D1131" s="498"/>
      <c r="E1131" s="495" t="str">
        <f t="shared" si="59"/>
        <v/>
      </c>
      <c r="F1131" s="294" t="str">
        <f t="shared" si="60"/>
        <v>否</v>
      </c>
      <c r="G1131" s="171" t="str">
        <f t="shared" si="61"/>
        <v>项</v>
      </c>
    </row>
    <row r="1132" ht="36" customHeight="1" spans="1:7">
      <c r="A1132" s="496">
        <v>2240509</v>
      </c>
      <c r="B1132" s="496" t="s">
        <v>1170</v>
      </c>
      <c r="C1132" s="497"/>
      <c r="D1132" s="498"/>
      <c r="E1132" s="495" t="str">
        <f t="shared" si="59"/>
        <v/>
      </c>
      <c r="F1132" s="294" t="str">
        <f t="shared" si="60"/>
        <v>否</v>
      </c>
      <c r="G1132" s="171" t="str">
        <f t="shared" si="61"/>
        <v>项</v>
      </c>
    </row>
    <row r="1133" ht="36" customHeight="1" spans="1:7">
      <c r="A1133" s="496">
        <v>2240510</v>
      </c>
      <c r="B1133" s="496" t="s">
        <v>1171</v>
      </c>
      <c r="C1133" s="497"/>
      <c r="D1133" s="498"/>
      <c r="E1133" s="495"/>
      <c r="F1133" s="294" t="str">
        <f t="shared" si="60"/>
        <v>否</v>
      </c>
      <c r="G1133" s="171" t="str">
        <f t="shared" si="61"/>
        <v>项</v>
      </c>
    </row>
    <row r="1134" ht="36" customHeight="1" spans="1:7">
      <c r="A1134" s="496">
        <v>2240550</v>
      </c>
      <c r="B1134" s="496" t="s">
        <v>1172</v>
      </c>
      <c r="C1134" s="497"/>
      <c r="D1134" s="498"/>
      <c r="E1134" s="495" t="str">
        <f t="shared" ref="E1134:E1156" si="62">IF(OR(VALUE(D1134)=0,ISERROR(D1134/C1134-1)),"",D1134/C1134-1)</f>
        <v/>
      </c>
      <c r="F1134" s="294" t="str">
        <f t="shared" si="60"/>
        <v>否</v>
      </c>
      <c r="G1134" s="171" t="str">
        <f t="shared" si="61"/>
        <v>项</v>
      </c>
    </row>
    <row r="1135" ht="36" customHeight="1" spans="1:7">
      <c r="A1135" s="496">
        <v>2240599</v>
      </c>
      <c r="B1135" s="496" t="s">
        <v>1173</v>
      </c>
      <c r="C1135" s="497"/>
      <c r="D1135" s="498"/>
      <c r="E1135" s="495" t="str">
        <f t="shared" si="62"/>
        <v/>
      </c>
      <c r="F1135" s="294" t="str">
        <f t="shared" si="60"/>
        <v>否</v>
      </c>
      <c r="G1135" s="171" t="str">
        <f t="shared" si="61"/>
        <v>项</v>
      </c>
    </row>
    <row r="1136" ht="36" customHeight="1" spans="1:7">
      <c r="A1136" s="496">
        <v>22406</v>
      </c>
      <c r="B1136" s="496" t="s">
        <v>1174</v>
      </c>
      <c r="C1136" s="497">
        <f>SUM(C1137:C1139)</f>
        <v>221</v>
      </c>
      <c r="D1136" s="497">
        <f>SUM(D1137:D1139)</f>
        <v>0</v>
      </c>
      <c r="E1136" s="499" t="str">
        <f t="shared" si="62"/>
        <v/>
      </c>
      <c r="F1136" s="294" t="str">
        <f t="shared" si="60"/>
        <v>是</v>
      </c>
      <c r="G1136" s="171" t="str">
        <f t="shared" si="61"/>
        <v>款</v>
      </c>
    </row>
    <row r="1137" ht="36" customHeight="1" spans="1:7">
      <c r="A1137" s="496">
        <v>2240601</v>
      </c>
      <c r="B1137" s="496" t="s">
        <v>1175</v>
      </c>
      <c r="C1137" s="497">
        <v>200</v>
      </c>
      <c r="D1137" s="498"/>
      <c r="E1137" s="499" t="str">
        <f t="shared" si="62"/>
        <v/>
      </c>
      <c r="F1137" s="294" t="str">
        <f t="shared" si="60"/>
        <v>是</v>
      </c>
      <c r="G1137" s="171" t="str">
        <f t="shared" si="61"/>
        <v>项</v>
      </c>
    </row>
    <row r="1138" ht="36" customHeight="1" spans="1:7">
      <c r="A1138" s="496">
        <v>2240602</v>
      </c>
      <c r="B1138" s="496" t="s">
        <v>1176</v>
      </c>
      <c r="C1138" s="497"/>
      <c r="D1138" s="505"/>
      <c r="E1138" s="499" t="str">
        <f t="shared" si="62"/>
        <v/>
      </c>
      <c r="F1138" s="294" t="str">
        <f t="shared" si="60"/>
        <v>否</v>
      </c>
      <c r="G1138" s="171" t="str">
        <f t="shared" si="61"/>
        <v>项</v>
      </c>
    </row>
    <row r="1139" ht="36" customHeight="1" spans="1:7">
      <c r="A1139" s="496">
        <v>2240699</v>
      </c>
      <c r="B1139" s="496" t="s">
        <v>1177</v>
      </c>
      <c r="C1139" s="497">
        <v>21</v>
      </c>
      <c r="D1139" s="505"/>
      <c r="E1139" s="499" t="str">
        <f t="shared" si="62"/>
        <v/>
      </c>
      <c r="F1139" s="294" t="str">
        <f t="shared" si="60"/>
        <v>是</v>
      </c>
      <c r="G1139" s="171" t="str">
        <f t="shared" si="61"/>
        <v>项</v>
      </c>
    </row>
    <row r="1140" ht="36" customHeight="1" spans="1:7">
      <c r="A1140" s="496">
        <v>22407</v>
      </c>
      <c r="B1140" s="496" t="s">
        <v>1178</v>
      </c>
      <c r="C1140" s="497">
        <f>SUM(C1141:C1145)</f>
        <v>0</v>
      </c>
      <c r="D1140" s="497">
        <f>SUM(D1141:D1145)</f>
        <v>21</v>
      </c>
      <c r="E1140" s="499" t="str">
        <f t="shared" si="62"/>
        <v/>
      </c>
      <c r="F1140" s="294" t="str">
        <f t="shared" si="60"/>
        <v>是</v>
      </c>
      <c r="G1140" s="171" t="str">
        <f t="shared" si="61"/>
        <v>款</v>
      </c>
    </row>
    <row r="1141" ht="36" customHeight="1" spans="1:7">
      <c r="A1141" s="496">
        <v>2240701</v>
      </c>
      <c r="B1141" s="496" t="s">
        <v>1179</v>
      </c>
      <c r="C1141" s="497"/>
      <c r="D1141" s="498"/>
      <c r="E1141" s="495" t="str">
        <f t="shared" si="62"/>
        <v/>
      </c>
      <c r="F1141" s="294" t="str">
        <f t="shared" si="60"/>
        <v>否</v>
      </c>
      <c r="G1141" s="171" t="str">
        <f t="shared" si="61"/>
        <v>项</v>
      </c>
    </row>
    <row r="1142" ht="36" customHeight="1" spans="1:7">
      <c r="A1142" s="496">
        <v>2240702</v>
      </c>
      <c r="B1142" s="496" t="s">
        <v>1180</v>
      </c>
      <c r="C1142" s="497"/>
      <c r="D1142" s="494"/>
      <c r="E1142" s="495" t="str">
        <f t="shared" si="62"/>
        <v/>
      </c>
      <c r="F1142" s="294" t="str">
        <f t="shared" si="60"/>
        <v>否</v>
      </c>
      <c r="G1142" s="171" t="str">
        <f t="shared" si="61"/>
        <v>项</v>
      </c>
    </row>
    <row r="1143" ht="36" customHeight="1" spans="1:7">
      <c r="A1143" s="496">
        <v>2240703</v>
      </c>
      <c r="B1143" s="496" t="s">
        <v>1181</v>
      </c>
      <c r="C1143" s="504"/>
      <c r="D1143" s="498">
        <v>21</v>
      </c>
      <c r="E1143" s="495" t="str">
        <f t="shared" si="62"/>
        <v/>
      </c>
      <c r="F1143" s="294" t="str">
        <f t="shared" si="60"/>
        <v>是</v>
      </c>
      <c r="G1143" s="171" t="str">
        <f t="shared" si="61"/>
        <v>项</v>
      </c>
    </row>
    <row r="1144" ht="36" customHeight="1" spans="1:7">
      <c r="A1144" s="496">
        <v>2240704</v>
      </c>
      <c r="B1144" s="496" t="s">
        <v>1182</v>
      </c>
      <c r="C1144" s="510"/>
      <c r="D1144" s="498"/>
      <c r="E1144" s="495" t="str">
        <f t="shared" si="62"/>
        <v/>
      </c>
      <c r="F1144" s="294" t="str">
        <f t="shared" si="60"/>
        <v>否</v>
      </c>
      <c r="G1144" s="171" t="str">
        <f t="shared" si="61"/>
        <v>项</v>
      </c>
    </row>
    <row r="1145" ht="36" customHeight="1" spans="1:7">
      <c r="A1145" s="496">
        <v>2240799</v>
      </c>
      <c r="B1145" s="496" t="s">
        <v>1183</v>
      </c>
      <c r="C1145" s="497"/>
      <c r="D1145" s="498"/>
      <c r="E1145" s="499" t="str">
        <f t="shared" si="62"/>
        <v/>
      </c>
      <c r="F1145" s="294" t="str">
        <f t="shared" si="60"/>
        <v>否</v>
      </c>
      <c r="G1145" s="171" t="str">
        <f t="shared" si="61"/>
        <v>项</v>
      </c>
    </row>
    <row r="1146" ht="36" customHeight="1" spans="1:7">
      <c r="A1146" s="496">
        <v>22499</v>
      </c>
      <c r="B1146" s="496" t="s">
        <v>1184</v>
      </c>
      <c r="C1146" s="497"/>
      <c r="D1146" s="494"/>
      <c r="E1146" s="495" t="str">
        <f t="shared" si="62"/>
        <v/>
      </c>
      <c r="F1146" s="294" t="str">
        <f t="shared" si="60"/>
        <v>否</v>
      </c>
      <c r="G1146" s="171" t="str">
        <f t="shared" si="61"/>
        <v>款</v>
      </c>
    </row>
    <row r="1147" ht="36" customHeight="1" spans="1:7">
      <c r="A1147" s="492">
        <v>227</v>
      </c>
      <c r="B1147" s="511" t="s">
        <v>1185</v>
      </c>
      <c r="C1147" s="493">
        <v>6000</v>
      </c>
      <c r="D1147" s="494">
        <v>3800</v>
      </c>
      <c r="E1147" s="495">
        <f t="shared" si="62"/>
        <v>-0.367</v>
      </c>
      <c r="F1147" s="294" t="str">
        <f t="shared" si="60"/>
        <v>是</v>
      </c>
      <c r="G1147" s="171" t="str">
        <f t="shared" si="61"/>
        <v>类</v>
      </c>
    </row>
    <row r="1148" ht="36" customHeight="1" spans="1:7">
      <c r="A1148" s="492">
        <v>229</v>
      </c>
      <c r="B1148" s="511" t="s">
        <v>1186</v>
      </c>
      <c r="C1148" s="493">
        <f>SUM(C1149:C1150)</f>
        <v>86133</v>
      </c>
      <c r="D1148" s="493">
        <f>SUM(D1149:D1150)</f>
        <v>66502</v>
      </c>
      <c r="E1148" s="495">
        <f t="shared" si="62"/>
        <v>-0.228</v>
      </c>
      <c r="F1148" s="294" t="str">
        <f t="shared" si="60"/>
        <v>是</v>
      </c>
      <c r="G1148" s="171" t="str">
        <f t="shared" si="61"/>
        <v>类</v>
      </c>
    </row>
    <row r="1149" ht="36" customHeight="1" spans="1:7">
      <c r="A1149" s="496">
        <v>22902</v>
      </c>
      <c r="B1149" s="512" t="s">
        <v>1187</v>
      </c>
      <c r="C1149" s="497">
        <v>326</v>
      </c>
      <c r="D1149" s="498"/>
      <c r="E1149" s="499" t="str">
        <f t="shared" si="62"/>
        <v/>
      </c>
      <c r="F1149" s="294" t="str">
        <f t="shared" si="60"/>
        <v>是</v>
      </c>
      <c r="G1149" s="171" t="str">
        <f t="shared" si="61"/>
        <v>款</v>
      </c>
    </row>
    <row r="1150" ht="36" customHeight="1" spans="1:7">
      <c r="A1150" s="496">
        <v>22999</v>
      </c>
      <c r="B1150" s="512" t="s">
        <v>1188</v>
      </c>
      <c r="C1150" s="497">
        <v>85807</v>
      </c>
      <c r="D1150" s="505">
        <v>66502</v>
      </c>
      <c r="E1150" s="499">
        <f t="shared" si="62"/>
        <v>-0.225</v>
      </c>
      <c r="F1150" s="294" t="str">
        <f t="shared" si="60"/>
        <v>是</v>
      </c>
      <c r="G1150" s="171" t="str">
        <f t="shared" si="61"/>
        <v>款</v>
      </c>
    </row>
    <row r="1151" ht="36" customHeight="1" spans="1:7">
      <c r="A1151" s="492">
        <v>232</v>
      </c>
      <c r="B1151" s="492" t="s">
        <v>1189</v>
      </c>
      <c r="C1151" s="493">
        <f>SUM(C1152)</f>
        <v>4832</v>
      </c>
      <c r="D1151" s="493">
        <f>SUM(D1152)</f>
        <v>4603</v>
      </c>
      <c r="E1151" s="495">
        <f t="shared" si="62"/>
        <v>-0.047</v>
      </c>
      <c r="F1151" s="294" t="str">
        <f t="shared" si="60"/>
        <v>是</v>
      </c>
      <c r="G1151" s="171" t="str">
        <f t="shared" si="61"/>
        <v>类</v>
      </c>
    </row>
    <row r="1152" ht="36" customHeight="1" spans="1:7">
      <c r="A1152" s="496">
        <v>2320301</v>
      </c>
      <c r="B1152" s="496" t="s">
        <v>1190</v>
      </c>
      <c r="C1152" s="497">
        <v>4832</v>
      </c>
      <c r="D1152" s="505">
        <v>4603</v>
      </c>
      <c r="E1152" s="499">
        <f t="shared" si="62"/>
        <v>-0.047</v>
      </c>
      <c r="F1152" s="294" t="str">
        <f t="shared" si="60"/>
        <v>是</v>
      </c>
      <c r="G1152" s="171" t="str">
        <f t="shared" si="61"/>
        <v>项</v>
      </c>
    </row>
    <row r="1153" ht="36" customHeight="1" spans="1:7">
      <c r="A1153" s="492">
        <v>233</v>
      </c>
      <c r="B1153" s="492" t="s">
        <v>1191</v>
      </c>
      <c r="C1153" s="493">
        <f>C1154</f>
        <v>2</v>
      </c>
      <c r="D1153" s="493">
        <f>D1154</f>
        <v>13</v>
      </c>
      <c r="E1153" s="495">
        <f t="shared" si="62"/>
        <v>5.5</v>
      </c>
      <c r="F1153" s="294" t="str">
        <f t="shared" si="60"/>
        <v>是</v>
      </c>
      <c r="G1153" s="171" t="str">
        <f t="shared" si="61"/>
        <v>类</v>
      </c>
    </row>
    <row r="1154" ht="36" customHeight="1" spans="1:7">
      <c r="A1154" s="496">
        <v>23303</v>
      </c>
      <c r="B1154" s="496" t="s">
        <v>1192</v>
      </c>
      <c r="C1154" s="497">
        <v>2</v>
      </c>
      <c r="D1154" s="505">
        <v>13</v>
      </c>
      <c r="E1154" s="499">
        <f t="shared" si="62"/>
        <v>5.5</v>
      </c>
      <c r="F1154" s="294" t="str">
        <f t="shared" si="60"/>
        <v>是</v>
      </c>
      <c r="G1154" s="171" t="str">
        <f t="shared" si="61"/>
        <v>款</v>
      </c>
    </row>
    <row r="1155" ht="36" customHeight="1" spans="1:7">
      <c r="A1155" s="513"/>
      <c r="B1155" s="496"/>
      <c r="C1155" s="504"/>
      <c r="D1155" s="505"/>
      <c r="E1155" s="499" t="str">
        <f t="shared" si="62"/>
        <v/>
      </c>
      <c r="F1155" s="294" t="str">
        <f t="shared" si="60"/>
        <v>是</v>
      </c>
      <c r="G1155" s="171" t="str">
        <f t="shared" si="61"/>
        <v>项</v>
      </c>
    </row>
    <row r="1156" ht="36" customHeight="1" spans="1:7">
      <c r="A1156" s="514"/>
      <c r="B1156" s="515" t="s">
        <v>1193</v>
      </c>
      <c r="C1156" s="516">
        <f>SUM(C4,C250,C263,C323,C378,C434,C491,C614,C686,C765,C788,C897,C947,C980,C1000,C1015,C1025,C1062,C1083,C1099,C1147,C1148,C1151,C1153)</f>
        <v>333112</v>
      </c>
      <c r="D1156" s="517">
        <f>SUM(D4,D250,D263,D323,D378,D434,D491,D614,D686,D765,D788,D897,D947,D980,D1000,D1015,D1025,D1062,D1083,D1099,D1147,D1148,D1151,D1153)</f>
        <v>341682</v>
      </c>
      <c r="E1156" s="495">
        <f t="shared" si="62"/>
        <v>0.026</v>
      </c>
      <c r="F1156" s="294" t="str">
        <f t="shared" ref="F1156:F1219" si="63">IF(LEN(A1156)=3,"是",IF(B1156&lt;&gt;"",IF(SUM(C1156:D1156)&lt;&gt;0,"是","否"),"是"))</f>
        <v>是</v>
      </c>
      <c r="G1156" s="171" t="str">
        <f t="shared" ref="G1156:G1219" si="64">IF(LEN(A1156)=3,"类",IF(LEN(A1156)=5,"款","项"))</f>
        <v>项</v>
      </c>
    </row>
    <row r="1157" ht="36" customHeight="1" spans="1:7">
      <c r="A1157" s="513"/>
      <c r="B1157" s="518" t="s">
        <v>1194</v>
      </c>
      <c r="C1157" s="516">
        <f>SUM(C1158)</f>
        <v>7000</v>
      </c>
      <c r="D1157" s="517">
        <f>SUM(D1158)</f>
        <v>6800</v>
      </c>
      <c r="E1157" s="499"/>
      <c r="F1157" s="294" t="str">
        <f t="shared" si="63"/>
        <v>是</v>
      </c>
      <c r="G1157" s="171" t="str">
        <f t="shared" si="64"/>
        <v>项</v>
      </c>
    </row>
    <row r="1158" ht="36" customHeight="1" spans="1:7">
      <c r="A1158" s="513"/>
      <c r="B1158" s="518" t="s">
        <v>1195</v>
      </c>
      <c r="C1158" s="516">
        <f>SUM(C1159:C1160)</f>
        <v>7000</v>
      </c>
      <c r="D1158" s="517">
        <f>SUM(D1159:D1160)</f>
        <v>6800</v>
      </c>
      <c r="E1158" s="499">
        <f t="shared" ref="E1158:E1164" si="65">IF(OR(VALUE(D1158)=0,ISERROR(D1158/C1158-1)),"",D1158/C1158-1)</f>
        <v>-0.029</v>
      </c>
      <c r="F1158" s="294" t="str">
        <f t="shared" si="63"/>
        <v>是</v>
      </c>
      <c r="G1158" s="171" t="str">
        <f t="shared" si="64"/>
        <v>项</v>
      </c>
    </row>
    <row r="1159" ht="36" customHeight="1" spans="1:7">
      <c r="A1159" s="513"/>
      <c r="B1159" s="519" t="s">
        <v>1196</v>
      </c>
      <c r="C1159" s="504"/>
      <c r="D1159" s="505"/>
      <c r="E1159" s="495" t="str">
        <f t="shared" si="65"/>
        <v/>
      </c>
      <c r="F1159" s="294" t="str">
        <f t="shared" si="63"/>
        <v>否</v>
      </c>
      <c r="G1159" s="171" t="str">
        <f t="shared" si="64"/>
        <v>项</v>
      </c>
    </row>
    <row r="1160" ht="36" customHeight="1" spans="1:7">
      <c r="A1160" s="513"/>
      <c r="B1160" s="519" t="s">
        <v>1197</v>
      </c>
      <c r="C1160" s="520">
        <v>7000</v>
      </c>
      <c r="D1160" s="505">
        <v>6800</v>
      </c>
      <c r="E1160" s="499">
        <f t="shared" si="65"/>
        <v>-0.029</v>
      </c>
      <c r="F1160" s="294" t="str">
        <f t="shared" si="63"/>
        <v>是</v>
      </c>
      <c r="G1160" s="171" t="str">
        <f t="shared" si="64"/>
        <v>项</v>
      </c>
    </row>
    <row r="1161" ht="36" customHeight="1" spans="1:7">
      <c r="A1161" s="513"/>
      <c r="B1161" s="519"/>
      <c r="C1161" s="504"/>
      <c r="D1161" s="505"/>
      <c r="E1161" s="495" t="str">
        <f t="shared" si="65"/>
        <v/>
      </c>
      <c r="F1161" s="294" t="str">
        <f t="shared" si="63"/>
        <v>是</v>
      </c>
      <c r="G1161" s="171" t="str">
        <f t="shared" si="64"/>
        <v>项</v>
      </c>
    </row>
    <row r="1162" ht="36" customHeight="1" spans="1:7">
      <c r="A1162" s="513"/>
      <c r="B1162" s="519"/>
      <c r="C1162" s="504"/>
      <c r="D1162" s="505"/>
      <c r="E1162" s="495" t="str">
        <f t="shared" si="65"/>
        <v/>
      </c>
      <c r="F1162" s="294" t="str">
        <f t="shared" si="63"/>
        <v>是</v>
      </c>
      <c r="G1162" s="171" t="str">
        <f t="shared" si="64"/>
        <v>项</v>
      </c>
    </row>
    <row r="1163" ht="36" customHeight="1" spans="1:7">
      <c r="A1163" s="513"/>
      <c r="B1163" s="519"/>
      <c r="C1163" s="504"/>
      <c r="D1163" s="505"/>
      <c r="E1163" s="495" t="str">
        <f t="shared" si="65"/>
        <v/>
      </c>
      <c r="F1163" s="294" t="str">
        <f t="shared" si="63"/>
        <v>是</v>
      </c>
      <c r="G1163" s="171" t="str">
        <f t="shared" si="64"/>
        <v>项</v>
      </c>
    </row>
    <row r="1164" ht="36" customHeight="1" spans="1:7">
      <c r="A1164" s="513"/>
      <c r="B1164" s="521"/>
      <c r="C1164" s="504"/>
      <c r="D1164" s="505"/>
      <c r="E1164" s="495" t="str">
        <f t="shared" si="65"/>
        <v/>
      </c>
      <c r="F1164" s="294" t="str">
        <f t="shared" si="63"/>
        <v>是</v>
      </c>
      <c r="G1164" s="171" t="str">
        <f t="shared" si="64"/>
        <v>项</v>
      </c>
    </row>
    <row r="1165" ht="36" customHeight="1" spans="1:7">
      <c r="A1165" s="513"/>
      <c r="B1165" s="521"/>
      <c r="C1165" s="504"/>
      <c r="D1165" s="505"/>
      <c r="E1165" s="495"/>
      <c r="F1165" s="294" t="str">
        <f t="shared" si="63"/>
        <v>是</v>
      </c>
      <c r="G1165" s="171" t="str">
        <f t="shared" si="64"/>
        <v>项</v>
      </c>
    </row>
    <row r="1166" ht="36" customHeight="1" spans="1:7">
      <c r="A1166" s="513"/>
      <c r="B1166" s="521"/>
      <c r="C1166" s="504"/>
      <c r="D1166" s="505"/>
      <c r="E1166" s="495"/>
      <c r="F1166" s="294" t="str">
        <f t="shared" si="63"/>
        <v>是</v>
      </c>
      <c r="G1166" s="171" t="str">
        <f t="shared" si="64"/>
        <v>项</v>
      </c>
    </row>
    <row r="1167" ht="36" customHeight="1" spans="1:7">
      <c r="A1167" s="513"/>
      <c r="B1167" s="521"/>
      <c r="C1167" s="504"/>
      <c r="D1167" s="505"/>
      <c r="E1167" s="495"/>
      <c r="F1167" s="294" t="str">
        <f t="shared" si="63"/>
        <v>是</v>
      </c>
      <c r="G1167" s="171" t="str">
        <f t="shared" si="64"/>
        <v>项</v>
      </c>
    </row>
    <row r="1168" ht="36" customHeight="1" spans="1:7">
      <c r="A1168" s="513"/>
      <c r="B1168" s="521"/>
      <c r="C1168" s="504"/>
      <c r="D1168" s="505"/>
      <c r="E1168" s="495"/>
      <c r="F1168" s="294" t="str">
        <f t="shared" si="63"/>
        <v>是</v>
      </c>
      <c r="G1168" s="171" t="str">
        <f t="shared" si="64"/>
        <v>项</v>
      </c>
    </row>
    <row r="1169" ht="36" customHeight="1" spans="1:7">
      <c r="A1169" s="513"/>
      <c r="B1169" s="521"/>
      <c r="C1169" s="504"/>
      <c r="D1169" s="505"/>
      <c r="E1169" s="495"/>
      <c r="F1169" s="294" t="str">
        <f t="shared" si="63"/>
        <v>是</v>
      </c>
      <c r="G1169" s="171" t="str">
        <f t="shared" si="64"/>
        <v>项</v>
      </c>
    </row>
    <row r="1170" ht="36" customHeight="1" spans="1:7">
      <c r="A1170" s="513"/>
      <c r="B1170" s="521"/>
      <c r="C1170" s="504"/>
      <c r="D1170" s="505"/>
      <c r="E1170" s="495"/>
      <c r="F1170" s="294" t="str">
        <f t="shared" si="63"/>
        <v>是</v>
      </c>
      <c r="G1170" s="171" t="str">
        <f t="shared" si="64"/>
        <v>项</v>
      </c>
    </row>
    <row r="1171" ht="36" customHeight="1" spans="1:7">
      <c r="A1171" s="513"/>
      <c r="B1171" s="521"/>
      <c r="C1171" s="504"/>
      <c r="D1171" s="505"/>
      <c r="E1171" s="495"/>
      <c r="F1171" s="294" t="str">
        <f t="shared" si="63"/>
        <v>是</v>
      </c>
      <c r="G1171" s="171" t="str">
        <f t="shared" si="64"/>
        <v>项</v>
      </c>
    </row>
    <row r="1172" ht="36" customHeight="1" spans="1:7">
      <c r="A1172" s="513"/>
      <c r="B1172" s="521"/>
      <c r="C1172" s="504"/>
      <c r="D1172" s="505"/>
      <c r="E1172" s="495"/>
      <c r="F1172" s="294" t="str">
        <f t="shared" si="63"/>
        <v>是</v>
      </c>
      <c r="G1172" s="171" t="str">
        <f t="shared" si="64"/>
        <v>项</v>
      </c>
    </row>
    <row r="1173" ht="36" customHeight="1" spans="1:7">
      <c r="A1173" s="513"/>
      <c r="B1173" s="521"/>
      <c r="C1173" s="504"/>
      <c r="D1173" s="505"/>
      <c r="E1173" s="495"/>
      <c r="F1173" s="294" t="str">
        <f t="shared" si="63"/>
        <v>是</v>
      </c>
      <c r="G1173" s="171" t="str">
        <f t="shared" si="64"/>
        <v>项</v>
      </c>
    </row>
    <row r="1174" ht="36" customHeight="1" spans="1:7">
      <c r="A1174" s="513"/>
      <c r="B1174" s="521"/>
      <c r="C1174" s="504"/>
      <c r="D1174" s="505"/>
      <c r="E1174" s="495"/>
      <c r="F1174" s="294" t="str">
        <f t="shared" si="63"/>
        <v>是</v>
      </c>
      <c r="G1174" s="171" t="str">
        <f t="shared" si="64"/>
        <v>项</v>
      </c>
    </row>
    <row r="1175" ht="36" customHeight="1" spans="1:7">
      <c r="A1175" s="513"/>
      <c r="B1175" s="521"/>
      <c r="C1175" s="504"/>
      <c r="D1175" s="505"/>
      <c r="E1175" s="495"/>
      <c r="F1175" s="294" t="str">
        <f t="shared" si="63"/>
        <v>是</v>
      </c>
      <c r="G1175" s="171" t="str">
        <f t="shared" si="64"/>
        <v>项</v>
      </c>
    </row>
    <row r="1176" ht="36" customHeight="1" spans="1:7">
      <c r="A1176" s="513"/>
      <c r="B1176" s="521"/>
      <c r="C1176" s="504"/>
      <c r="D1176" s="505"/>
      <c r="E1176" s="495"/>
      <c r="F1176" s="294" t="str">
        <f t="shared" si="63"/>
        <v>是</v>
      </c>
      <c r="G1176" s="171" t="str">
        <f t="shared" si="64"/>
        <v>项</v>
      </c>
    </row>
    <row r="1177" ht="36" customHeight="1" spans="1:7">
      <c r="A1177" s="513"/>
      <c r="B1177" s="521"/>
      <c r="C1177" s="504"/>
      <c r="D1177" s="505"/>
      <c r="E1177" s="495"/>
      <c r="F1177" s="294" t="str">
        <f t="shared" si="63"/>
        <v>是</v>
      </c>
      <c r="G1177" s="171" t="str">
        <f t="shared" si="64"/>
        <v>项</v>
      </c>
    </row>
    <row r="1178" ht="36" customHeight="1" spans="1:7">
      <c r="A1178" s="513"/>
      <c r="B1178" s="521"/>
      <c r="C1178" s="504"/>
      <c r="D1178" s="505"/>
      <c r="E1178" s="495"/>
      <c r="F1178" s="294" t="str">
        <f t="shared" si="63"/>
        <v>是</v>
      </c>
      <c r="G1178" s="171" t="str">
        <f t="shared" si="64"/>
        <v>项</v>
      </c>
    </row>
    <row r="1179" ht="36" customHeight="1" spans="1:7">
      <c r="A1179" s="513"/>
      <c r="B1179" s="521"/>
      <c r="C1179" s="504"/>
      <c r="D1179" s="505"/>
      <c r="E1179" s="495"/>
      <c r="F1179" s="294" t="str">
        <f t="shared" si="63"/>
        <v>是</v>
      </c>
      <c r="G1179" s="171" t="str">
        <f t="shared" si="64"/>
        <v>项</v>
      </c>
    </row>
    <row r="1180" ht="36" customHeight="1" spans="1:7">
      <c r="A1180" s="513"/>
      <c r="B1180" s="521"/>
      <c r="C1180" s="504"/>
      <c r="D1180" s="505"/>
      <c r="E1180" s="495"/>
      <c r="F1180" s="294" t="str">
        <f t="shared" si="63"/>
        <v>是</v>
      </c>
      <c r="G1180" s="171" t="str">
        <f t="shared" si="64"/>
        <v>项</v>
      </c>
    </row>
    <row r="1181" ht="36" customHeight="1" spans="1:7">
      <c r="A1181" s="513"/>
      <c r="B1181" s="521"/>
      <c r="C1181" s="504"/>
      <c r="D1181" s="505"/>
      <c r="E1181" s="495"/>
      <c r="F1181" s="294" t="str">
        <f t="shared" si="63"/>
        <v>是</v>
      </c>
      <c r="G1181" s="171" t="str">
        <f t="shared" si="64"/>
        <v>项</v>
      </c>
    </row>
    <row r="1182" ht="36" customHeight="1" spans="1:7">
      <c r="A1182" s="513"/>
      <c r="B1182" s="521"/>
      <c r="C1182" s="504"/>
      <c r="D1182" s="505"/>
      <c r="E1182" s="495"/>
      <c r="F1182" s="294" t="str">
        <f t="shared" si="63"/>
        <v>是</v>
      </c>
      <c r="G1182" s="171" t="str">
        <f t="shared" si="64"/>
        <v>项</v>
      </c>
    </row>
    <row r="1183" ht="36" customHeight="1" spans="1:7">
      <c r="A1183" s="513"/>
      <c r="B1183" s="521"/>
      <c r="C1183" s="504"/>
      <c r="D1183" s="505"/>
      <c r="E1183" s="495"/>
      <c r="F1183" s="294" t="str">
        <f t="shared" si="63"/>
        <v>是</v>
      </c>
      <c r="G1183" s="171" t="str">
        <f t="shared" si="64"/>
        <v>项</v>
      </c>
    </row>
    <row r="1184" ht="36" customHeight="1" spans="1:7">
      <c r="A1184" s="513"/>
      <c r="B1184" s="521"/>
      <c r="C1184" s="504"/>
      <c r="D1184" s="505"/>
      <c r="E1184" s="495"/>
      <c r="F1184" s="294" t="str">
        <f t="shared" si="63"/>
        <v>是</v>
      </c>
      <c r="G1184" s="171" t="str">
        <f t="shared" si="64"/>
        <v>项</v>
      </c>
    </row>
    <row r="1185" ht="36" customHeight="1" spans="1:7">
      <c r="A1185" s="513"/>
      <c r="B1185" s="521"/>
      <c r="C1185" s="504"/>
      <c r="D1185" s="505"/>
      <c r="E1185" s="495"/>
      <c r="F1185" s="294" t="str">
        <f t="shared" si="63"/>
        <v>是</v>
      </c>
      <c r="G1185" s="171" t="str">
        <f t="shared" si="64"/>
        <v>项</v>
      </c>
    </row>
    <row r="1186" ht="36" customHeight="1" spans="1:7">
      <c r="A1186" s="513"/>
      <c r="B1186" s="521"/>
      <c r="C1186" s="504"/>
      <c r="D1186" s="505"/>
      <c r="E1186" s="495"/>
      <c r="F1186" s="294" t="str">
        <f t="shared" si="63"/>
        <v>是</v>
      </c>
      <c r="G1186" s="171" t="str">
        <f t="shared" si="64"/>
        <v>项</v>
      </c>
    </row>
    <row r="1187" ht="36" customHeight="1" spans="1:7">
      <c r="A1187" s="513"/>
      <c r="B1187" s="521"/>
      <c r="C1187" s="504"/>
      <c r="D1187" s="505"/>
      <c r="E1187" s="495" t="str">
        <f t="shared" ref="E1187:E1195" si="66">IF(OR(VALUE(D1187)=0,ISERROR(D1187/C1187-1)),"",D1187/C1187-1)</f>
        <v/>
      </c>
      <c r="F1187" s="294" t="str">
        <f t="shared" si="63"/>
        <v>是</v>
      </c>
      <c r="G1187" s="171" t="str">
        <f t="shared" si="64"/>
        <v>项</v>
      </c>
    </row>
    <row r="1188" ht="36" customHeight="1" spans="1:7">
      <c r="A1188" s="513"/>
      <c r="B1188" s="521"/>
      <c r="C1188" s="504"/>
      <c r="D1188" s="505"/>
      <c r="E1188" s="495" t="str">
        <f t="shared" si="66"/>
        <v/>
      </c>
      <c r="F1188" s="294" t="str">
        <f t="shared" si="63"/>
        <v>是</v>
      </c>
      <c r="G1188" s="171" t="str">
        <f t="shared" si="64"/>
        <v>项</v>
      </c>
    </row>
    <row r="1189" ht="36" customHeight="1" spans="1:7">
      <c r="A1189" s="513"/>
      <c r="B1189" s="521"/>
      <c r="C1189" s="504"/>
      <c r="D1189" s="505"/>
      <c r="E1189" s="495" t="str">
        <f t="shared" si="66"/>
        <v/>
      </c>
      <c r="F1189" s="294" t="str">
        <f t="shared" si="63"/>
        <v>是</v>
      </c>
      <c r="G1189" s="171" t="str">
        <f t="shared" si="64"/>
        <v>项</v>
      </c>
    </row>
    <row r="1190" ht="36" customHeight="1" spans="1:7">
      <c r="A1190" s="492">
        <v>23009</v>
      </c>
      <c r="B1190" s="522" t="s">
        <v>1198</v>
      </c>
      <c r="C1190" s="504"/>
      <c r="D1190" s="505"/>
      <c r="E1190" s="495" t="str">
        <f t="shared" si="66"/>
        <v/>
      </c>
      <c r="F1190" s="294" t="str">
        <f t="shared" si="63"/>
        <v>否</v>
      </c>
      <c r="G1190" s="171" t="str">
        <f t="shared" si="64"/>
        <v>款</v>
      </c>
    </row>
    <row r="1191" ht="36" customHeight="1" spans="1:7">
      <c r="A1191" s="496">
        <v>2300901</v>
      </c>
      <c r="B1191" s="523" t="s">
        <v>1199</v>
      </c>
      <c r="C1191" s="504"/>
      <c r="D1191" s="494">
        <f>SUM(D1192)</f>
        <v>0</v>
      </c>
      <c r="E1191" s="495" t="str">
        <f t="shared" si="66"/>
        <v/>
      </c>
      <c r="F1191" s="294" t="str">
        <f t="shared" si="63"/>
        <v>否</v>
      </c>
      <c r="G1191" s="171" t="str">
        <f t="shared" si="64"/>
        <v>项</v>
      </c>
    </row>
    <row r="1192" ht="36" customHeight="1" spans="1:7">
      <c r="A1192" s="513"/>
      <c r="B1192" s="523" t="s">
        <v>1200</v>
      </c>
      <c r="C1192" s="504"/>
      <c r="D1192" s="498"/>
      <c r="E1192" s="495" t="str">
        <f t="shared" si="66"/>
        <v/>
      </c>
      <c r="F1192" s="294" t="str">
        <f t="shared" si="63"/>
        <v>否</v>
      </c>
      <c r="G1192" s="171" t="str">
        <f t="shared" si="64"/>
        <v>项</v>
      </c>
    </row>
    <row r="1193" ht="36" customHeight="1" spans="1:7">
      <c r="A1193" s="496">
        <v>2301104</v>
      </c>
      <c r="B1193" s="522" t="s">
        <v>1201</v>
      </c>
      <c r="C1193" s="504"/>
      <c r="D1193" s="505"/>
      <c r="E1193" s="495" t="str">
        <f t="shared" si="66"/>
        <v/>
      </c>
      <c r="F1193" s="294" t="str">
        <f t="shared" si="63"/>
        <v>否</v>
      </c>
      <c r="G1193" s="171" t="str">
        <f t="shared" si="64"/>
        <v>项</v>
      </c>
    </row>
    <row r="1194" ht="36" customHeight="1" spans="1:7">
      <c r="A1194" s="496"/>
      <c r="B1194" s="523" t="s">
        <v>1202</v>
      </c>
      <c r="C1194" s="504"/>
      <c r="D1194" s="505"/>
      <c r="E1194" s="495" t="str">
        <f t="shared" si="66"/>
        <v/>
      </c>
      <c r="F1194" s="294" t="str">
        <f t="shared" si="63"/>
        <v>否</v>
      </c>
      <c r="G1194" s="171" t="str">
        <f t="shared" si="64"/>
        <v>项</v>
      </c>
    </row>
    <row r="1195" ht="36" customHeight="1" spans="1:7">
      <c r="A1195" s="496"/>
      <c r="B1195" s="522" t="s">
        <v>1203</v>
      </c>
      <c r="C1195" s="504"/>
      <c r="D1195" s="516"/>
      <c r="E1195" s="495" t="str">
        <f t="shared" si="66"/>
        <v/>
      </c>
      <c r="F1195" s="294" t="str">
        <f t="shared" si="63"/>
        <v>否</v>
      </c>
      <c r="G1195" s="171" t="str">
        <f t="shared" si="64"/>
        <v>项</v>
      </c>
    </row>
    <row r="1196" ht="36" customHeight="1" spans="1:7">
      <c r="A1196" s="496"/>
      <c r="B1196" s="522"/>
      <c r="C1196" s="504"/>
      <c r="D1196" s="516"/>
      <c r="E1196" s="495"/>
      <c r="F1196" s="294" t="str">
        <f t="shared" si="63"/>
        <v>是</v>
      </c>
      <c r="G1196" s="171" t="str">
        <f t="shared" si="64"/>
        <v>项</v>
      </c>
    </row>
    <row r="1197" ht="36" customHeight="1" spans="1:7">
      <c r="A1197" s="496">
        <v>23103</v>
      </c>
      <c r="B1197" s="522" t="s">
        <v>1204</v>
      </c>
      <c r="C1197" s="516">
        <f>SUM(C1198)</f>
        <v>38700</v>
      </c>
      <c r="D1197" s="493">
        <f>SUM(D1198)</f>
        <v>13385</v>
      </c>
      <c r="E1197" s="495">
        <f t="shared" ref="E1197:E1200" si="67">IF(OR(VALUE(D1197)=0,ISERROR(D1197/C1197-1)),"",D1197/C1197-1)</f>
        <v>-0.654</v>
      </c>
      <c r="F1197" s="294" t="str">
        <f t="shared" si="63"/>
        <v>是</v>
      </c>
      <c r="G1197" s="171" t="str">
        <f t="shared" si="64"/>
        <v>款</v>
      </c>
    </row>
    <row r="1198" ht="36" customHeight="1" spans="1:7">
      <c r="A1198" s="496">
        <v>2310301</v>
      </c>
      <c r="B1198" s="523" t="s">
        <v>1205</v>
      </c>
      <c r="C1198" s="520">
        <v>38700</v>
      </c>
      <c r="D1198" s="505">
        <v>13385</v>
      </c>
      <c r="E1198" s="499">
        <f t="shared" si="67"/>
        <v>-0.654</v>
      </c>
      <c r="F1198" s="294" t="str">
        <f t="shared" si="63"/>
        <v>是</v>
      </c>
      <c r="G1198" s="171" t="str">
        <f t="shared" si="64"/>
        <v>项</v>
      </c>
    </row>
    <row r="1199" ht="36" customHeight="1" spans="1:7">
      <c r="A1199" s="513"/>
      <c r="B1199" s="524" t="s">
        <v>1206</v>
      </c>
      <c r="C1199" s="504"/>
      <c r="D1199" s="525"/>
      <c r="E1199" s="495" t="str">
        <f t="shared" si="67"/>
        <v/>
      </c>
      <c r="F1199" s="294" t="str">
        <f t="shared" si="63"/>
        <v>否</v>
      </c>
      <c r="G1199" s="171" t="str">
        <f t="shared" si="64"/>
        <v>项</v>
      </c>
    </row>
    <row r="1200" ht="36" customHeight="1" spans="1:7">
      <c r="A1200" s="513"/>
      <c r="B1200" s="515" t="s">
        <v>1207</v>
      </c>
      <c r="C1200" s="516">
        <f>SUM(C1156,C1157,C1190,C1193,C1197,C1199)</f>
        <v>378812</v>
      </c>
      <c r="D1200" s="517">
        <f>SUM(D1156,D1157,D1190,D1193,D1197,D1199)</f>
        <v>361867</v>
      </c>
      <c r="E1200" s="495">
        <f t="shared" si="67"/>
        <v>-0.045</v>
      </c>
      <c r="F1200" s="294" t="str">
        <f t="shared" si="63"/>
        <v>是</v>
      </c>
      <c r="G1200" s="171" t="str">
        <f t="shared" si="64"/>
        <v>项</v>
      </c>
    </row>
    <row r="1201" ht="36" customHeight="1" spans="1:7">
      <c r="A1201" s="526"/>
      <c r="B1201" s="320"/>
      <c r="C1201" s="527"/>
      <c r="D1201" s="527"/>
      <c r="E1201" s="528"/>
      <c r="F1201" s="294" t="str">
        <f t="shared" si="63"/>
        <v>是</v>
      </c>
      <c r="G1201" s="171" t="str">
        <f t="shared" si="64"/>
        <v>项</v>
      </c>
    </row>
    <row r="1202" spans="3:3">
      <c r="C1202" s="529"/>
    </row>
    <row r="1203" spans="3:3">
      <c r="C1203" s="530"/>
    </row>
    <row r="1204" spans="3:3">
      <c r="C1204" s="529"/>
    </row>
    <row r="1205" spans="3:3">
      <c r="C1205" s="530"/>
    </row>
    <row r="1206" spans="3:3">
      <c r="C1206" s="529"/>
    </row>
    <row r="1207" spans="3:3">
      <c r="C1207" s="529"/>
    </row>
    <row r="1208" spans="3:3">
      <c r="C1208" s="530"/>
    </row>
    <row r="1209" spans="3:3">
      <c r="C1209" s="529"/>
    </row>
    <row r="1210" spans="3:3">
      <c r="C1210" s="529"/>
    </row>
    <row r="1211" spans="3:3">
      <c r="C1211" s="529"/>
    </row>
    <row r="1212" spans="3:3">
      <c r="C1212" s="529"/>
    </row>
    <row r="1213" spans="3:3">
      <c r="C1213" s="529"/>
    </row>
  </sheetData>
  <autoFilter ref="A3:G1201">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showZeros="0" view="pageBreakPreview" zoomScaleNormal="100" workbookViewId="0">
      <selection activeCell="A1" sqref="$A1:$XFD1048576"/>
    </sheetView>
  </sheetViews>
  <sheetFormatPr defaultColWidth="9" defaultRowHeight="13.5" outlineLevelCol="1"/>
  <cols>
    <col min="1" max="1" width="51.5583333333333" customWidth="1"/>
    <col min="2" max="2" width="36.5" customWidth="1"/>
  </cols>
  <sheetData>
    <row r="1" ht="45" customHeight="1" spans="1:2">
      <c r="A1" s="468" t="s">
        <v>1208</v>
      </c>
      <c r="B1" s="468"/>
    </row>
    <row r="2" ht="20.1" customHeight="1" spans="1:2">
      <c r="A2" s="469"/>
      <c r="B2" s="470" t="s">
        <v>2</v>
      </c>
    </row>
    <row r="3" ht="45" customHeight="1" spans="1:2">
      <c r="A3" s="471" t="s">
        <v>1209</v>
      </c>
      <c r="B3" s="99" t="s">
        <v>6</v>
      </c>
    </row>
    <row r="4" ht="30" customHeight="1" spans="1:2">
      <c r="A4" s="472" t="s">
        <v>1210</v>
      </c>
      <c r="B4" s="473">
        <f>SUM(B5:B8)</f>
        <v>44941</v>
      </c>
    </row>
    <row r="5" ht="30" customHeight="1" spans="1:2">
      <c r="A5" s="474" t="s">
        <v>1211</v>
      </c>
      <c r="B5" s="475">
        <v>23438</v>
      </c>
    </row>
    <row r="6" ht="30" customHeight="1" spans="1:2">
      <c r="A6" s="474" t="s">
        <v>1212</v>
      </c>
      <c r="B6" s="475">
        <v>9760</v>
      </c>
    </row>
    <row r="7" ht="30" customHeight="1" spans="1:2">
      <c r="A7" s="474" t="s">
        <v>1213</v>
      </c>
      <c r="B7" s="475">
        <v>3500</v>
      </c>
    </row>
    <row r="8" ht="30" customHeight="1" spans="1:2">
      <c r="A8" s="474" t="s">
        <v>1214</v>
      </c>
      <c r="B8" s="475">
        <v>8243</v>
      </c>
    </row>
    <row r="9" ht="30" customHeight="1" spans="1:2">
      <c r="A9" s="472" t="s">
        <v>1215</v>
      </c>
      <c r="B9" s="473">
        <f>SUM(B10:B19)</f>
        <v>5652</v>
      </c>
    </row>
    <row r="10" ht="30" customHeight="1" spans="1:2">
      <c r="A10" s="474" t="s">
        <v>1216</v>
      </c>
      <c r="B10" s="475">
        <v>5154</v>
      </c>
    </row>
    <row r="11" ht="30" customHeight="1" spans="1:2">
      <c r="A11" s="474" t="s">
        <v>1217</v>
      </c>
      <c r="B11" s="475">
        <v>82</v>
      </c>
    </row>
    <row r="12" ht="30" customHeight="1" spans="1:2">
      <c r="A12" s="474" t="s">
        <v>1218</v>
      </c>
      <c r="B12" s="475">
        <v>35</v>
      </c>
    </row>
    <row r="13" ht="30" customHeight="1" spans="1:2">
      <c r="A13" s="474" t="s">
        <v>1219</v>
      </c>
      <c r="B13" s="475">
        <v>8</v>
      </c>
    </row>
    <row r="14" ht="30" customHeight="1" spans="1:2">
      <c r="A14" s="474" t="s">
        <v>1220</v>
      </c>
      <c r="B14" s="475">
        <v>13</v>
      </c>
    </row>
    <row r="15" ht="30" customHeight="1" spans="1:2">
      <c r="A15" s="474" t="s">
        <v>1221</v>
      </c>
      <c r="B15" s="475">
        <v>47</v>
      </c>
    </row>
    <row r="16" ht="30" customHeight="1" spans="1:2">
      <c r="A16" s="474" t="s">
        <v>1222</v>
      </c>
      <c r="B16" s="475">
        <v>14</v>
      </c>
    </row>
    <row r="17" ht="30" customHeight="1" spans="1:2">
      <c r="A17" s="474" t="s">
        <v>1223</v>
      </c>
      <c r="B17" s="475">
        <v>248</v>
      </c>
    </row>
    <row r="18" ht="30" customHeight="1" spans="1:2">
      <c r="A18" s="474" t="s">
        <v>1224</v>
      </c>
      <c r="B18" s="475">
        <v>20</v>
      </c>
    </row>
    <row r="19" ht="30" customHeight="1" spans="1:2">
      <c r="A19" s="474" t="s">
        <v>1225</v>
      </c>
      <c r="B19" s="475">
        <v>31</v>
      </c>
    </row>
    <row r="20" ht="30" customHeight="1" spans="1:2">
      <c r="A20" s="472" t="s">
        <v>1226</v>
      </c>
      <c r="B20" s="473">
        <f>SUM(B21)</f>
        <v>56</v>
      </c>
    </row>
    <row r="21" ht="30" customHeight="1" spans="1:2">
      <c r="A21" s="474" t="s">
        <v>1227</v>
      </c>
      <c r="B21" s="476">
        <v>56</v>
      </c>
    </row>
    <row r="22" ht="30" customHeight="1" spans="1:2">
      <c r="A22" s="472" t="s">
        <v>1228</v>
      </c>
      <c r="B22" s="473">
        <f>SUM(B23:B24)</f>
        <v>83540</v>
      </c>
    </row>
    <row r="23" ht="30" customHeight="1" spans="1:2">
      <c r="A23" s="474" t="s">
        <v>1229</v>
      </c>
      <c r="B23" s="476">
        <v>83128</v>
      </c>
    </row>
    <row r="24" ht="30" customHeight="1" spans="1:2">
      <c r="A24" s="474" t="s">
        <v>1230</v>
      </c>
      <c r="B24" s="475">
        <v>412</v>
      </c>
    </row>
    <row r="25" ht="30" customHeight="1" spans="1:2">
      <c r="A25" s="472" t="s">
        <v>1231</v>
      </c>
      <c r="B25" s="473"/>
    </row>
    <row r="26" ht="30" customHeight="1" spans="1:2">
      <c r="A26" s="474" t="s">
        <v>1232</v>
      </c>
      <c r="B26" s="476"/>
    </row>
    <row r="27" ht="30" customHeight="1" spans="1:2">
      <c r="A27" s="472" t="s">
        <v>1233</v>
      </c>
      <c r="B27" s="473">
        <f>SUM(B28:B30)</f>
        <v>27397</v>
      </c>
    </row>
    <row r="28" ht="30" customHeight="1" spans="1:2">
      <c r="A28" s="474" t="s">
        <v>1234</v>
      </c>
      <c r="B28" s="475">
        <v>17292</v>
      </c>
    </row>
    <row r="29" ht="30" customHeight="1" spans="1:2">
      <c r="A29" s="474" t="s">
        <v>1235</v>
      </c>
      <c r="B29" s="475">
        <v>9927</v>
      </c>
    </row>
    <row r="30" ht="30" customHeight="1" spans="1:2">
      <c r="A30" s="474" t="s">
        <v>1236</v>
      </c>
      <c r="B30" s="475">
        <v>178</v>
      </c>
    </row>
    <row r="31" ht="30" customHeight="1" spans="1:2">
      <c r="A31" s="472" t="s">
        <v>1237</v>
      </c>
      <c r="B31" s="473">
        <f>SUM(B32)</f>
        <v>16283</v>
      </c>
    </row>
    <row r="32" ht="30" customHeight="1" spans="1:2">
      <c r="A32" s="474" t="s">
        <v>1237</v>
      </c>
      <c r="B32" s="475">
        <v>16283</v>
      </c>
    </row>
    <row r="33" ht="30" customHeight="1" spans="1:2">
      <c r="A33" s="477" t="s">
        <v>1238</v>
      </c>
      <c r="B33" s="473">
        <f>B4+B9+B20+B22+B25+B27+B31</f>
        <v>177869</v>
      </c>
    </row>
  </sheetData>
  <autoFilter ref="A3:B33">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8"/>
  <sheetViews>
    <sheetView showGridLines="0" showZeros="0" view="pageBreakPreview" zoomScaleNormal="100" workbookViewId="0">
      <pane ySplit="3" topLeftCell="A10" activePane="bottomLeft" state="frozen"/>
      <selection/>
      <selection pane="bottomLeft" activeCell="A1" sqref="$A1:$XFD1048576"/>
    </sheetView>
  </sheetViews>
  <sheetFormatPr defaultColWidth="9" defaultRowHeight="13.5" outlineLevelCol="4"/>
  <cols>
    <col min="1" max="1" width="42.775" style="84" customWidth="1"/>
    <col min="2" max="2" width="38.8916666666667" style="84" customWidth="1"/>
    <col min="3" max="3" width="27.225" style="84" hidden="1" customWidth="1"/>
    <col min="4" max="4" width="20.8916666666667" style="84" hidden="1" customWidth="1"/>
    <col min="5" max="16384" width="9" style="84"/>
  </cols>
  <sheetData>
    <row r="1" s="446" customFormat="1" ht="70" customHeight="1" spans="1:4">
      <c r="A1" s="447" t="s">
        <v>1239</v>
      </c>
      <c r="B1" s="447"/>
      <c r="C1" s="447"/>
      <c r="D1" s="447"/>
    </row>
    <row r="2" ht="20.1" customHeight="1" spans="1:4">
      <c r="A2" s="448"/>
      <c r="B2" s="424" t="s">
        <v>2</v>
      </c>
      <c r="C2" s="449"/>
      <c r="D2" s="449" t="s">
        <v>2</v>
      </c>
    </row>
    <row r="3" ht="45" customHeight="1" spans="1:5">
      <c r="A3" s="450" t="s">
        <v>1240</v>
      </c>
      <c r="B3" s="451" t="s">
        <v>6</v>
      </c>
      <c r="C3" s="452" t="s">
        <v>1241</v>
      </c>
      <c r="D3" s="451" t="s">
        <v>1242</v>
      </c>
      <c r="E3" s="453" t="s">
        <v>8</v>
      </c>
    </row>
    <row r="4" ht="36" customHeight="1" spans="1:5">
      <c r="A4" s="454" t="s">
        <v>1243</v>
      </c>
      <c r="B4" s="242">
        <f>SUM(B5)</f>
        <v>19</v>
      </c>
      <c r="C4" s="455"/>
      <c r="D4" s="456"/>
      <c r="E4" s="457" t="str">
        <f>IF(A4&lt;&gt;"",IF(SUM(B4:D4)&lt;&gt;0,"是","否"),"是")</f>
        <v>是</v>
      </c>
    </row>
    <row r="5" ht="36" customHeight="1" spans="1:5">
      <c r="A5" s="458" t="s">
        <v>1244</v>
      </c>
      <c r="B5" s="459">
        <v>19</v>
      </c>
      <c r="C5" s="460"/>
      <c r="D5" s="461"/>
      <c r="E5" s="457" t="str">
        <f>IF(A5&lt;&gt;"",IF(SUM(B5:D5)&lt;&gt;0,"是","否"),"是")</f>
        <v>是</v>
      </c>
    </row>
    <row r="6" ht="36" customHeight="1" spans="1:5">
      <c r="A6" s="454" t="s">
        <v>1245</v>
      </c>
      <c r="B6" s="459"/>
      <c r="C6" s="460"/>
      <c r="D6" s="461"/>
      <c r="E6" s="457" t="str">
        <f>IF(A6&lt;&gt;"",IF(SUM(B6:D6)&lt;&gt;0,"是","否"),"是")</f>
        <v>否</v>
      </c>
    </row>
    <row r="7" ht="36" customHeight="1" spans="1:5">
      <c r="A7" s="462" t="s">
        <v>1246</v>
      </c>
      <c r="B7" s="242"/>
      <c r="C7" s="460"/>
      <c r="D7" s="461"/>
      <c r="E7" s="457"/>
    </row>
    <row r="8" ht="36" customHeight="1" spans="1:5">
      <c r="A8" s="454" t="s">
        <v>1247</v>
      </c>
      <c r="B8" s="459"/>
      <c r="C8" s="460"/>
      <c r="D8" s="461"/>
      <c r="E8" s="457" t="str">
        <f>IF(A8&lt;&gt;"",IF(SUM(B8:D8)&lt;&gt;0,"是","否"),"是")</f>
        <v>否</v>
      </c>
    </row>
    <row r="9" ht="36" customHeight="1" spans="1:5">
      <c r="A9" s="462" t="s">
        <v>1246</v>
      </c>
      <c r="B9" s="459"/>
      <c r="C9" s="460"/>
      <c r="D9" s="461"/>
      <c r="E9" s="457"/>
    </row>
    <row r="10" ht="36" customHeight="1" spans="1:5">
      <c r="A10" s="454" t="s">
        <v>1248</v>
      </c>
      <c r="B10" s="459"/>
      <c r="C10" s="460"/>
      <c r="D10" s="461"/>
      <c r="E10" s="457" t="str">
        <f>IF(A10&lt;&gt;"",IF(SUM(B10:D10)&lt;&gt;0,"是","否"),"是")</f>
        <v>否</v>
      </c>
    </row>
    <row r="11" ht="36" customHeight="1" spans="1:5">
      <c r="A11" s="462" t="s">
        <v>1246</v>
      </c>
      <c r="B11" s="459"/>
      <c r="C11" s="460"/>
      <c r="D11" s="461"/>
      <c r="E11" s="457"/>
    </row>
    <row r="12" ht="36" customHeight="1" spans="1:5">
      <c r="A12" s="454" t="s">
        <v>1249</v>
      </c>
      <c r="B12" s="459"/>
      <c r="C12" s="460"/>
      <c r="D12" s="461"/>
      <c r="E12" s="457" t="str">
        <f>IF(A12&lt;&gt;"",IF(SUM(B12:D12)&lt;&gt;0,"是","否"),"是")</f>
        <v>否</v>
      </c>
    </row>
    <row r="13" ht="36" customHeight="1" spans="1:5">
      <c r="A13" s="462" t="s">
        <v>1246</v>
      </c>
      <c r="B13" s="459"/>
      <c r="C13" s="460"/>
      <c r="D13" s="461"/>
      <c r="E13" s="457"/>
    </row>
    <row r="14" ht="36" customHeight="1" spans="1:5">
      <c r="A14" s="454" t="s">
        <v>1250</v>
      </c>
      <c r="B14" s="459">
        <f>SUM(B15:B16)</f>
        <v>45</v>
      </c>
      <c r="C14" s="460"/>
      <c r="D14" s="461"/>
      <c r="E14" s="457" t="str">
        <f>IF(A14&lt;&gt;"",IF(SUM(B14:D14)&lt;&gt;0,"是","否"),"是")</f>
        <v>是</v>
      </c>
    </row>
    <row r="15" ht="36" customHeight="1" spans="1:5">
      <c r="A15" s="463" t="s">
        <v>1251</v>
      </c>
      <c r="B15" s="459">
        <v>20</v>
      </c>
      <c r="C15" s="460"/>
      <c r="D15" s="461"/>
      <c r="E15" s="457"/>
    </row>
    <row r="16" ht="36" customHeight="1" spans="1:5">
      <c r="A16" s="463" t="s">
        <v>1252</v>
      </c>
      <c r="B16" s="459">
        <v>25</v>
      </c>
      <c r="C16" s="460"/>
      <c r="D16" s="461"/>
      <c r="E16" s="457"/>
    </row>
    <row r="17" ht="36" customHeight="1" spans="1:5">
      <c r="A17" s="454" t="s">
        <v>1253</v>
      </c>
      <c r="B17" s="459">
        <f>SUM(B18:B23)</f>
        <v>14149</v>
      </c>
      <c r="C17" s="460"/>
      <c r="D17" s="461"/>
      <c r="E17" s="457" t="str">
        <f>IF(A17&lt;&gt;"",IF(SUM(B17:D17)&lt;&gt;0,"是","否"),"是")</f>
        <v>是</v>
      </c>
    </row>
    <row r="18" ht="36" customHeight="1" spans="1:5">
      <c r="A18" s="464" t="s">
        <v>1254</v>
      </c>
      <c r="B18" s="459">
        <v>3615</v>
      </c>
      <c r="C18" s="460"/>
      <c r="D18" s="461"/>
      <c r="E18" s="457"/>
    </row>
    <row r="19" ht="36" customHeight="1" spans="1:5">
      <c r="A19" s="464" t="s">
        <v>1255</v>
      </c>
      <c r="B19" s="459">
        <v>2059</v>
      </c>
      <c r="C19" s="460"/>
      <c r="D19" s="461"/>
      <c r="E19" s="457"/>
    </row>
    <row r="20" ht="36" customHeight="1" spans="1:5">
      <c r="A20" s="464" t="s">
        <v>1256</v>
      </c>
      <c r="B20" s="459">
        <v>1200</v>
      </c>
      <c r="C20" s="460"/>
      <c r="D20" s="461"/>
      <c r="E20" s="457"/>
    </row>
    <row r="21" ht="36" customHeight="1" spans="1:5">
      <c r="A21" s="464" t="s">
        <v>1257</v>
      </c>
      <c r="B21" s="459">
        <v>724</v>
      </c>
      <c r="C21" s="460"/>
      <c r="D21" s="461"/>
      <c r="E21" s="457"/>
    </row>
    <row r="22" ht="36" customHeight="1" spans="1:5">
      <c r="A22" s="464" t="s">
        <v>1258</v>
      </c>
      <c r="B22" s="459">
        <v>5622</v>
      </c>
      <c r="C22" s="460"/>
      <c r="D22" s="461"/>
      <c r="E22" s="457"/>
    </row>
    <row r="23" ht="36" customHeight="1" spans="1:5">
      <c r="A23" s="464" t="s">
        <v>1259</v>
      </c>
      <c r="B23" s="459">
        <v>929</v>
      </c>
      <c r="C23" s="460"/>
      <c r="D23" s="461"/>
      <c r="E23" s="457"/>
    </row>
    <row r="24" ht="36" customHeight="1" spans="1:5">
      <c r="A24" s="454" t="s">
        <v>1260</v>
      </c>
      <c r="B24" s="459">
        <v>44</v>
      </c>
      <c r="C24" s="460"/>
      <c r="D24" s="461"/>
      <c r="E24" s="457" t="str">
        <f>IF(A24&lt;&gt;"",IF(SUM(B24:D24)&lt;&gt;0,"是","否"),"是")</f>
        <v>是</v>
      </c>
    </row>
    <row r="25" ht="36" customHeight="1" spans="1:5">
      <c r="A25" s="464" t="s">
        <v>1261</v>
      </c>
      <c r="B25" s="459">
        <v>44</v>
      </c>
      <c r="C25" s="460"/>
      <c r="D25" s="461"/>
      <c r="E25" s="457"/>
    </row>
    <row r="26" ht="36" customHeight="1" spans="1:5">
      <c r="A26" s="454" t="s">
        <v>1262</v>
      </c>
      <c r="B26" s="459">
        <v>103</v>
      </c>
      <c r="C26" s="460"/>
      <c r="D26" s="461"/>
      <c r="E26" s="457" t="str">
        <f>IF(A26&lt;&gt;"",IF(SUM(B26:D26)&lt;&gt;0,"是","否"),"是")</f>
        <v>是</v>
      </c>
    </row>
    <row r="27" ht="36" customHeight="1" spans="1:5">
      <c r="A27" s="465" t="s">
        <v>1263</v>
      </c>
      <c r="B27" s="459">
        <v>103</v>
      </c>
      <c r="C27" s="460"/>
      <c r="D27" s="461"/>
      <c r="E27" s="457"/>
    </row>
    <row r="28" ht="36" customHeight="1" spans="1:5">
      <c r="A28" s="454" t="s">
        <v>1264</v>
      </c>
      <c r="B28" s="459">
        <f>SUM(B29:B38)</f>
        <v>17737</v>
      </c>
      <c r="C28" s="460"/>
      <c r="D28" s="461"/>
      <c r="E28" s="457" t="str">
        <f>IF(A28&lt;&gt;"",IF(SUM(B28:D28)&lt;&gt;0,"是","否"),"是")</f>
        <v>是</v>
      </c>
    </row>
    <row r="29" ht="36" customHeight="1" spans="1:5">
      <c r="A29" s="458" t="s">
        <v>1265</v>
      </c>
      <c r="B29" s="458">
        <v>7598</v>
      </c>
      <c r="C29" s="460"/>
      <c r="D29" s="461"/>
      <c r="E29" s="457"/>
    </row>
    <row r="30" ht="36" customHeight="1" spans="1:5">
      <c r="A30" s="458" t="s">
        <v>1266</v>
      </c>
      <c r="B30" s="458">
        <v>4438</v>
      </c>
      <c r="C30" s="460"/>
      <c r="D30" s="461"/>
      <c r="E30" s="457"/>
    </row>
    <row r="31" ht="36" customHeight="1" spans="1:5">
      <c r="A31" s="458" t="s">
        <v>1267</v>
      </c>
      <c r="B31" s="458">
        <v>578</v>
      </c>
      <c r="C31" s="460"/>
      <c r="D31" s="461"/>
      <c r="E31" s="457"/>
    </row>
    <row r="32" ht="36" customHeight="1" spans="1:5">
      <c r="A32" s="458" t="s">
        <v>1268</v>
      </c>
      <c r="B32" s="458">
        <v>40</v>
      </c>
      <c r="C32" s="460"/>
      <c r="D32" s="461"/>
      <c r="E32" s="457"/>
    </row>
    <row r="33" ht="36" customHeight="1" spans="1:5">
      <c r="A33" s="466" t="s">
        <v>1269</v>
      </c>
      <c r="B33" s="466">
        <v>2956</v>
      </c>
      <c r="C33" s="460"/>
      <c r="D33" s="461"/>
      <c r="E33" s="457"/>
    </row>
    <row r="34" ht="36" customHeight="1" spans="1:5">
      <c r="A34" s="463" t="s">
        <v>1270</v>
      </c>
      <c r="B34" s="466">
        <v>316</v>
      </c>
      <c r="C34" s="460"/>
      <c r="D34" s="461"/>
      <c r="E34" s="457"/>
    </row>
    <row r="35" ht="36" customHeight="1" spans="1:5">
      <c r="A35" s="463" t="s">
        <v>1271</v>
      </c>
      <c r="B35" s="459">
        <v>359</v>
      </c>
      <c r="C35" s="460"/>
      <c r="D35" s="461"/>
      <c r="E35" s="457"/>
    </row>
    <row r="36" ht="36" customHeight="1" spans="1:5">
      <c r="A36" s="463" t="s">
        <v>1272</v>
      </c>
      <c r="B36" s="459">
        <v>43</v>
      </c>
      <c r="C36" s="460"/>
      <c r="D36" s="461"/>
      <c r="E36" s="457"/>
    </row>
    <row r="37" ht="36" customHeight="1" spans="1:5">
      <c r="A37" s="463" t="s">
        <v>1273</v>
      </c>
      <c r="B37" s="459">
        <v>445</v>
      </c>
      <c r="C37" s="460"/>
      <c r="D37" s="461"/>
      <c r="E37" s="457"/>
    </row>
    <row r="38" ht="36" customHeight="1" spans="1:5">
      <c r="A38" s="458" t="s">
        <v>1274</v>
      </c>
      <c r="B38" s="459">
        <v>964</v>
      </c>
      <c r="C38" s="460"/>
      <c r="D38" s="461"/>
      <c r="E38" s="457"/>
    </row>
    <row r="39" ht="36" customHeight="1" spans="1:5">
      <c r="A39" s="454" t="s">
        <v>1275</v>
      </c>
      <c r="B39" s="459">
        <v>3610</v>
      </c>
      <c r="C39" s="460"/>
      <c r="D39" s="461"/>
      <c r="E39" s="457" t="str">
        <f>IF(A39&lt;&gt;"",IF(SUM(B39:D39)&lt;&gt;0,"是","否"),"是")</f>
        <v>是</v>
      </c>
    </row>
    <row r="40" ht="36" customHeight="1" spans="1:5">
      <c r="A40" s="458" t="s">
        <v>1276</v>
      </c>
      <c r="B40" s="459">
        <v>580</v>
      </c>
      <c r="C40" s="460"/>
      <c r="D40" s="461"/>
      <c r="E40" s="457"/>
    </row>
    <row r="41" ht="36" customHeight="1" spans="1:5">
      <c r="A41" s="458" t="s">
        <v>1277</v>
      </c>
      <c r="B41" s="459">
        <v>3030</v>
      </c>
      <c r="C41" s="460"/>
      <c r="D41" s="461"/>
      <c r="E41" s="457"/>
    </row>
    <row r="42" ht="36" customHeight="1" spans="1:5">
      <c r="A42" s="454" t="s">
        <v>1278</v>
      </c>
      <c r="B42" s="459"/>
      <c r="C42" s="460"/>
      <c r="D42" s="461"/>
      <c r="E42" s="457" t="str">
        <f>IF(A42&lt;&gt;"",IF(SUM(B42:D42)&lt;&gt;0,"是","否"),"是")</f>
        <v>否</v>
      </c>
    </row>
    <row r="43" ht="36" customHeight="1" spans="1:5">
      <c r="A43" s="462" t="s">
        <v>1246</v>
      </c>
      <c r="B43" s="459"/>
      <c r="C43" s="460"/>
      <c r="D43" s="461"/>
      <c r="E43" s="457"/>
    </row>
    <row r="44" ht="36" customHeight="1" spans="1:5">
      <c r="A44" s="454" t="s">
        <v>1279</v>
      </c>
      <c r="B44" s="459"/>
      <c r="C44" s="460"/>
      <c r="D44" s="461"/>
      <c r="E44" s="457" t="str">
        <f>IF(A44&lt;&gt;"",IF(SUM(B44:D44)&lt;&gt;0,"是","否"),"是")</f>
        <v>否</v>
      </c>
    </row>
    <row r="45" ht="36" customHeight="1" spans="1:5">
      <c r="A45" s="462" t="s">
        <v>1246</v>
      </c>
      <c r="B45" s="459"/>
      <c r="C45" s="460"/>
      <c r="D45" s="461"/>
      <c r="E45" s="457"/>
    </row>
    <row r="46" ht="36" customHeight="1" spans="1:5">
      <c r="A46" s="454" t="s">
        <v>1280</v>
      </c>
      <c r="B46" s="459"/>
      <c r="C46" s="460"/>
      <c r="D46" s="461"/>
      <c r="E46" s="457" t="str">
        <f>IF(A46&lt;&gt;"",IF(SUM(B46:D46)&lt;&gt;0,"是","否"),"是")</f>
        <v>否</v>
      </c>
    </row>
    <row r="47" ht="36" customHeight="1" spans="1:5">
      <c r="A47" s="462" t="s">
        <v>1246</v>
      </c>
      <c r="B47" s="459"/>
      <c r="C47" s="460"/>
      <c r="D47" s="461"/>
      <c r="E47" s="457"/>
    </row>
    <row r="48" ht="36" customHeight="1" spans="1:5">
      <c r="A48" s="454" t="s">
        <v>1281</v>
      </c>
      <c r="B48" s="459"/>
      <c r="C48" s="460"/>
      <c r="D48" s="461"/>
      <c r="E48" s="457" t="str">
        <f>IF(A48&lt;&gt;"",IF(SUM(B48:D48)&lt;&gt;0,"是","否"),"是")</f>
        <v>否</v>
      </c>
    </row>
    <row r="49" ht="36" customHeight="1" spans="1:5">
      <c r="A49" s="462" t="s">
        <v>1246</v>
      </c>
      <c r="B49" s="459"/>
      <c r="C49" s="460"/>
      <c r="D49" s="461"/>
      <c r="E49" s="457"/>
    </row>
    <row r="50" ht="36" customHeight="1" spans="1:5">
      <c r="A50" s="454" t="s">
        <v>1282</v>
      </c>
      <c r="B50" s="459">
        <v>1100</v>
      </c>
      <c r="C50" s="460"/>
      <c r="D50" s="461"/>
      <c r="E50" s="457" t="str">
        <f>IF(A50&lt;&gt;"",IF(SUM(B50:D50)&lt;&gt;0,"是","否"),"是")</f>
        <v>是</v>
      </c>
    </row>
    <row r="51" ht="36" customHeight="1" spans="1:5">
      <c r="A51" s="465" t="s">
        <v>1283</v>
      </c>
      <c r="B51" s="459">
        <v>1100</v>
      </c>
      <c r="C51" s="460"/>
      <c r="D51" s="461"/>
      <c r="E51" s="457"/>
    </row>
    <row r="52" ht="36" customHeight="1" spans="1:5">
      <c r="A52" s="454" t="s">
        <v>1284</v>
      </c>
      <c r="B52" s="459"/>
      <c r="C52" s="460"/>
      <c r="D52" s="461"/>
      <c r="E52" s="457" t="str">
        <f>IF(A52&lt;&gt;"",IF(SUM(B52:D52)&lt;&gt;0,"是","否"),"是")</f>
        <v>否</v>
      </c>
    </row>
    <row r="53" ht="36" customHeight="1" spans="1:5">
      <c r="A53" s="462" t="s">
        <v>1246</v>
      </c>
      <c r="B53" s="459"/>
      <c r="C53" s="460"/>
      <c r="D53" s="461"/>
      <c r="E53" s="457"/>
    </row>
    <row r="54" ht="36" customHeight="1" spans="1:5">
      <c r="A54" s="454" t="s">
        <v>1285</v>
      </c>
      <c r="B54" s="459"/>
      <c r="C54" s="460"/>
      <c r="D54" s="461"/>
      <c r="E54" s="457" t="str">
        <f>IF(A54&lt;&gt;"",IF(SUM(B54:D54)&lt;&gt;0,"是","否"),"是")</f>
        <v>否</v>
      </c>
    </row>
    <row r="55" ht="36" customHeight="1" spans="1:5">
      <c r="A55" s="454"/>
      <c r="B55" s="459"/>
      <c r="C55" s="460"/>
      <c r="D55" s="461"/>
      <c r="E55" s="457"/>
    </row>
    <row r="56" ht="36" customHeight="1" spans="1:5">
      <c r="A56" s="454" t="s">
        <v>1237</v>
      </c>
      <c r="B56" s="459">
        <v>2500</v>
      </c>
      <c r="C56" s="460"/>
      <c r="D56" s="461"/>
      <c r="E56" s="457"/>
    </row>
    <row r="57" ht="36" customHeight="1" spans="1:5">
      <c r="A57" s="463" t="s">
        <v>1286</v>
      </c>
      <c r="B57" s="459">
        <v>2500</v>
      </c>
      <c r="C57" s="460"/>
      <c r="D57" s="461"/>
      <c r="E57" s="457"/>
    </row>
    <row r="58" ht="36" customHeight="1" spans="1:5">
      <c r="A58" s="467" t="s">
        <v>1287</v>
      </c>
      <c r="B58" s="459">
        <f>B4+B6+B8+B10+B12+B14+B17+B24+B26+B28+B39+B42+B44+B46+B48+B50+B52+B54+B56</f>
        <v>39307</v>
      </c>
      <c r="C58" s="460"/>
      <c r="D58" s="461"/>
      <c r="E58" s="457" t="str">
        <f>IF(A58&lt;&gt;"",IF(SUM(B58:D58)&lt;&gt;0,"是","否"),"是")</f>
        <v>是</v>
      </c>
    </row>
  </sheetData>
  <autoFilter ref="A3:E58">
    <extLst/>
  </autoFilter>
  <mergeCells count="1">
    <mergeCell ref="A1:D1"/>
  </mergeCells>
  <conditionalFormatting sqref="E4">
    <cfRule type="cellIs" dxfId="2" priority="2" stopIfTrue="1" operator="lessThan">
      <formula>0</formula>
    </cfRule>
  </conditionalFormatting>
  <conditionalFormatting sqref="E5:E58">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43"/>
  <sheetViews>
    <sheetView showGridLines="0" showZeros="0" zoomScale="85" zoomScaleNormal="85" workbookViewId="0">
      <selection activeCell="A1" sqref="$A1:$XFD1048576"/>
    </sheetView>
  </sheetViews>
  <sheetFormatPr defaultColWidth="9" defaultRowHeight="14.25" outlineLevelCol="5"/>
  <cols>
    <col min="1" max="1" width="43.6333333333333" style="417" customWidth="1"/>
    <col min="2" max="2" width="20.6333333333333" style="417" customWidth="1"/>
    <col min="3" max="3" width="20.6333333333333" style="418" customWidth="1"/>
    <col min="4" max="4" width="20" style="419" customWidth="1"/>
    <col min="5" max="5" width="12.6333333333333" style="417"/>
    <col min="6" max="16377" width="9" style="417"/>
    <col min="16378" max="16379" width="35.6333333333333" style="417"/>
    <col min="16380" max="16384" width="9" style="417"/>
  </cols>
  <sheetData>
    <row r="1" ht="45" customHeight="1" spans="1:4">
      <c r="A1" s="420" t="s">
        <v>1288</v>
      </c>
      <c r="B1" s="420"/>
      <c r="C1" s="421"/>
      <c r="D1" s="420"/>
    </row>
    <row r="2" ht="20.1" customHeight="1" spans="1:4">
      <c r="A2" s="422"/>
      <c r="B2" s="422"/>
      <c r="C2" s="423"/>
      <c r="D2" s="424" t="s">
        <v>2</v>
      </c>
    </row>
    <row r="3" s="415" customFormat="1" ht="45" customHeight="1" spans="1:4">
      <c r="A3" s="425" t="s">
        <v>1289</v>
      </c>
      <c r="B3" s="425" t="s">
        <v>1287</v>
      </c>
      <c r="C3" s="426" t="s">
        <v>1290</v>
      </c>
      <c r="D3" s="427" t="s">
        <v>1291</v>
      </c>
    </row>
    <row r="4" ht="36" customHeight="1" spans="1:4">
      <c r="A4" s="428" t="s">
        <v>1292</v>
      </c>
      <c r="B4" s="242">
        <f>B5+B10</f>
        <v>43743</v>
      </c>
      <c r="C4" s="242">
        <f>C5+C10</f>
        <v>4436</v>
      </c>
      <c r="D4" s="242">
        <f>D5+D10</f>
        <v>39307</v>
      </c>
    </row>
    <row r="5" s="416" customFormat="1" ht="36" customHeight="1" spans="1:6">
      <c r="A5" s="429" t="s">
        <v>1293</v>
      </c>
      <c r="B5" s="242">
        <f t="shared" ref="B5:B10" si="0">SUM(C5:D5)</f>
        <v>4436</v>
      </c>
      <c r="C5" s="430">
        <v>4436</v>
      </c>
      <c r="D5" s="431"/>
      <c r="F5" s="416" t="s">
        <v>1294</v>
      </c>
    </row>
    <row r="6" s="416" customFormat="1" ht="36" customHeight="1" spans="1:4">
      <c r="A6" s="432" t="s">
        <v>1295</v>
      </c>
      <c r="B6" s="242">
        <f t="shared" si="0"/>
        <v>798</v>
      </c>
      <c r="C6" s="430">
        <v>798</v>
      </c>
      <c r="D6" s="431"/>
    </row>
    <row r="7" s="416" customFormat="1" ht="36" customHeight="1" spans="1:4">
      <c r="A7" s="432" t="s">
        <v>1296</v>
      </c>
      <c r="B7" s="242">
        <f t="shared" si="0"/>
        <v>4326</v>
      </c>
      <c r="C7" s="430">
        <v>4326</v>
      </c>
      <c r="D7" s="431"/>
    </row>
    <row r="8" s="416" customFormat="1" ht="36" customHeight="1" spans="1:4">
      <c r="A8" s="432" t="s">
        <v>1297</v>
      </c>
      <c r="B8" s="242">
        <f t="shared" si="0"/>
        <v>271</v>
      </c>
      <c r="C8" s="430">
        <v>271</v>
      </c>
      <c r="D8" s="431"/>
    </row>
    <row r="9" s="416" customFormat="1" ht="36" customHeight="1" spans="1:4">
      <c r="A9" s="432" t="s">
        <v>1298</v>
      </c>
      <c r="B9" s="242">
        <f t="shared" si="0"/>
        <v>-959</v>
      </c>
      <c r="C9" s="430">
        <v>-959</v>
      </c>
      <c r="D9" s="431"/>
    </row>
    <row r="10" s="416" customFormat="1" ht="36" customHeight="1" spans="1:4">
      <c r="A10" s="429" t="s">
        <v>1299</v>
      </c>
      <c r="B10" s="242">
        <f>SUM(B11:B41)</f>
        <v>39307</v>
      </c>
      <c r="C10" s="242">
        <f>SUM(C11:C41)</f>
        <v>0</v>
      </c>
      <c r="D10" s="242">
        <f>SUM(D11:D41)</f>
        <v>39307</v>
      </c>
    </row>
    <row r="11" s="416" customFormat="1" ht="36" customHeight="1" spans="1:4">
      <c r="A11" s="433" t="s">
        <v>1300</v>
      </c>
      <c r="B11" s="434">
        <v>7598</v>
      </c>
      <c r="C11" s="430"/>
      <c r="D11" s="431">
        <v>7598</v>
      </c>
    </row>
    <row r="12" s="416" customFormat="1" ht="36" customHeight="1" spans="1:4">
      <c r="A12" s="433" t="s">
        <v>1301</v>
      </c>
      <c r="B12" s="434">
        <v>4438</v>
      </c>
      <c r="C12" s="430"/>
      <c r="D12" s="431">
        <v>4438</v>
      </c>
    </row>
    <row r="13" s="416" customFormat="1" ht="36" customHeight="1" spans="1:4">
      <c r="A13" s="433" t="s">
        <v>1302</v>
      </c>
      <c r="B13" s="434">
        <v>578</v>
      </c>
      <c r="C13" s="430"/>
      <c r="D13" s="431">
        <v>578</v>
      </c>
    </row>
    <row r="14" s="416" customFormat="1" ht="36" customHeight="1" spans="1:4">
      <c r="A14" s="433" t="s">
        <v>1303</v>
      </c>
      <c r="B14" s="434">
        <v>40</v>
      </c>
      <c r="C14" s="430"/>
      <c r="D14" s="431">
        <v>40</v>
      </c>
    </row>
    <row r="15" s="416" customFormat="1" ht="36" customHeight="1" spans="1:4">
      <c r="A15" s="435" t="s">
        <v>1304</v>
      </c>
      <c r="B15" s="434">
        <v>30</v>
      </c>
      <c r="C15" s="430"/>
      <c r="D15" s="431">
        <v>30</v>
      </c>
    </row>
    <row r="16" s="416" customFormat="1" ht="36" customHeight="1" spans="1:4">
      <c r="A16" s="436"/>
      <c r="B16" s="434">
        <v>10</v>
      </c>
      <c r="C16" s="430"/>
      <c r="D16" s="431">
        <v>10</v>
      </c>
    </row>
    <row r="17" s="416" customFormat="1" ht="36" customHeight="1" spans="1:4">
      <c r="A17" s="436"/>
      <c r="B17" s="434">
        <v>2058</v>
      </c>
      <c r="C17" s="430"/>
      <c r="D17" s="431">
        <v>2058</v>
      </c>
    </row>
    <row r="18" s="416" customFormat="1" ht="36" customHeight="1" spans="1:4">
      <c r="A18" s="436"/>
      <c r="B18" s="434">
        <v>838</v>
      </c>
      <c r="C18" s="430"/>
      <c r="D18" s="431">
        <v>838</v>
      </c>
    </row>
    <row r="19" s="416" customFormat="1" ht="36" customHeight="1" spans="1:4">
      <c r="A19" s="437"/>
      <c r="B19" s="434">
        <v>20</v>
      </c>
      <c r="C19" s="430"/>
      <c r="D19" s="431">
        <v>20</v>
      </c>
    </row>
    <row r="20" s="416" customFormat="1" ht="36" customHeight="1" spans="1:4">
      <c r="A20" s="436" t="s">
        <v>1305</v>
      </c>
      <c r="B20" s="434">
        <v>53</v>
      </c>
      <c r="C20" s="430"/>
      <c r="D20" s="431">
        <v>53</v>
      </c>
    </row>
    <row r="21" s="416" customFormat="1" ht="36" customHeight="1" spans="1:4">
      <c r="A21" s="437"/>
      <c r="B21" s="434">
        <v>50</v>
      </c>
      <c r="C21" s="430"/>
      <c r="D21" s="431">
        <v>50</v>
      </c>
    </row>
    <row r="22" s="416" customFormat="1" ht="36" customHeight="1" spans="1:4">
      <c r="A22" s="436" t="s">
        <v>1306</v>
      </c>
      <c r="B22" s="434">
        <v>1074</v>
      </c>
      <c r="C22" s="430"/>
      <c r="D22" s="431">
        <v>1074</v>
      </c>
    </row>
    <row r="23" s="416" customFormat="1" ht="36" customHeight="1" spans="1:4">
      <c r="A23" s="437"/>
      <c r="B23" s="434">
        <v>26</v>
      </c>
      <c r="C23" s="430"/>
      <c r="D23" s="431">
        <v>26</v>
      </c>
    </row>
    <row r="24" s="416" customFormat="1" ht="36" customHeight="1" spans="1:4">
      <c r="A24" s="437" t="s">
        <v>1307</v>
      </c>
      <c r="B24" s="434">
        <v>3615</v>
      </c>
      <c r="C24" s="430"/>
      <c r="D24" s="431">
        <v>3615</v>
      </c>
    </row>
    <row r="25" s="416" customFormat="1" ht="36" customHeight="1" spans="1:4">
      <c r="A25" s="437" t="s">
        <v>1308</v>
      </c>
      <c r="B25" s="434">
        <v>2059</v>
      </c>
      <c r="C25" s="430"/>
      <c r="D25" s="431">
        <v>2059</v>
      </c>
    </row>
    <row r="26" s="416" customFormat="1" ht="36" customHeight="1" spans="1:4">
      <c r="A26" s="437" t="s">
        <v>1309</v>
      </c>
      <c r="B26" s="434">
        <v>1200</v>
      </c>
      <c r="C26" s="430"/>
      <c r="D26" s="431">
        <v>1200</v>
      </c>
    </row>
    <row r="27" s="416" customFormat="1" ht="36" customHeight="1" spans="1:4">
      <c r="A27" s="437" t="s">
        <v>1310</v>
      </c>
      <c r="B27" s="434">
        <v>724</v>
      </c>
      <c r="C27" s="430"/>
      <c r="D27" s="431">
        <v>724</v>
      </c>
    </row>
    <row r="28" s="416" customFormat="1" ht="36" customHeight="1" spans="1:4">
      <c r="A28" s="437" t="s">
        <v>1311</v>
      </c>
      <c r="B28" s="434">
        <v>44</v>
      </c>
      <c r="C28" s="430"/>
      <c r="D28" s="431">
        <v>44</v>
      </c>
    </row>
    <row r="29" s="416" customFormat="1" ht="36" customHeight="1" spans="1:4">
      <c r="A29" s="437" t="s">
        <v>1312</v>
      </c>
      <c r="B29" s="434">
        <v>5622</v>
      </c>
      <c r="C29" s="430"/>
      <c r="D29" s="431">
        <v>5622</v>
      </c>
    </row>
    <row r="30" s="416" customFormat="1" ht="36" customHeight="1" spans="1:4">
      <c r="A30" s="437" t="s">
        <v>1313</v>
      </c>
      <c r="B30" s="434">
        <v>929</v>
      </c>
      <c r="C30" s="430"/>
      <c r="D30" s="431">
        <v>929</v>
      </c>
    </row>
    <row r="31" s="416" customFormat="1" ht="36" customHeight="1" spans="1:4">
      <c r="A31" s="433" t="s">
        <v>1314</v>
      </c>
      <c r="B31" s="434">
        <v>964</v>
      </c>
      <c r="C31" s="430"/>
      <c r="D31" s="431">
        <v>964</v>
      </c>
    </row>
    <row r="32" s="416" customFormat="1" ht="36" customHeight="1" spans="1:4">
      <c r="A32" s="433" t="s">
        <v>1315</v>
      </c>
      <c r="B32" s="434">
        <v>580</v>
      </c>
      <c r="C32" s="430"/>
      <c r="D32" s="431">
        <v>580</v>
      </c>
    </row>
    <row r="33" s="416" customFormat="1" ht="36" customHeight="1" spans="1:4">
      <c r="A33" s="433" t="s">
        <v>1316</v>
      </c>
      <c r="B33" s="434">
        <v>3030</v>
      </c>
      <c r="C33" s="430"/>
      <c r="D33" s="431">
        <v>3030</v>
      </c>
    </row>
    <row r="34" s="416" customFormat="1" ht="36" customHeight="1" spans="1:4">
      <c r="A34" s="433" t="s">
        <v>1317</v>
      </c>
      <c r="B34" s="434">
        <v>19</v>
      </c>
      <c r="C34" s="430"/>
      <c r="D34" s="431">
        <v>19</v>
      </c>
    </row>
    <row r="35" s="416" customFormat="1" ht="36" customHeight="1" spans="1:4">
      <c r="A35" s="438" t="s">
        <v>1318</v>
      </c>
      <c r="B35" s="434">
        <v>316</v>
      </c>
      <c r="C35" s="439"/>
      <c r="D35" s="434">
        <v>316</v>
      </c>
    </row>
    <row r="36" s="416" customFormat="1" ht="36" customHeight="1" spans="1:4">
      <c r="A36" s="438" t="s">
        <v>1319</v>
      </c>
      <c r="B36" s="434">
        <v>359</v>
      </c>
      <c r="C36" s="440"/>
      <c r="D36" s="441">
        <v>359</v>
      </c>
    </row>
    <row r="37" s="416" customFormat="1" ht="36" customHeight="1" spans="1:4">
      <c r="A37" s="438" t="s">
        <v>1320</v>
      </c>
      <c r="B37" s="434">
        <v>43</v>
      </c>
      <c r="C37" s="440"/>
      <c r="D37" s="441">
        <v>43</v>
      </c>
    </row>
    <row r="38" s="416" customFormat="1" ht="36" customHeight="1" spans="1:4">
      <c r="A38" s="438" t="s">
        <v>1321</v>
      </c>
      <c r="B38" s="434">
        <v>445</v>
      </c>
      <c r="C38" s="440"/>
      <c r="D38" s="441">
        <v>445</v>
      </c>
    </row>
    <row r="39" s="416" customFormat="1" ht="36" customHeight="1" spans="1:4">
      <c r="A39" s="438" t="s">
        <v>1322</v>
      </c>
      <c r="B39" s="434">
        <v>20</v>
      </c>
      <c r="C39" s="440"/>
      <c r="D39" s="441">
        <v>20</v>
      </c>
    </row>
    <row r="40" s="416" customFormat="1" ht="36" customHeight="1" spans="1:4">
      <c r="A40" s="438" t="s">
        <v>1323</v>
      </c>
      <c r="B40" s="434">
        <v>25</v>
      </c>
      <c r="C40" s="440"/>
      <c r="D40" s="441">
        <v>25</v>
      </c>
    </row>
    <row r="41" s="416" customFormat="1" ht="36" customHeight="1" spans="1:4">
      <c r="A41" s="438" t="s">
        <v>1324</v>
      </c>
      <c r="B41" s="434">
        <v>2500</v>
      </c>
      <c r="C41" s="440"/>
      <c r="D41" s="441">
        <v>2500</v>
      </c>
    </row>
    <row r="42" s="416" customFormat="1" ht="36" customHeight="1" spans="1:4">
      <c r="A42" s="442" t="s">
        <v>1325</v>
      </c>
      <c r="B42" s="443"/>
      <c r="C42" s="440"/>
      <c r="D42" s="441"/>
    </row>
    <row r="43" ht="36" customHeight="1" spans="1:4">
      <c r="A43" s="444" t="s">
        <v>1287</v>
      </c>
      <c r="B43" s="445">
        <f>B4+B42</f>
        <v>43743</v>
      </c>
      <c r="C43" s="445">
        <f>C4+C42</f>
        <v>4436</v>
      </c>
      <c r="D43" s="445">
        <f>D4+D42</f>
        <v>39307</v>
      </c>
    </row>
  </sheetData>
  <mergeCells count="4">
    <mergeCell ref="A1:D1"/>
    <mergeCell ref="A15:A19"/>
    <mergeCell ref="A20:A21"/>
    <mergeCell ref="A22:A23"/>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B10 C5:C7 C11:C34 C10:D10 C4:D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opLeftCell="A7" workbookViewId="0">
      <selection activeCell="H12" sqref="H12"/>
    </sheetView>
  </sheetViews>
  <sheetFormatPr defaultColWidth="9" defaultRowHeight="13.5" outlineLevelCol="4"/>
  <cols>
    <col min="1" max="1" width="37.75" style="400" customWidth="1"/>
    <col min="2" max="2" width="22" style="400" customWidth="1"/>
    <col min="3" max="4" width="23.8833333333333" style="400" customWidth="1"/>
    <col min="5" max="5" width="24.5" style="400" customWidth="1"/>
    <col min="6" max="248" width="9" style="400"/>
    <col min="249" max="16384" width="9" style="1"/>
  </cols>
  <sheetData>
    <row r="1" s="400" customFormat="1" ht="40.5" customHeight="1" spans="1:5">
      <c r="A1" s="401" t="s">
        <v>1326</v>
      </c>
      <c r="B1" s="401"/>
      <c r="C1" s="401"/>
      <c r="D1" s="401"/>
      <c r="E1" s="401"/>
    </row>
    <row r="2" s="400" customFormat="1" ht="17" customHeight="1" spans="1:5">
      <c r="A2" s="402"/>
      <c r="B2" s="402"/>
      <c r="C2" s="402"/>
      <c r="D2" s="403"/>
      <c r="E2" s="404" t="s">
        <v>2</v>
      </c>
    </row>
    <row r="3" s="1" customFormat="1" ht="24.95" customHeight="1" spans="1:5">
      <c r="A3" s="405" t="s">
        <v>4</v>
      </c>
      <c r="B3" s="405" t="s">
        <v>130</v>
      </c>
      <c r="C3" s="405" t="s">
        <v>6</v>
      </c>
      <c r="D3" s="406" t="s">
        <v>1327</v>
      </c>
      <c r="E3" s="407"/>
    </row>
    <row r="4" s="1" customFormat="1" ht="24.95" customHeight="1" spans="1:5">
      <c r="A4" s="408"/>
      <c r="B4" s="408"/>
      <c r="C4" s="408"/>
      <c r="D4" s="179" t="s">
        <v>1328</v>
      </c>
      <c r="E4" s="179" t="s">
        <v>1329</v>
      </c>
    </row>
    <row r="5" s="400" customFormat="1" ht="35" customHeight="1" spans="1:5">
      <c r="A5" s="409" t="s">
        <v>1287</v>
      </c>
      <c r="B5" s="410">
        <f>B6+B7+B8</f>
        <v>1433.58</v>
      </c>
      <c r="C5" s="410">
        <f>C6+C7+C8</f>
        <v>1390.48</v>
      </c>
      <c r="D5" s="411">
        <f t="shared" ref="D5:D10" si="0">C5-B5</f>
        <v>-43.0999999999999</v>
      </c>
      <c r="E5" s="412">
        <f t="shared" ref="E5:E10" si="1">D5/B5</f>
        <v>-0.0301</v>
      </c>
    </row>
    <row r="6" s="400" customFormat="1" ht="35" customHeight="1" spans="1:5">
      <c r="A6" s="160" t="s">
        <v>1330</v>
      </c>
      <c r="B6" s="411">
        <v>28.23</v>
      </c>
      <c r="C6" s="411">
        <v>27.37</v>
      </c>
      <c r="D6" s="411">
        <f t="shared" si="0"/>
        <v>-0.859999999999999</v>
      </c>
      <c r="E6" s="412">
        <f t="shared" si="1"/>
        <v>-0.0305</v>
      </c>
    </row>
    <row r="7" s="400" customFormat="1" ht="35" customHeight="1" spans="1:5">
      <c r="A7" s="160" t="s">
        <v>1331</v>
      </c>
      <c r="B7" s="413">
        <v>505.9</v>
      </c>
      <c r="C7" s="413">
        <v>464.57</v>
      </c>
      <c r="D7" s="411">
        <f t="shared" si="0"/>
        <v>-41.33</v>
      </c>
      <c r="E7" s="412">
        <f t="shared" si="1"/>
        <v>-0.0817</v>
      </c>
    </row>
    <row r="8" s="400" customFormat="1" ht="35" customHeight="1" spans="1:5">
      <c r="A8" s="160" t="s">
        <v>1332</v>
      </c>
      <c r="B8" s="411">
        <f>SUM(B9:B10)</f>
        <v>899.45</v>
      </c>
      <c r="C8" s="411">
        <v>898.54</v>
      </c>
      <c r="D8" s="411">
        <f t="shared" si="0"/>
        <v>-0.910000000000082</v>
      </c>
      <c r="E8" s="412">
        <f t="shared" si="1"/>
        <v>-0.001</v>
      </c>
    </row>
    <row r="9" s="400" customFormat="1" ht="35" customHeight="1" spans="1:5">
      <c r="A9" s="164" t="s">
        <v>1333</v>
      </c>
      <c r="B9" s="411">
        <v>143</v>
      </c>
      <c r="C9" s="411">
        <v>167</v>
      </c>
      <c r="D9" s="411">
        <f t="shared" si="0"/>
        <v>24</v>
      </c>
      <c r="E9" s="412">
        <f t="shared" si="1"/>
        <v>0.1678</v>
      </c>
    </row>
    <row r="10" s="400" customFormat="1" ht="35" customHeight="1" spans="1:5">
      <c r="A10" s="164" t="s">
        <v>1334</v>
      </c>
      <c r="B10" s="411">
        <v>756.45</v>
      </c>
      <c r="C10" s="411">
        <v>731.54</v>
      </c>
      <c r="D10" s="411">
        <f t="shared" si="0"/>
        <v>-24.9100000000001</v>
      </c>
      <c r="E10" s="412">
        <f t="shared" si="1"/>
        <v>-0.0329</v>
      </c>
    </row>
    <row r="11" s="400" customFormat="1" ht="327" customHeight="1" spans="1:5">
      <c r="A11" s="414" t="s">
        <v>1335</v>
      </c>
      <c r="B11" s="414"/>
      <c r="C11" s="414"/>
      <c r="D11" s="414"/>
      <c r="E11" s="414"/>
    </row>
    <row r="12" ht="50" customHeight="1"/>
  </sheetData>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0"/>
  <sheetViews>
    <sheetView showGridLines="0" showZeros="0" view="pageBreakPreview" zoomScaleNormal="115" topLeftCell="A28" workbookViewId="0">
      <selection activeCell="D48" sqref="D48"/>
    </sheetView>
  </sheetViews>
  <sheetFormatPr defaultColWidth="9" defaultRowHeight="14.25" outlineLevelCol="5"/>
  <cols>
    <col min="1" max="1" width="20.6333333333333" style="171" customWidth="1"/>
    <col min="2" max="2" width="50.75" style="171" customWidth="1"/>
    <col min="3" max="4" width="20.6333333333333" style="171" customWidth="1"/>
    <col min="5" max="5" width="20.6333333333333" style="351" customWidth="1"/>
    <col min="6" max="6" width="3.75" style="171" customWidth="1"/>
    <col min="7" max="16357" width="9" style="171"/>
    <col min="16358" max="16358" width="45.6333333333333" style="171"/>
    <col min="16359" max="16384" width="9" style="171"/>
  </cols>
  <sheetData>
    <row r="1" ht="45" customHeight="1" spans="1:6">
      <c r="A1" s="352"/>
      <c r="B1" s="353" t="s">
        <v>1336</v>
      </c>
      <c r="C1" s="353"/>
      <c r="D1" s="353"/>
      <c r="E1" s="353"/>
      <c r="F1" s="352"/>
    </row>
    <row r="2" s="349" customFormat="1" ht="20.1" customHeight="1" spans="1:6">
      <c r="A2" s="354"/>
      <c r="B2" s="355"/>
      <c r="C2" s="356"/>
      <c r="D2" s="355"/>
      <c r="E2" s="357" t="s">
        <v>2</v>
      </c>
      <c r="F2" s="354"/>
    </row>
    <row r="3" s="350" customFormat="1" ht="45" customHeight="1" spans="1:6">
      <c r="A3" s="358" t="s">
        <v>3</v>
      </c>
      <c r="B3" s="359" t="s">
        <v>4</v>
      </c>
      <c r="C3" s="192" t="s">
        <v>5</v>
      </c>
      <c r="D3" s="192" t="s">
        <v>6</v>
      </c>
      <c r="E3" s="192" t="s">
        <v>7</v>
      </c>
      <c r="F3" s="360" t="s">
        <v>8</v>
      </c>
    </row>
    <row r="4" s="350" customFormat="1" ht="36" customHeight="1" spans="1:6">
      <c r="A4" s="325" t="s">
        <v>1337</v>
      </c>
      <c r="B4" s="320" t="s">
        <v>1338</v>
      </c>
      <c r="C4" s="361"/>
      <c r="D4" s="361"/>
      <c r="E4" s="333"/>
      <c r="F4" s="362" t="str">
        <f t="shared" ref="F4:F37" si="0">IF(LEN(A4)=7,"是",IF(B4&lt;&gt;"",IF(SUM(C4:D4)&lt;&gt;0,"是","否"),"是"))</f>
        <v>是</v>
      </c>
    </row>
    <row r="5" ht="36" customHeight="1" spans="1:6">
      <c r="A5" s="325" t="s">
        <v>1339</v>
      </c>
      <c r="B5" s="320" t="s">
        <v>1340</v>
      </c>
      <c r="C5" s="361"/>
      <c r="D5" s="361"/>
      <c r="E5" s="333"/>
      <c r="F5" s="362" t="str">
        <f t="shared" si="0"/>
        <v>是</v>
      </c>
    </row>
    <row r="6" ht="36" customHeight="1" spans="1:6">
      <c r="A6" s="325" t="s">
        <v>1341</v>
      </c>
      <c r="B6" s="320" t="s">
        <v>1342</v>
      </c>
      <c r="C6" s="361"/>
      <c r="D6" s="361"/>
      <c r="E6" s="333"/>
      <c r="F6" s="362" t="str">
        <f t="shared" si="0"/>
        <v>是</v>
      </c>
    </row>
    <row r="7" ht="36" customHeight="1" spans="1:6">
      <c r="A7" s="325" t="s">
        <v>1343</v>
      </c>
      <c r="B7" s="320" t="s">
        <v>1344</v>
      </c>
      <c r="C7" s="361"/>
      <c r="D7" s="361"/>
      <c r="E7" s="333"/>
      <c r="F7" s="362" t="str">
        <f t="shared" si="0"/>
        <v>是</v>
      </c>
    </row>
    <row r="8" ht="36" customHeight="1" spans="1:6">
      <c r="A8" s="325" t="s">
        <v>1345</v>
      </c>
      <c r="B8" s="320" t="s">
        <v>1346</v>
      </c>
      <c r="C8" s="361"/>
      <c r="D8" s="361"/>
      <c r="E8" s="333"/>
      <c r="F8" s="362" t="str">
        <f t="shared" si="0"/>
        <v>是</v>
      </c>
    </row>
    <row r="9" ht="36" customHeight="1" spans="1:6">
      <c r="A9" s="325" t="s">
        <v>1347</v>
      </c>
      <c r="B9" s="320" t="s">
        <v>1348</v>
      </c>
      <c r="C9" s="361"/>
      <c r="D9" s="361"/>
      <c r="E9" s="333"/>
      <c r="F9" s="362" t="str">
        <f t="shared" si="0"/>
        <v>是</v>
      </c>
    </row>
    <row r="10" ht="36" customHeight="1" spans="1:6">
      <c r="A10" s="325" t="s">
        <v>1349</v>
      </c>
      <c r="B10" s="320" t="s">
        <v>1350</v>
      </c>
      <c r="C10" s="361">
        <f>SUBTOTAL(9,C11:C15)</f>
        <v>16018</v>
      </c>
      <c r="D10" s="361">
        <f>SUBTOTAL(9,D11:D15)</f>
        <v>52000</v>
      </c>
      <c r="E10" s="333">
        <f>(D10-C10)/C10</f>
        <v>2.246</v>
      </c>
      <c r="F10" s="362" t="str">
        <f t="shared" si="0"/>
        <v>是</v>
      </c>
    </row>
    <row r="11" ht="36" customHeight="1" spans="1:6">
      <c r="A11" s="325" t="s">
        <v>1351</v>
      </c>
      <c r="B11" s="324" t="s">
        <v>1352</v>
      </c>
      <c r="C11" s="365">
        <v>16018</v>
      </c>
      <c r="D11" s="365">
        <v>52000</v>
      </c>
      <c r="E11" s="333">
        <f>(D11-C11)/C11</f>
        <v>2.246</v>
      </c>
      <c r="F11" s="362" t="str">
        <f t="shared" si="0"/>
        <v>是</v>
      </c>
    </row>
    <row r="12" ht="36" customHeight="1" spans="1:6">
      <c r="A12" s="325" t="s">
        <v>1353</v>
      </c>
      <c r="B12" s="324" t="s">
        <v>1354</v>
      </c>
      <c r="C12" s="365"/>
      <c r="D12" s="365"/>
      <c r="E12" s="333"/>
      <c r="F12" s="362" t="str">
        <f t="shared" si="0"/>
        <v>否</v>
      </c>
    </row>
    <row r="13" ht="36" customHeight="1" spans="1:6">
      <c r="A13" s="325" t="s">
        <v>1355</v>
      </c>
      <c r="B13" s="324" t="s">
        <v>1356</v>
      </c>
      <c r="C13" s="365"/>
      <c r="D13" s="365"/>
      <c r="E13" s="333"/>
      <c r="F13" s="362" t="str">
        <f t="shared" si="0"/>
        <v>否</v>
      </c>
    </row>
    <row r="14" ht="36" customHeight="1" spans="1:6">
      <c r="A14" s="325" t="s">
        <v>1357</v>
      </c>
      <c r="B14" s="324" t="s">
        <v>1358</v>
      </c>
      <c r="C14" s="365"/>
      <c r="D14" s="365"/>
      <c r="E14" s="333"/>
      <c r="F14" s="362" t="str">
        <f t="shared" si="0"/>
        <v>否</v>
      </c>
    </row>
    <row r="15" ht="36" customHeight="1" spans="1:6">
      <c r="A15" s="325" t="s">
        <v>1359</v>
      </c>
      <c r="B15" s="324" t="s">
        <v>1360</v>
      </c>
      <c r="C15" s="365"/>
      <c r="D15" s="365"/>
      <c r="E15" s="333"/>
      <c r="F15" s="362" t="str">
        <f t="shared" si="0"/>
        <v>否</v>
      </c>
    </row>
    <row r="16" ht="36" customHeight="1" spans="1:6">
      <c r="A16" s="366" t="s">
        <v>1361</v>
      </c>
      <c r="B16" s="182" t="s">
        <v>1362</v>
      </c>
      <c r="C16" s="361"/>
      <c r="D16" s="361"/>
      <c r="E16" s="333"/>
      <c r="F16" s="362" t="str">
        <f t="shared" si="0"/>
        <v>是</v>
      </c>
    </row>
    <row r="17" ht="36" customHeight="1" spans="1:6">
      <c r="A17" s="366" t="s">
        <v>1363</v>
      </c>
      <c r="B17" s="182" t="s">
        <v>1364</v>
      </c>
      <c r="C17" s="361"/>
      <c r="D17" s="361"/>
      <c r="E17" s="333"/>
      <c r="F17" s="362" t="str">
        <f t="shared" si="0"/>
        <v>是</v>
      </c>
    </row>
    <row r="18" ht="36" customHeight="1" spans="1:6">
      <c r="A18" s="366" t="s">
        <v>1365</v>
      </c>
      <c r="B18" s="202" t="s">
        <v>1366</v>
      </c>
      <c r="C18" s="365"/>
      <c r="D18" s="365"/>
      <c r="E18" s="333"/>
      <c r="F18" s="362" t="str">
        <f t="shared" si="0"/>
        <v>否</v>
      </c>
    </row>
    <row r="19" ht="36" customHeight="1" spans="1:6">
      <c r="A19" s="366" t="s">
        <v>1367</v>
      </c>
      <c r="B19" s="202" t="s">
        <v>1368</v>
      </c>
      <c r="C19" s="365"/>
      <c r="D19" s="365"/>
      <c r="E19" s="333"/>
      <c r="F19" s="362" t="str">
        <f t="shared" si="0"/>
        <v>否</v>
      </c>
    </row>
    <row r="20" ht="36" customHeight="1" spans="1:6">
      <c r="A20" s="366" t="s">
        <v>1369</v>
      </c>
      <c r="B20" s="182" t="s">
        <v>1370</v>
      </c>
      <c r="C20" s="361"/>
      <c r="D20" s="361"/>
      <c r="E20" s="333"/>
      <c r="F20" s="362" t="str">
        <f t="shared" si="0"/>
        <v>是</v>
      </c>
    </row>
    <row r="21" ht="36" customHeight="1" spans="1:6">
      <c r="A21" s="366" t="s">
        <v>1371</v>
      </c>
      <c r="B21" s="182" t="s">
        <v>1372</v>
      </c>
      <c r="C21" s="361"/>
      <c r="D21" s="361"/>
      <c r="E21" s="333"/>
      <c r="F21" s="362" t="str">
        <f t="shared" si="0"/>
        <v>是</v>
      </c>
    </row>
    <row r="22" ht="36" customHeight="1" spans="1:6">
      <c r="A22" s="366" t="s">
        <v>1373</v>
      </c>
      <c r="B22" s="182" t="s">
        <v>1374</v>
      </c>
      <c r="C22" s="361"/>
      <c r="D22" s="361"/>
      <c r="E22" s="333"/>
      <c r="F22" s="362" t="str">
        <f t="shared" si="0"/>
        <v>是</v>
      </c>
    </row>
    <row r="23" ht="36" customHeight="1" spans="1:6">
      <c r="A23" s="325" t="s">
        <v>1375</v>
      </c>
      <c r="B23" s="320" t="s">
        <v>1376</v>
      </c>
      <c r="C23" s="361"/>
      <c r="D23" s="361"/>
      <c r="E23" s="333"/>
      <c r="F23" s="362" t="str">
        <f t="shared" si="0"/>
        <v>是</v>
      </c>
    </row>
    <row r="24" ht="36" customHeight="1" spans="1:6">
      <c r="A24" s="325" t="s">
        <v>1377</v>
      </c>
      <c r="B24" s="320" t="s">
        <v>1378</v>
      </c>
      <c r="C24" s="361">
        <v>401</v>
      </c>
      <c r="D24" s="361">
        <v>420</v>
      </c>
      <c r="E24" s="333">
        <f>(D24-C24)/C24</f>
        <v>0.047</v>
      </c>
      <c r="F24" s="362" t="str">
        <f t="shared" si="0"/>
        <v>是</v>
      </c>
    </row>
    <row r="25" ht="36" customHeight="1" spans="1:6">
      <c r="A25" s="325" t="s">
        <v>1379</v>
      </c>
      <c r="B25" s="320" t="s">
        <v>1380</v>
      </c>
      <c r="C25" s="361"/>
      <c r="D25" s="361"/>
      <c r="E25" s="333"/>
      <c r="F25" s="362" t="str">
        <f t="shared" si="0"/>
        <v>是</v>
      </c>
    </row>
    <row r="26" ht="36" customHeight="1" spans="1:6">
      <c r="A26" s="325" t="s">
        <v>1381</v>
      </c>
      <c r="B26" s="320" t="s">
        <v>1382</v>
      </c>
      <c r="C26" s="361"/>
      <c r="D26" s="361"/>
      <c r="E26" s="333"/>
      <c r="F26" s="362" t="str">
        <f t="shared" si="0"/>
        <v>是</v>
      </c>
    </row>
    <row r="27" ht="36" customHeight="1" spans="1:6">
      <c r="A27" s="325" t="s">
        <v>1383</v>
      </c>
      <c r="B27" s="320" t="s">
        <v>1384</v>
      </c>
      <c r="C27" s="361">
        <v>3987</v>
      </c>
      <c r="D27" s="361">
        <v>5623</v>
      </c>
      <c r="E27" s="333">
        <f>(D27-C27)/C27</f>
        <v>0.41</v>
      </c>
      <c r="F27" s="362" t="str">
        <f t="shared" si="0"/>
        <v>是</v>
      </c>
    </row>
    <row r="28" ht="36" customHeight="1" spans="1:6">
      <c r="A28" s="325"/>
      <c r="B28" s="324"/>
      <c r="C28" s="365"/>
      <c r="D28" s="365"/>
      <c r="E28" s="333"/>
      <c r="F28" s="362" t="str">
        <f t="shared" si="0"/>
        <v>是</v>
      </c>
    </row>
    <row r="29" ht="36" customHeight="1" spans="1:6">
      <c r="A29" s="336"/>
      <c r="B29" s="337" t="s">
        <v>1385</v>
      </c>
      <c r="C29" s="361">
        <v>20406</v>
      </c>
      <c r="D29" s="361">
        <v>58043</v>
      </c>
      <c r="E29" s="333">
        <f>(D29-C29)/C29</f>
        <v>1.844</v>
      </c>
      <c r="F29" s="362" t="str">
        <f t="shared" si="0"/>
        <v>是</v>
      </c>
    </row>
    <row r="30" ht="36" customHeight="1" spans="1:6">
      <c r="A30" s="367">
        <v>105</v>
      </c>
      <c r="B30" s="368" t="s">
        <v>1386</v>
      </c>
      <c r="C30" s="382">
        <v>55970</v>
      </c>
      <c r="D30" s="391">
        <v>9000</v>
      </c>
      <c r="E30" s="333">
        <f>(D30-C30)/C30</f>
        <v>-0.839</v>
      </c>
      <c r="F30" s="362" t="str">
        <f t="shared" si="0"/>
        <v>是</v>
      </c>
    </row>
    <row r="31" ht="36" customHeight="1" spans="1:6">
      <c r="A31" s="394">
        <v>110</v>
      </c>
      <c r="B31" s="395" t="s">
        <v>61</v>
      </c>
      <c r="C31" s="382">
        <f>C32+C35</f>
        <v>12145</v>
      </c>
      <c r="D31" s="382">
        <f>D32+D35</f>
        <v>14944</v>
      </c>
      <c r="E31" s="333">
        <f>(D31-C31)/C31</f>
        <v>0.23</v>
      </c>
      <c r="F31" s="362" t="str">
        <f t="shared" si="0"/>
        <v>是</v>
      </c>
    </row>
    <row r="32" ht="36" customHeight="1" spans="1:6">
      <c r="A32" s="394">
        <v>11004</v>
      </c>
      <c r="B32" s="395" t="s">
        <v>1387</v>
      </c>
      <c r="C32" s="382">
        <f>SUBTOTAL(9,C33:C34)</f>
        <v>1842</v>
      </c>
      <c r="D32" s="382">
        <f>SUBTOTAL(9,D33:D34)</f>
        <v>1000</v>
      </c>
      <c r="E32" s="333">
        <f>(D32-C32)/C32</f>
        <v>-0.457</v>
      </c>
      <c r="F32" s="362" t="str">
        <f t="shared" si="0"/>
        <v>是</v>
      </c>
    </row>
    <row r="33" ht="36" customHeight="1" spans="1:6">
      <c r="A33" s="396">
        <v>1100402</v>
      </c>
      <c r="B33" s="397" t="s">
        <v>1388</v>
      </c>
      <c r="C33" s="389">
        <v>1842</v>
      </c>
      <c r="D33" s="390">
        <v>1000</v>
      </c>
      <c r="E33" s="333">
        <f>(D33-C33)/C33</f>
        <v>-0.457</v>
      </c>
      <c r="F33" s="362" t="str">
        <f t="shared" si="0"/>
        <v>是</v>
      </c>
    </row>
    <row r="34" ht="36" customHeight="1" spans="1:6">
      <c r="A34" s="396">
        <v>1100403</v>
      </c>
      <c r="B34" s="397" t="s">
        <v>1389</v>
      </c>
      <c r="C34" s="389"/>
      <c r="D34" s="390"/>
      <c r="E34" s="333"/>
      <c r="F34" s="362" t="str">
        <f t="shared" si="0"/>
        <v>是</v>
      </c>
    </row>
    <row r="35" ht="36" customHeight="1" spans="1:6">
      <c r="A35" s="396">
        <v>11008</v>
      </c>
      <c r="B35" s="397" t="s">
        <v>64</v>
      </c>
      <c r="C35" s="389">
        <v>10303</v>
      </c>
      <c r="D35" s="390">
        <v>13944</v>
      </c>
      <c r="E35" s="333">
        <f>(D35-C35)/C35</f>
        <v>0.353</v>
      </c>
      <c r="F35" s="362" t="str">
        <f t="shared" si="0"/>
        <v>是</v>
      </c>
    </row>
    <row r="36" ht="36" hidden="1" customHeight="1" spans="1:6">
      <c r="A36" s="396">
        <v>11009</v>
      </c>
      <c r="B36" s="397" t="s">
        <v>65</v>
      </c>
      <c r="C36" s="389">
        <v>0</v>
      </c>
      <c r="D36" s="390"/>
      <c r="E36" s="398"/>
      <c r="F36" s="362" t="str">
        <f t="shared" si="0"/>
        <v>否</v>
      </c>
    </row>
    <row r="37" ht="36" customHeight="1" spans="1:6">
      <c r="A37" s="378"/>
      <c r="B37" s="379" t="s">
        <v>68</v>
      </c>
      <c r="C37" s="382">
        <f>C29+C30+C31</f>
        <v>88521</v>
      </c>
      <c r="D37" s="382">
        <f>D29+D30+D31</f>
        <v>81987</v>
      </c>
      <c r="E37" s="333">
        <f>(D37-C37)/C37</f>
        <v>-0.074</v>
      </c>
      <c r="F37" s="362" t="str">
        <f t="shared" si="0"/>
        <v>是</v>
      </c>
    </row>
    <row r="38" spans="3:4">
      <c r="C38" s="399"/>
      <c r="D38" s="399"/>
    </row>
    <row r="40" spans="3:4">
      <c r="C40" s="399"/>
      <c r="D40" s="399"/>
    </row>
    <row r="42" spans="3:4">
      <c r="C42" s="399"/>
      <c r="D42" s="399"/>
    </row>
    <row r="43" spans="3:4">
      <c r="C43" s="399"/>
      <c r="D43" s="399"/>
    </row>
    <row r="45" spans="3:4">
      <c r="C45" s="399"/>
      <c r="D45" s="399"/>
    </row>
    <row r="46" spans="3:4">
      <c r="C46" s="399"/>
      <c r="D46" s="399"/>
    </row>
    <row r="47" spans="3:4">
      <c r="C47" s="399"/>
      <c r="D47" s="399"/>
    </row>
    <row r="48" spans="3:4">
      <c r="C48" s="399"/>
      <c r="D48" s="399"/>
    </row>
    <row r="50" spans="3:4">
      <c r="C50" s="399"/>
      <c r="D50" s="399"/>
    </row>
  </sheetData>
  <autoFilter ref="A3:F37">
    <filterColumn colId="5">
      <customFilters>
        <customFilter operator="equal" val="是"/>
      </customFilters>
    </filterColumn>
    <extLst/>
  </autoFilter>
  <mergeCells count="1">
    <mergeCell ref="B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C30:C35 D31:D34">
    <cfRule type="expression" dxfId="1" priority="10" stopIfTrue="1">
      <formula>"len($A:$A)=3"</formula>
    </cfRule>
  </conditionalFormatting>
  <conditionalFormatting sqref="D30 D33:D35">
    <cfRule type="expression" dxfId="1" priority="7" stopIfTrue="1">
      <formula>"len($A:$A)=3"</formula>
    </cfRule>
  </conditionalFormatting>
  <conditionalFormatting sqref="B31 B33">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35</vt:i4>
      </vt:variant>
    </vt:vector>
  </HeadingPairs>
  <TitlesOfParts>
    <vt:vector size="35" baseType="lpstr">
      <vt:lpstr>1-1云南省德宏州盈江县一般公共预算收入情况表</vt:lpstr>
      <vt:lpstr>1-2云南省德宏州盈江县一般公共预算支出情况表</vt:lpstr>
      <vt:lpstr>1-3德宏州盈江县县本级一般公共预算收入情况表</vt:lpstr>
      <vt:lpstr>1-4德宏州盈江县县本级一般公共预算支出情况表（公开到项级）</vt:lpstr>
      <vt:lpstr>1-5德宏州盈江县本级一般公共预算基本支出情况表（公开到款级）</vt:lpstr>
      <vt:lpstr>1-6一般公共预算支出表（州、市对下转移支付项目）</vt:lpstr>
      <vt:lpstr>1-7云南省德宏州盈江县分地区税收返还和转移支付预算表</vt:lpstr>
      <vt:lpstr>1-8云南省德宏州盈江县本级“三公”经费预算财政拨款情况统计表</vt:lpstr>
      <vt:lpstr>2-1云南省政府德宏州盈江县性基金预算收入情况表</vt:lpstr>
      <vt:lpstr>2-2云南省德宏州盈江县政府性基金预算支出情况表</vt:lpstr>
      <vt:lpstr>2-3县本级政府性基金预算收入情况表</vt:lpstr>
      <vt:lpstr>2-4德宏州盈江县县本级政府性基金预算支出情况表（公开到项级）</vt:lpstr>
      <vt:lpstr>2-5本级政府性基金支出表（州、市对下转移支付）</vt:lpstr>
      <vt:lpstr>3-1云南省德宏州盈江县国有资本经营收入预算情况表</vt:lpstr>
      <vt:lpstr>3-2云南省德宏州盈江县国有资本经营支出预算情况表</vt:lpstr>
      <vt:lpstr>3-3德宏州盈江县县本级国有资本经营收入预算情况表</vt:lpstr>
      <vt:lpstr>3-4德宏州盈江县本级国有资本经营支出预算情况表（公开到项级）</vt:lpstr>
      <vt:lpstr>3-5 德宏州盈江县本级国有资本经营预算转移支付表 （分地区）</vt:lpstr>
      <vt:lpstr>3-6 德宏州盈江县县本级国有资本经营预算转移支付表（分项目）</vt:lpstr>
      <vt:lpstr>4-1云南省德宏州盈江县社会保险基金收入预算情况表</vt:lpstr>
      <vt:lpstr>4-2云南省德宏州盈江县社会保险基金支出预算情况表</vt:lpstr>
      <vt:lpstr>4-3德宏州盈江县县本级社会保险基金收入预算情况表</vt:lpstr>
      <vt:lpstr>4-4德宏州盈江县县本级社会保险基金支出预算情况表</vt:lpstr>
      <vt:lpstr>5-1  盈江县 2022年地方政府债务限额及余额预算情况表</vt:lpstr>
      <vt:lpstr>5-1-1 2022年地方政府一般债务限额及余额预算情况表</vt:lpstr>
      <vt:lpstr>5-1-2 2022年地方政府专项债务限额及余额预算情况表</vt:lpstr>
      <vt:lpstr>5-2  2022年地方政府一般债务余额情况表</vt:lpstr>
      <vt:lpstr>5-3  本级2022年地方政府一般债务余额情况表</vt:lpstr>
      <vt:lpstr>5-4 2022年地方政府专项债务余额情况表</vt:lpstr>
      <vt:lpstr>5-5 本级2022年地方政府专项债务余额情况表（本级）</vt:lpstr>
      <vt:lpstr>5-6 地方政府债券发行及还本付息情况表</vt:lpstr>
      <vt:lpstr>5-7 2023年地方政府债务限额提前下达情况表</vt:lpstr>
      <vt:lpstr>5-8 2023年年初新增地方政府债券资金安排表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2025-09-11T07:48:43Z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AF384141EEA7454284E3A8AC6F390317</vt:lpwstr>
  </property>
</Properties>
</file>