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36" firstSheet="2" activeTab="3"/>
  </bookViews>
  <sheets>
    <sheet name="Define" sheetId="1" r:id="rId1"/>
    <sheet name="封面" sheetId="2" r:id="rId2"/>
    <sheet name="目录" sheetId="3" r:id="rId3"/>
    <sheet name="表一公共预算收支表" sheetId="4" r:id="rId4"/>
    <sheet name="本级一般公共预算收入附表1" sheetId="5" r:id="rId5"/>
    <sheet name="本级一般公共预算收支调整明细附表2" sheetId="6" r:id="rId6"/>
    <sheet name="表二公共预算变动表" sheetId="7" r:id="rId7"/>
    <sheet name="表三公共预算经济分类调整表" sheetId="8" r:id="rId8"/>
    <sheet name="表四“三保”预算调整变动表" sheetId="9" r:id="rId9"/>
    <sheet name="表五政府性基金" sheetId="10" r:id="rId10"/>
    <sheet name="表六政府性基金预算变动表" sheetId="11" r:id="rId11"/>
    <sheet name="表七社会保险基金" sheetId="12" r:id="rId12"/>
    <sheet name="表八国有资本经营预算" sheetId="13" r:id="rId13"/>
    <sheet name="表九新增债券" sheetId="14" r:id="rId14"/>
    <sheet name="表十政府债务限额表" sheetId="15" r:id="rId15"/>
    <sheet name="Sheet1" sheetId="16" r:id="rId16"/>
  </sheets>
  <externalReferences>
    <externalReference r:id="rId17"/>
    <externalReference r:id="rId18"/>
    <externalReference r:id="rId19"/>
    <externalReference r:id="rId20"/>
  </externalReferences>
  <definedNames>
    <definedName name="_ESF8902" localSheetId="7">表三公共预算经济分类调整表!#REF!</definedName>
    <definedName name="_ESF8903" localSheetId="7">表三公共预算经济分类调整表!$B$5:$Z$5</definedName>
    <definedName name="_ESF8904" localSheetId="7">表三公共预算经济分类调整表!#REF!</definedName>
    <definedName name="_ESF8905" localSheetId="7">表三公共预算经济分类调整表!#REF!</definedName>
    <definedName name="_ESF8906" localSheetId="7">表三公共预算经济分类调整表!$B$7:$Z$31</definedName>
    <definedName name="_EST1541" localSheetId="7">表三公共预算经济分类调整表!$B$2:$Z$31</definedName>
    <definedName name="_xlnm._FilterDatabase" localSheetId="10" hidden="1">表六政府性基金预算变动表!$A$5:$B$20</definedName>
    <definedName name="_xlnm._FilterDatabase" localSheetId="3" hidden="1">表一公共预算收支表!$A$4:$H$80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aa">#REF!</definedName>
    <definedName name="AccessDatabase" hidden="1">"D:\文_件\省长专项\2000省长专项审批.mdb"</definedName>
    <definedName name="bbb">#REF!</definedName>
    <definedName name="ccc">#REF!</definedName>
    <definedName name="Database" localSheetId="7" hidden="1">#REF!</definedName>
    <definedName name="Database" localSheetId="10" hidden="1">#REF!</definedName>
    <definedName name="Database" hidden="1">#REF!</definedName>
    <definedName name="database2">#REF!</definedName>
    <definedName name="database3">#REF!</definedName>
    <definedName name="fg">#REF!</definedName>
    <definedName name="gxxe2003">'[1]P1012001'!$A$6:$E$117</definedName>
    <definedName name="gxxe20032">'[2]P1012001'!$A$6:$E$117</definedName>
    <definedName name="hhhh">#REF!</definedName>
    <definedName name="kkkk">#REF!</definedName>
    <definedName name="_xlnm.Print_Area" localSheetId="10">表六政府性基金预算变动表!$A$1:$D$20</definedName>
    <definedName name="_xlnm.Print_Area" localSheetId="3">表一公共预算收支表!$A$1:$H$80</definedName>
    <definedName name="_xlnm.Print_Area" hidden="1">#REF!</definedName>
    <definedName name="Print_Area_MI">#REF!</definedName>
    <definedName name="_xlnm.Print_Titles" localSheetId="4">本级一般公共预算收入附表1!$1:$4</definedName>
    <definedName name="_xlnm.Print_Titles" localSheetId="5">本级一般公共预算收支调整明细附表2!$1:$5</definedName>
    <definedName name="_xlnm.Print_Titles" localSheetId="11">表七社会保险基金!$2:$4</definedName>
    <definedName name="_xlnm.Print_Titles" localSheetId="12">表八国有资本经营预算!$2:$4</definedName>
    <definedName name="_xlnm.Print_Titles" localSheetId="7">表三公共预算经济分类调整表!$A:$A,表三公共预算经济分类调整表!$2:$5</definedName>
    <definedName name="_xlnm.Print_Titles" localSheetId="9">表五政府性基金!$2:$4</definedName>
    <definedName name="_xlnm.Print_Titles" localSheetId="3">表一公共预算收支表!$1:$4</definedName>
    <definedName name="zhe">#REF!</definedName>
    <definedName name="表4" localSheetId="7">#REF!</definedName>
    <definedName name="表4" localSheetId="10">#REF!</definedName>
    <definedName name="表4">#REF!</definedName>
    <definedName name="城维费">#REF!</definedName>
    <definedName name="大调动">#REF!</definedName>
    <definedName name="地区名称">#REF!</definedName>
    <definedName name="鹅eee">#REF!</definedName>
    <definedName name="饿">#REF!</definedName>
    <definedName name="汇率">#REF!</definedName>
    <definedName name="胶">#REF!</definedName>
    <definedName name="结构">#REF!</definedName>
    <definedName name="经7">#REF!</definedName>
    <definedName name="经二7">#REF!</definedName>
    <definedName name="经二8">#REF!</definedName>
    <definedName name="经一7">#REF!</definedName>
    <definedName name="全额差额比例">'[3]C01-1'!#REF!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[4]四月份月报!#REF!</definedName>
    <definedName name="先征后返徐2">#REF!</definedName>
    <definedName name="预备费分项目">#REF!</definedName>
    <definedName name="综合">#REF!</definedName>
    <definedName name="综核">#REF!</definedName>
    <definedName name="전">#REF!</definedName>
    <definedName name="주택사업본부">#REF!</definedName>
    <definedName name="철구사업본부">#REF!</definedName>
    <definedName name="_xlnm._FilterDatabase" localSheetId="5" hidden="1">本级一般公共预算收支调整明细附表2!$A$1:$I$1210</definedName>
    <definedName name="_xlnm._FilterDatabase" localSheetId="8" hidden="1">#REF!</definedName>
    <definedName name="a" localSheetId="8">#REF!</definedName>
    <definedName name="aaaa" localSheetId="8">#REF!</definedName>
    <definedName name="bbb" localSheetId="8">#REF!</definedName>
    <definedName name="ccc" localSheetId="8">#REF!</definedName>
    <definedName name="Database" localSheetId="8" hidden="1">#REF!</definedName>
    <definedName name="database2" localSheetId="8">#REF!</definedName>
    <definedName name="database3" localSheetId="8">#REF!</definedName>
    <definedName name="fg" localSheetId="8">#REF!</definedName>
    <definedName name="hhhh" localSheetId="8">#REF!</definedName>
    <definedName name="kkkk" localSheetId="8">#REF!</definedName>
    <definedName name="Print_Area_MI" localSheetId="8">#REF!</definedName>
    <definedName name="_xlnm.Print_Titles" hidden="1">#REF!</definedName>
    <definedName name="zhe" localSheetId="8">#REF!</definedName>
    <definedName name="表4" localSheetId="8">#REF!</definedName>
    <definedName name="城维费" localSheetId="8">#REF!</definedName>
    <definedName name="大调动" localSheetId="8">#REF!</definedName>
    <definedName name="地区名称" localSheetId="8">#REF!</definedName>
    <definedName name="鹅eee" localSheetId="8">#REF!</definedName>
    <definedName name="饿" localSheetId="8">#REF!</definedName>
    <definedName name="汇率" localSheetId="8">#REF!</definedName>
    <definedName name="胶" localSheetId="8">#REF!</definedName>
    <definedName name="结构" localSheetId="8">#REF!</definedName>
    <definedName name="经7" localSheetId="8">#REF!</definedName>
    <definedName name="经二7" localSheetId="8">#REF!</definedName>
    <definedName name="经二8" localSheetId="8">#REF!</definedName>
    <definedName name="经一7" localSheetId="8">#REF!</definedName>
    <definedName name="全额差额比例" localSheetId="8">'[3]C01-1'!#REF!</definedName>
    <definedName name="生产列1" localSheetId="8">#REF!</definedName>
    <definedName name="生产列11" localSheetId="8">#REF!</definedName>
    <definedName name="生产列15" localSheetId="8">#REF!</definedName>
    <definedName name="生产列16" localSheetId="8">#REF!</definedName>
    <definedName name="生产列17" localSheetId="8">#REF!</definedName>
    <definedName name="生产列19" localSheetId="8">#REF!</definedName>
    <definedName name="生产列2" localSheetId="8">#REF!</definedName>
    <definedName name="生产列20" localSheetId="8">#REF!</definedName>
    <definedName name="生产列3" localSheetId="8">#REF!</definedName>
    <definedName name="生产列4" localSheetId="8">#REF!</definedName>
    <definedName name="生产列5" localSheetId="8">#REF!</definedName>
    <definedName name="生产列6" localSheetId="8">#REF!</definedName>
    <definedName name="生产列7" localSheetId="8">#REF!</definedName>
    <definedName name="生产列8" localSheetId="8">#REF!</definedName>
    <definedName name="生产列9" localSheetId="8">#REF!</definedName>
    <definedName name="生产期" localSheetId="8">#REF!</definedName>
    <definedName name="生产期1" localSheetId="8">#REF!</definedName>
    <definedName name="生产期11" localSheetId="8">#REF!</definedName>
    <definedName name="生产期15" localSheetId="8">#REF!</definedName>
    <definedName name="生产期16" localSheetId="8">#REF!</definedName>
    <definedName name="生产期17" localSheetId="8">#REF!</definedName>
    <definedName name="生产期19" localSheetId="8">#REF!</definedName>
    <definedName name="生产期2" localSheetId="8">#REF!</definedName>
    <definedName name="生产期20" localSheetId="8">#REF!</definedName>
    <definedName name="生产期3" localSheetId="8">#REF!</definedName>
    <definedName name="生产期4" localSheetId="8">#REF!</definedName>
    <definedName name="生产期5" localSheetId="8">#REF!</definedName>
    <definedName name="生产期6" localSheetId="8">#REF!</definedName>
    <definedName name="生产期7" localSheetId="8">#REF!</definedName>
    <definedName name="生产期8" localSheetId="8">#REF!</definedName>
    <definedName name="生产期9" localSheetId="8">#REF!</definedName>
    <definedName name="是" localSheetId="8">#REF!</definedName>
    <definedName name="脱钩" localSheetId="8">#REF!</definedName>
    <definedName name="位次d" localSheetId="8">[4]四月份月报!#REF!</definedName>
    <definedName name="先征后返徐2" localSheetId="8">#REF!</definedName>
    <definedName name="预备费分项目" localSheetId="8">#REF!</definedName>
    <definedName name="综合" localSheetId="8">#REF!</definedName>
    <definedName name="综核" localSheetId="8">#REF!</definedName>
    <definedName name="전" localSheetId="8">#REF!</definedName>
    <definedName name="주택사업본부" localSheetId="8">#REF!</definedName>
    <definedName name="철구사업본부" localSheetId="8">#REF!</definedName>
    <definedName name="_xlnm._FilterDatabase" localSheetId="4" hidden="1">本级一般公共预算收入附表1!$A$4:$I$4</definedName>
    <definedName name="_xlnm._FilterDatabase" localSheetId="6" hidden="1">表二公共预算变动表!$A$5:$E$30</definedName>
    <definedName name="Database" localSheetId="6" hidden="1">#REF!</definedName>
    <definedName name="_xlnm.Print_Area" localSheetId="6">表二公共预算变动表!$A$1:$L$30</definedName>
    <definedName name="表4" localSheetId="6">#REF!</definedName>
  </definedNames>
  <calcPr calcId="144525" concurrentCalc="0"/>
</workbook>
</file>

<file path=xl/comments1.xml><?xml version="1.0" encoding="utf-8"?>
<comments xmlns="http://schemas.openxmlformats.org/spreadsheetml/2006/main">
  <authors>
    <author>李国青</author>
  </authors>
  <commentList>
    <comment ref="B3" authorId="0">
      <text>
        <r>
          <rPr>
            <b/>
            <sz val="9"/>
            <rFont val="宋体"/>
            <charset val="134"/>
          </rPr>
          <t>李国青:</t>
        </r>
        <r>
          <rPr>
            <sz val="9"/>
            <rFont val="宋体"/>
            <charset val="134"/>
          </rPr>
          <t xml:space="preserve">
请输入报告年度。
××××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C2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包括陇川上划133万
</t>
        </r>
      </text>
    </comment>
  </commentList>
</comments>
</file>

<file path=xl/sharedStrings.xml><?xml version="1.0" encoding="utf-8"?>
<sst xmlns="http://schemas.openxmlformats.org/spreadsheetml/2006/main" count="2100" uniqueCount="1702">
  <si>
    <t>盈  江  县</t>
  </si>
  <si>
    <t xml:space="preserve">2022年度县财政预算调整方案                        </t>
  </si>
  <si>
    <t>盈  江  县  财  政  局</t>
  </si>
  <si>
    <t>二  O  二  二 年  十  一 月</t>
  </si>
  <si>
    <r>
      <rPr>
        <sz val="20"/>
        <rFont val="华文中宋"/>
        <charset val="134"/>
      </rPr>
      <t>目</t>
    </r>
    <r>
      <rPr>
        <sz val="20"/>
        <rFont val="Times New Roman"/>
        <charset val="134"/>
      </rPr>
      <t xml:space="preserve">      </t>
    </r>
    <r>
      <rPr>
        <sz val="20"/>
        <rFont val="华文中宋"/>
        <charset val="134"/>
      </rPr>
      <t>录</t>
    </r>
  </si>
  <si>
    <t>表一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</si>
  <si>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年度盈江县一般公共预算收支安排调整表　　　　　　　　　　　　　　　　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　　　</t>
    </r>
    <r>
      <rPr>
        <sz val="12"/>
        <rFont val="Times New Roman"/>
        <charset val="134"/>
      </rPr>
      <t xml:space="preserve">   </t>
    </r>
  </si>
  <si>
    <t>1-3</t>
  </si>
  <si>
    <t>表一附1表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</si>
  <si>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年盈江县财税二局财政收入明细表</t>
    </r>
  </si>
  <si>
    <t>4-8</t>
  </si>
  <si>
    <t>表一附2表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</si>
  <si>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年盈江县一般公共预算支出明细表</t>
    </r>
  </si>
  <si>
    <t>9-34</t>
  </si>
  <si>
    <t>表二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</si>
  <si>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年度盈江县一般公共预算支出调整变动情况表　　　　　　　　　　　　　　　　　</t>
    </r>
  </si>
  <si>
    <t>表三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</si>
  <si>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年度盈江县一般公共预算基本支出经济分类调整表</t>
    </r>
  </si>
  <si>
    <t>表四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</si>
  <si>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年度盈江县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三保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预算调整变动表</t>
    </r>
  </si>
  <si>
    <t>表五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</si>
  <si>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年度盈江县政府性基金预算收支安排调整表　　　　　　　　　　　　　　　</t>
    </r>
  </si>
  <si>
    <t>表六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</si>
  <si>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年度盈江县政府性基金预算支出调整变动情况表</t>
    </r>
  </si>
  <si>
    <t>表七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</si>
  <si>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年度盈江县社会保险基金预算收支安排调整表</t>
    </r>
  </si>
  <si>
    <t>表八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</si>
  <si>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年度盈江县国有资本经营预算收支安排调整表</t>
    </r>
  </si>
  <si>
    <t>表九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</si>
  <si>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年盈江县地方政府新增专项债券资金安排情况表</t>
    </r>
  </si>
  <si>
    <t>表十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</si>
  <si>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年盈江县地方政府债务限额表</t>
    </r>
  </si>
  <si>
    <r>
      <rPr>
        <sz val="22"/>
        <rFont val="Times New Roman"/>
        <charset val="134"/>
      </rPr>
      <t>2022</t>
    </r>
    <r>
      <rPr>
        <sz val="22"/>
        <rFont val="华文中宋"/>
        <charset val="134"/>
      </rPr>
      <t>年度盈江县一般公共预算收支安排调整表</t>
    </r>
  </si>
  <si>
    <t>单位：万元</t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</si>
  <si>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入</t>
    </r>
  </si>
  <si>
    <t>年初预算数</t>
  </si>
  <si>
    <t>调整预算数</t>
  </si>
  <si>
    <r>
      <rPr>
        <b/>
        <sz val="11"/>
        <rFont val="宋体"/>
        <charset val="134"/>
      </rPr>
      <t>调整预算数较年初预算数</t>
    </r>
    <r>
      <rPr>
        <b/>
        <sz val="11"/>
        <rFont val="Times New Roman"/>
        <charset val="134"/>
      </rPr>
      <t>±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</si>
  <si>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出</t>
    </r>
  </si>
  <si>
    <r>
      <rPr>
        <b/>
        <sz val="12"/>
        <rFont val="Times New Roman"/>
        <charset val="134"/>
      </rPr>
      <t xml:space="preserve">101 </t>
    </r>
    <r>
      <rPr>
        <b/>
        <sz val="12"/>
        <rFont val="宋体"/>
        <charset val="134"/>
      </rPr>
      <t>税收收入</t>
    </r>
  </si>
  <si>
    <r>
      <rPr>
        <sz val="12"/>
        <rFont val="Times New Roman"/>
        <charset val="134"/>
      </rPr>
      <t xml:space="preserve">201 </t>
    </r>
    <r>
      <rPr>
        <sz val="12"/>
        <rFont val="宋体"/>
        <charset val="134"/>
      </rPr>
      <t>一般公共服务支出</t>
    </r>
  </si>
  <si>
    <r>
      <rPr>
        <sz val="12"/>
        <rFont val="Times New Roman"/>
        <charset val="134"/>
      </rPr>
      <t xml:space="preserve">10101 </t>
    </r>
    <r>
      <rPr>
        <sz val="12"/>
        <rFont val="宋体"/>
        <charset val="134"/>
      </rPr>
      <t>增值税</t>
    </r>
  </si>
  <si>
    <r>
      <rPr>
        <sz val="12"/>
        <rFont val="Times New Roman"/>
        <charset val="134"/>
      </rPr>
      <t xml:space="preserve">203 </t>
    </r>
    <r>
      <rPr>
        <sz val="12"/>
        <rFont val="宋体"/>
        <charset val="134"/>
      </rPr>
      <t>国防支出</t>
    </r>
  </si>
  <si>
    <r>
      <rPr>
        <sz val="12"/>
        <rFont val="Times New Roman"/>
        <charset val="134"/>
      </rPr>
      <t xml:space="preserve">10102 </t>
    </r>
    <r>
      <rPr>
        <sz val="12"/>
        <rFont val="宋体"/>
        <charset val="134"/>
      </rPr>
      <t>消费税</t>
    </r>
  </si>
  <si>
    <r>
      <rPr>
        <sz val="12"/>
        <rFont val="Times New Roman"/>
        <charset val="134"/>
      </rPr>
      <t xml:space="preserve">204 </t>
    </r>
    <r>
      <rPr>
        <sz val="12"/>
        <rFont val="宋体"/>
        <charset val="134"/>
      </rPr>
      <t>公共安全支出</t>
    </r>
  </si>
  <si>
    <r>
      <rPr>
        <sz val="12"/>
        <rFont val="Times New Roman"/>
        <charset val="134"/>
      </rPr>
      <t xml:space="preserve">10104 </t>
    </r>
    <r>
      <rPr>
        <sz val="12"/>
        <rFont val="宋体"/>
        <charset val="134"/>
      </rPr>
      <t>企业所得税</t>
    </r>
  </si>
  <si>
    <r>
      <rPr>
        <sz val="12"/>
        <rFont val="Times New Roman"/>
        <charset val="134"/>
      </rPr>
      <t xml:space="preserve">205 </t>
    </r>
    <r>
      <rPr>
        <sz val="12"/>
        <rFont val="宋体"/>
        <charset val="134"/>
      </rPr>
      <t>教育支出</t>
    </r>
  </si>
  <si>
    <r>
      <rPr>
        <sz val="12"/>
        <rFont val="Times New Roman"/>
        <charset val="134"/>
      </rPr>
      <t xml:space="preserve">10105 </t>
    </r>
    <r>
      <rPr>
        <sz val="12"/>
        <rFont val="宋体"/>
        <charset val="134"/>
      </rPr>
      <t>企业所得税退税</t>
    </r>
  </si>
  <si>
    <r>
      <rPr>
        <sz val="12"/>
        <rFont val="Times New Roman"/>
        <charset val="134"/>
      </rPr>
      <t xml:space="preserve">206 </t>
    </r>
    <r>
      <rPr>
        <sz val="12"/>
        <rFont val="宋体"/>
        <charset val="134"/>
      </rPr>
      <t>科学技术支出</t>
    </r>
  </si>
  <si>
    <r>
      <rPr>
        <sz val="12"/>
        <rFont val="Times New Roman"/>
        <charset val="134"/>
      </rPr>
      <t xml:space="preserve">10106 </t>
    </r>
    <r>
      <rPr>
        <sz val="12"/>
        <rFont val="宋体"/>
        <charset val="134"/>
      </rPr>
      <t>个人所得税</t>
    </r>
  </si>
  <si>
    <r>
      <rPr>
        <sz val="12"/>
        <rFont val="Times New Roman"/>
        <charset val="134"/>
      </rPr>
      <t xml:space="preserve">207 </t>
    </r>
    <r>
      <rPr>
        <sz val="12"/>
        <rFont val="宋体"/>
        <charset val="134"/>
      </rPr>
      <t>文化旅游体育与传媒支出</t>
    </r>
  </si>
  <si>
    <r>
      <rPr>
        <sz val="12"/>
        <rFont val="Times New Roman"/>
        <charset val="134"/>
      </rPr>
      <t xml:space="preserve">10107 </t>
    </r>
    <r>
      <rPr>
        <sz val="12"/>
        <rFont val="宋体"/>
        <charset val="134"/>
      </rPr>
      <t>资源税</t>
    </r>
  </si>
  <si>
    <r>
      <rPr>
        <sz val="12"/>
        <rFont val="Times New Roman"/>
        <charset val="134"/>
      </rPr>
      <t xml:space="preserve">208 </t>
    </r>
    <r>
      <rPr>
        <sz val="12"/>
        <rFont val="宋体"/>
        <charset val="134"/>
      </rPr>
      <t>社会保障和就业支出</t>
    </r>
  </si>
  <si>
    <r>
      <rPr>
        <sz val="12"/>
        <rFont val="Times New Roman"/>
        <charset val="134"/>
      </rPr>
      <t xml:space="preserve">10109 </t>
    </r>
    <r>
      <rPr>
        <sz val="12"/>
        <rFont val="宋体"/>
        <charset val="134"/>
      </rPr>
      <t>城市维护建设税</t>
    </r>
  </si>
  <si>
    <r>
      <rPr>
        <sz val="12"/>
        <rFont val="Times New Roman"/>
        <charset val="134"/>
      </rPr>
      <t xml:space="preserve">210 </t>
    </r>
    <r>
      <rPr>
        <sz val="12"/>
        <rFont val="宋体"/>
        <charset val="134"/>
      </rPr>
      <t>卫生健康支出</t>
    </r>
  </si>
  <si>
    <r>
      <rPr>
        <sz val="12"/>
        <rFont val="Times New Roman"/>
        <charset val="134"/>
      </rPr>
      <t xml:space="preserve">10110 </t>
    </r>
    <r>
      <rPr>
        <sz val="12"/>
        <rFont val="宋体"/>
        <charset val="134"/>
      </rPr>
      <t>房产税</t>
    </r>
  </si>
  <si>
    <r>
      <rPr>
        <sz val="12"/>
        <rFont val="Times New Roman"/>
        <charset val="134"/>
      </rPr>
      <t xml:space="preserve">211 </t>
    </r>
    <r>
      <rPr>
        <sz val="12"/>
        <rFont val="宋体"/>
        <charset val="134"/>
      </rPr>
      <t>节能环保支出</t>
    </r>
  </si>
  <si>
    <r>
      <rPr>
        <sz val="12"/>
        <rFont val="Times New Roman"/>
        <charset val="134"/>
      </rPr>
      <t xml:space="preserve">10111 </t>
    </r>
    <r>
      <rPr>
        <sz val="12"/>
        <rFont val="宋体"/>
        <charset val="134"/>
      </rPr>
      <t>印花税</t>
    </r>
  </si>
  <si>
    <r>
      <rPr>
        <sz val="12"/>
        <rFont val="Times New Roman"/>
        <charset val="134"/>
      </rPr>
      <t xml:space="preserve">212 </t>
    </r>
    <r>
      <rPr>
        <sz val="12"/>
        <rFont val="宋体"/>
        <charset val="134"/>
      </rPr>
      <t>城乡社区支出</t>
    </r>
  </si>
  <si>
    <r>
      <rPr>
        <sz val="12"/>
        <rFont val="Times New Roman"/>
        <charset val="134"/>
      </rPr>
      <t xml:space="preserve">10112 </t>
    </r>
    <r>
      <rPr>
        <sz val="12"/>
        <rFont val="宋体"/>
        <charset val="134"/>
      </rPr>
      <t>城镇土地使用税</t>
    </r>
  </si>
  <si>
    <r>
      <rPr>
        <sz val="12"/>
        <rFont val="Times New Roman"/>
        <charset val="134"/>
      </rPr>
      <t xml:space="preserve">213 </t>
    </r>
    <r>
      <rPr>
        <sz val="12"/>
        <rFont val="宋体"/>
        <charset val="134"/>
      </rPr>
      <t>农林水支出</t>
    </r>
  </si>
  <si>
    <r>
      <rPr>
        <sz val="12"/>
        <rFont val="Times New Roman"/>
        <charset val="134"/>
      </rPr>
      <t xml:space="preserve">10113 </t>
    </r>
    <r>
      <rPr>
        <sz val="12"/>
        <rFont val="宋体"/>
        <charset val="134"/>
      </rPr>
      <t>土地增值税</t>
    </r>
  </si>
  <si>
    <r>
      <rPr>
        <sz val="12"/>
        <rFont val="Times New Roman"/>
        <charset val="134"/>
      </rPr>
      <t xml:space="preserve">214 </t>
    </r>
    <r>
      <rPr>
        <sz val="12"/>
        <rFont val="宋体"/>
        <charset val="134"/>
      </rPr>
      <t>交通运输支出</t>
    </r>
  </si>
  <si>
    <r>
      <rPr>
        <sz val="12"/>
        <rFont val="Times New Roman"/>
        <charset val="134"/>
      </rPr>
      <t xml:space="preserve">10114 </t>
    </r>
    <r>
      <rPr>
        <sz val="12"/>
        <rFont val="宋体"/>
        <charset val="134"/>
      </rPr>
      <t>车船税</t>
    </r>
  </si>
  <si>
    <r>
      <rPr>
        <sz val="12"/>
        <rFont val="Times New Roman"/>
        <charset val="134"/>
      </rPr>
      <t xml:space="preserve">215 </t>
    </r>
    <r>
      <rPr>
        <sz val="12"/>
        <rFont val="宋体"/>
        <charset val="134"/>
      </rPr>
      <t>资源勘探信息等支出</t>
    </r>
  </si>
  <si>
    <r>
      <rPr>
        <sz val="12"/>
        <rFont val="Times New Roman"/>
        <charset val="134"/>
      </rPr>
      <t xml:space="preserve">10118 </t>
    </r>
    <r>
      <rPr>
        <sz val="12"/>
        <rFont val="宋体"/>
        <charset val="134"/>
      </rPr>
      <t>耕地占用税</t>
    </r>
  </si>
  <si>
    <r>
      <rPr>
        <sz val="12"/>
        <rFont val="Times New Roman"/>
        <charset val="134"/>
      </rPr>
      <t xml:space="preserve">216 </t>
    </r>
    <r>
      <rPr>
        <sz val="12"/>
        <rFont val="宋体"/>
        <charset val="134"/>
      </rPr>
      <t>商业服务业等支出</t>
    </r>
  </si>
  <si>
    <r>
      <rPr>
        <sz val="12"/>
        <rFont val="Times New Roman"/>
        <charset val="134"/>
      </rPr>
      <t xml:space="preserve">10119 </t>
    </r>
    <r>
      <rPr>
        <sz val="12"/>
        <rFont val="宋体"/>
        <charset val="134"/>
      </rPr>
      <t>契税</t>
    </r>
  </si>
  <si>
    <r>
      <rPr>
        <sz val="12"/>
        <rFont val="Times New Roman"/>
        <charset val="134"/>
      </rPr>
      <t xml:space="preserve">217 </t>
    </r>
    <r>
      <rPr>
        <sz val="12"/>
        <rFont val="宋体"/>
        <charset val="134"/>
      </rPr>
      <t>金融支出</t>
    </r>
  </si>
  <si>
    <r>
      <rPr>
        <sz val="12"/>
        <rFont val="Times New Roman"/>
        <charset val="134"/>
      </rPr>
      <t xml:space="preserve">10120 </t>
    </r>
    <r>
      <rPr>
        <sz val="12"/>
        <rFont val="宋体"/>
        <charset val="134"/>
      </rPr>
      <t>烟叶税</t>
    </r>
  </si>
  <si>
    <r>
      <rPr>
        <sz val="12"/>
        <rFont val="Times New Roman"/>
        <charset val="134"/>
      </rPr>
      <t xml:space="preserve">220 </t>
    </r>
    <r>
      <rPr>
        <sz val="12"/>
        <rFont val="宋体"/>
        <charset val="134"/>
      </rPr>
      <t>自然资源海洋气象等支出</t>
    </r>
  </si>
  <si>
    <r>
      <rPr>
        <sz val="12"/>
        <rFont val="Times New Roman"/>
        <charset val="134"/>
      </rPr>
      <t xml:space="preserve">10121 </t>
    </r>
    <r>
      <rPr>
        <sz val="12"/>
        <rFont val="宋体"/>
        <charset val="134"/>
      </rPr>
      <t>环境保护税</t>
    </r>
  </si>
  <si>
    <r>
      <rPr>
        <sz val="12"/>
        <rFont val="Times New Roman"/>
        <charset val="134"/>
      </rPr>
      <t xml:space="preserve">221 </t>
    </r>
    <r>
      <rPr>
        <sz val="12"/>
        <rFont val="宋体"/>
        <charset val="134"/>
      </rPr>
      <t>住房保障支出</t>
    </r>
  </si>
  <si>
    <r>
      <rPr>
        <sz val="12"/>
        <rFont val="Times New Roman"/>
        <charset val="134"/>
      </rPr>
      <t xml:space="preserve">10199 </t>
    </r>
    <r>
      <rPr>
        <sz val="12"/>
        <rFont val="宋体"/>
        <charset val="134"/>
      </rPr>
      <t>其他税收收入</t>
    </r>
  </si>
  <si>
    <r>
      <rPr>
        <sz val="12"/>
        <rFont val="Times New Roman"/>
        <charset val="134"/>
      </rPr>
      <t xml:space="preserve">222 </t>
    </r>
    <r>
      <rPr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</si>
  <si>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103 </t>
    </r>
    <r>
      <rPr>
        <b/>
        <sz val="12"/>
        <rFont val="宋体"/>
        <charset val="134"/>
      </rPr>
      <t>非税收入</t>
    </r>
  </si>
  <si>
    <r>
      <rPr>
        <sz val="12"/>
        <rFont val="Times New Roman"/>
        <charset val="134"/>
      </rPr>
      <t xml:space="preserve">224 </t>
    </r>
    <r>
      <rPr>
        <sz val="12"/>
        <rFont val="宋体"/>
        <charset val="134"/>
      </rPr>
      <t>灾害防治及应急管理支出</t>
    </r>
  </si>
  <si>
    <r>
      <rPr>
        <sz val="12"/>
        <rFont val="Times New Roman"/>
        <charset val="134"/>
      </rPr>
      <t xml:space="preserve">10302 </t>
    </r>
    <r>
      <rPr>
        <sz val="12"/>
        <rFont val="宋体"/>
        <charset val="134"/>
      </rPr>
      <t>专项收入</t>
    </r>
  </si>
  <si>
    <r>
      <rPr>
        <sz val="12"/>
        <rFont val="Times New Roman"/>
        <charset val="134"/>
      </rPr>
      <t xml:space="preserve">227 </t>
    </r>
    <r>
      <rPr>
        <sz val="12"/>
        <rFont val="宋体"/>
        <charset val="134"/>
      </rPr>
      <t>预备费</t>
    </r>
  </si>
  <si>
    <r>
      <rPr>
        <sz val="12"/>
        <rFont val="Times New Roman"/>
        <charset val="134"/>
      </rPr>
      <t xml:space="preserve">10304 </t>
    </r>
    <r>
      <rPr>
        <sz val="12"/>
        <rFont val="宋体"/>
        <charset val="134"/>
      </rPr>
      <t>行政事业性收费收入</t>
    </r>
  </si>
  <si>
    <r>
      <rPr>
        <sz val="12"/>
        <rFont val="Times New Roman"/>
        <charset val="134"/>
      </rPr>
      <t xml:space="preserve">229 </t>
    </r>
    <r>
      <rPr>
        <sz val="12"/>
        <rFont val="宋体"/>
        <charset val="134"/>
      </rPr>
      <t>其他支出</t>
    </r>
  </si>
  <si>
    <r>
      <rPr>
        <sz val="12"/>
        <rFont val="Times New Roman"/>
        <charset val="134"/>
      </rPr>
      <t xml:space="preserve">10305 </t>
    </r>
    <r>
      <rPr>
        <sz val="12"/>
        <rFont val="宋体"/>
        <charset val="134"/>
      </rPr>
      <t>罚没收入</t>
    </r>
  </si>
  <si>
    <r>
      <rPr>
        <sz val="12"/>
        <rFont val="Times New Roman"/>
        <charset val="134"/>
      </rPr>
      <t xml:space="preserve">232 </t>
    </r>
    <r>
      <rPr>
        <sz val="12"/>
        <rFont val="宋体"/>
        <charset val="134"/>
      </rPr>
      <t>债务付息支出</t>
    </r>
  </si>
  <si>
    <r>
      <rPr>
        <sz val="12"/>
        <rFont val="Times New Roman"/>
        <charset val="134"/>
      </rPr>
      <t xml:space="preserve">10306 </t>
    </r>
    <r>
      <rPr>
        <sz val="12"/>
        <rFont val="宋体"/>
        <charset val="134"/>
      </rPr>
      <t>国有资本经营收入</t>
    </r>
  </si>
  <si>
    <r>
      <rPr>
        <sz val="12"/>
        <rFont val="Times New Roman"/>
        <charset val="134"/>
      </rPr>
      <t xml:space="preserve">233 </t>
    </r>
    <r>
      <rPr>
        <sz val="12"/>
        <rFont val="宋体"/>
        <charset val="134"/>
      </rPr>
      <t>债务发行费用支出</t>
    </r>
  </si>
  <si>
    <r>
      <rPr>
        <sz val="12"/>
        <rFont val="Times New Roman"/>
        <charset val="134"/>
      </rPr>
      <t xml:space="preserve">10307 </t>
    </r>
    <r>
      <rPr>
        <sz val="12"/>
        <rFont val="宋体"/>
        <charset val="134"/>
      </rPr>
      <t>国有资源（资产）有偿使用收入</t>
    </r>
  </si>
  <si>
    <r>
      <rPr>
        <sz val="12"/>
        <rFont val="Times New Roman"/>
        <charset val="134"/>
      </rPr>
      <t xml:space="preserve">10308 </t>
    </r>
    <r>
      <rPr>
        <sz val="12"/>
        <rFont val="宋体"/>
        <charset val="134"/>
      </rPr>
      <t>捐赠收入</t>
    </r>
  </si>
  <si>
    <r>
      <rPr>
        <sz val="12"/>
        <rFont val="Times New Roman"/>
        <charset val="134"/>
      </rPr>
      <t xml:space="preserve">10309 </t>
    </r>
    <r>
      <rPr>
        <sz val="12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</si>
  <si>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10399 </t>
    </r>
    <r>
      <rPr>
        <sz val="12"/>
        <rFont val="宋体"/>
        <charset val="134"/>
      </rPr>
      <t>其他收入</t>
    </r>
  </si>
  <si>
    <t xml:space="preserve"> </t>
  </si>
  <si>
    <t>本年收入小计</t>
  </si>
  <si>
    <t>本年支出小计</t>
  </si>
  <si>
    <r>
      <rPr>
        <b/>
        <sz val="12"/>
        <rFont val="Times New Roman"/>
        <charset val="134"/>
      </rPr>
      <t xml:space="preserve">110 </t>
    </r>
    <r>
      <rPr>
        <b/>
        <sz val="12"/>
        <rFont val="宋体"/>
        <charset val="134"/>
      </rPr>
      <t>转移性收入</t>
    </r>
  </si>
  <si>
    <r>
      <rPr>
        <b/>
        <sz val="12"/>
        <rFont val="Times New Roman"/>
        <charset val="134"/>
      </rPr>
      <t xml:space="preserve">230 </t>
    </r>
    <r>
      <rPr>
        <b/>
        <sz val="12"/>
        <rFont val="宋体"/>
        <charset val="134"/>
      </rPr>
      <t>转移性支出</t>
    </r>
  </si>
  <si>
    <r>
      <rPr>
        <sz val="12"/>
        <rFont val="Times New Roman"/>
        <charset val="134"/>
      </rPr>
      <t xml:space="preserve">  11001 </t>
    </r>
    <r>
      <rPr>
        <sz val="12"/>
        <rFont val="宋体"/>
        <charset val="134"/>
      </rPr>
      <t>返还性收入</t>
    </r>
  </si>
  <si>
    <r>
      <rPr>
        <sz val="12"/>
        <rFont val="Times New Roman"/>
        <charset val="134"/>
      </rPr>
      <t xml:space="preserve">  23003 </t>
    </r>
    <r>
      <rPr>
        <sz val="12"/>
        <rFont val="宋体"/>
        <charset val="134"/>
      </rPr>
      <t>专项转移支付</t>
    </r>
  </si>
  <si>
    <r>
      <rPr>
        <sz val="12"/>
        <rFont val="Times New Roman"/>
        <charset val="134"/>
      </rPr>
      <t xml:space="preserve">    1100102  </t>
    </r>
    <r>
      <rPr>
        <sz val="12"/>
        <rFont val="宋体"/>
        <charset val="134"/>
      </rPr>
      <t>所得税基数返还收入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</si>
  <si>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补助下级支出</t>
    </r>
  </si>
  <si>
    <r>
      <rPr>
        <sz val="12"/>
        <rFont val="Times New Roman"/>
        <charset val="134"/>
      </rPr>
      <t xml:space="preserve">    1100104   </t>
    </r>
    <r>
      <rPr>
        <sz val="12"/>
        <rFont val="宋体"/>
        <charset val="134"/>
      </rPr>
      <t>增值税返还收入</t>
    </r>
  </si>
  <si>
    <r>
      <rPr>
        <sz val="12"/>
        <rFont val="Times New Roman"/>
        <charset val="134"/>
      </rPr>
      <t xml:space="preserve">    1100105   </t>
    </r>
    <r>
      <rPr>
        <sz val="12"/>
        <rFont val="宋体"/>
        <charset val="134"/>
      </rPr>
      <t>消费税税收返还收入</t>
    </r>
  </si>
  <si>
    <r>
      <rPr>
        <sz val="12"/>
        <rFont val="Times New Roman"/>
        <charset val="134"/>
      </rPr>
      <t xml:space="preserve">  23006 </t>
    </r>
    <r>
      <rPr>
        <sz val="12"/>
        <rFont val="宋体"/>
        <charset val="134"/>
      </rPr>
      <t>上解支出</t>
    </r>
  </si>
  <si>
    <r>
      <rPr>
        <sz val="12"/>
        <rFont val="Times New Roman"/>
        <charset val="134"/>
      </rPr>
      <t xml:space="preserve">    1100106  </t>
    </r>
    <r>
      <rPr>
        <sz val="12"/>
        <rFont val="宋体"/>
        <charset val="134"/>
      </rPr>
      <t>增值税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五五分享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税返还收入</t>
    </r>
  </si>
  <si>
    <r>
      <rPr>
        <sz val="12"/>
        <rFont val="Times New Roman"/>
        <charset val="134"/>
      </rPr>
      <t xml:space="preserve">    2300601 </t>
    </r>
    <r>
      <rPr>
        <sz val="12"/>
        <rFont val="宋体"/>
        <charset val="134"/>
      </rPr>
      <t>体制上解支出</t>
    </r>
  </si>
  <si>
    <r>
      <rPr>
        <sz val="12"/>
        <rFont val="Times New Roman"/>
        <charset val="134"/>
      </rPr>
      <t xml:space="preserve">    1100199  </t>
    </r>
    <r>
      <rPr>
        <sz val="12"/>
        <rFont val="宋体"/>
        <charset val="134"/>
      </rPr>
      <t>其他返还收入</t>
    </r>
  </si>
  <si>
    <r>
      <rPr>
        <sz val="12"/>
        <rFont val="Times New Roman"/>
        <charset val="134"/>
      </rPr>
      <t xml:space="preserve">    2300602 </t>
    </r>
    <r>
      <rPr>
        <sz val="12"/>
        <rFont val="宋体"/>
        <charset val="134"/>
      </rPr>
      <t>专项上解支出</t>
    </r>
  </si>
  <si>
    <r>
      <rPr>
        <sz val="12"/>
        <rFont val="Times New Roman"/>
        <charset val="134"/>
      </rPr>
      <t xml:space="preserve">  11002 </t>
    </r>
    <r>
      <rPr>
        <sz val="12"/>
        <rFont val="宋体"/>
        <charset val="134"/>
      </rPr>
      <t>一般性转移支付收入</t>
    </r>
  </si>
  <si>
    <r>
      <rPr>
        <sz val="12"/>
        <rFont val="Times New Roman"/>
        <charset val="134"/>
      </rPr>
      <t xml:space="preserve">    1100201</t>
    </r>
    <r>
      <rPr>
        <sz val="12"/>
        <rFont val="宋体"/>
        <charset val="134"/>
      </rPr>
      <t>　体制补助收入　</t>
    </r>
  </si>
  <si>
    <r>
      <rPr>
        <sz val="12"/>
        <rFont val="Times New Roman"/>
        <charset val="134"/>
      </rPr>
      <t xml:space="preserve">    1100202</t>
    </r>
    <r>
      <rPr>
        <sz val="12"/>
        <rFont val="宋体"/>
        <charset val="134"/>
      </rPr>
      <t>　均衡性转移支付收入</t>
    </r>
  </si>
  <si>
    <r>
      <rPr>
        <sz val="12"/>
        <rFont val="Times New Roman"/>
        <charset val="134"/>
      </rPr>
      <t xml:space="preserve">    1100207 </t>
    </r>
    <r>
      <rPr>
        <sz val="12"/>
        <rFont val="宋体"/>
        <charset val="134"/>
      </rPr>
      <t>县级基本财力保障机制奖补资金收入</t>
    </r>
  </si>
  <si>
    <r>
      <rPr>
        <sz val="12"/>
        <rFont val="Times New Roman"/>
        <charset val="134"/>
      </rPr>
      <t xml:space="preserve">    1100208  </t>
    </r>
    <r>
      <rPr>
        <sz val="12"/>
        <rFont val="宋体"/>
        <charset val="134"/>
      </rPr>
      <t>结算补助收入</t>
    </r>
  </si>
  <si>
    <r>
      <rPr>
        <sz val="12"/>
        <rFont val="Times New Roman"/>
        <charset val="134"/>
      </rPr>
      <t xml:space="preserve">    1100214  </t>
    </r>
    <r>
      <rPr>
        <sz val="12"/>
        <rFont val="宋体"/>
        <charset val="134"/>
      </rPr>
      <t>企业事业单位划转补助收入</t>
    </r>
  </si>
  <si>
    <r>
      <rPr>
        <sz val="12"/>
        <rFont val="Times New Roman"/>
        <charset val="134"/>
      </rPr>
      <t xml:space="preserve">    1100225  </t>
    </r>
    <r>
      <rPr>
        <sz val="12"/>
        <rFont val="宋体"/>
        <charset val="134"/>
      </rPr>
      <t>产粮（油）大县奖励资金收入</t>
    </r>
  </si>
  <si>
    <r>
      <rPr>
        <sz val="12"/>
        <rFont val="Times New Roman"/>
        <charset val="134"/>
      </rPr>
      <t xml:space="preserve">    1100226  </t>
    </r>
    <r>
      <rPr>
        <sz val="12"/>
        <rFont val="宋体"/>
        <charset val="134"/>
      </rPr>
      <t>重点生态功能区转移支付收入</t>
    </r>
  </si>
  <si>
    <r>
      <rPr>
        <sz val="12"/>
        <rFont val="Times New Roman"/>
        <charset val="134"/>
      </rPr>
      <t xml:space="preserve">    1100227  </t>
    </r>
    <r>
      <rPr>
        <sz val="12"/>
        <rFont val="宋体"/>
        <charset val="134"/>
      </rPr>
      <t>固定数额补助收入</t>
    </r>
  </si>
  <si>
    <r>
      <rPr>
        <sz val="12"/>
        <rFont val="Times New Roman"/>
        <charset val="134"/>
      </rPr>
      <t xml:space="preserve">    1100229  </t>
    </r>
    <r>
      <rPr>
        <sz val="12"/>
        <rFont val="宋体"/>
        <charset val="134"/>
      </rPr>
      <t>民族地区转移支付收入</t>
    </r>
  </si>
  <si>
    <r>
      <rPr>
        <sz val="12"/>
        <rFont val="Times New Roman"/>
        <charset val="134"/>
      </rPr>
      <t xml:space="preserve">    1100230  </t>
    </r>
    <r>
      <rPr>
        <sz val="12"/>
        <rFont val="宋体"/>
        <charset val="134"/>
      </rPr>
      <t>边境地区转移支付收入</t>
    </r>
  </si>
  <si>
    <r>
      <rPr>
        <sz val="12"/>
        <rFont val="Times New Roman"/>
        <charset val="134"/>
      </rPr>
      <t xml:space="preserve">    1100231  </t>
    </r>
    <r>
      <rPr>
        <sz val="12"/>
        <rFont val="宋体"/>
        <charset val="134"/>
      </rPr>
      <t>欠发达地区转移支付收入</t>
    </r>
    <r>
      <rPr>
        <sz val="10"/>
        <rFont val="宋体"/>
        <charset val="134"/>
      </rPr>
      <t>（贫困地区）</t>
    </r>
  </si>
  <si>
    <r>
      <rPr>
        <sz val="12"/>
        <rFont val="Times New Roman"/>
        <charset val="134"/>
      </rPr>
      <t xml:space="preserve">    2340205 </t>
    </r>
    <r>
      <rPr>
        <sz val="12"/>
        <rFont val="宋体"/>
        <charset val="134"/>
      </rPr>
      <t>困难群众基本生活补助</t>
    </r>
  </si>
  <si>
    <r>
      <rPr>
        <sz val="12"/>
        <rFont val="Times New Roman"/>
        <charset val="134"/>
      </rPr>
      <t xml:space="preserve">     1100241  </t>
    </r>
    <r>
      <rPr>
        <sz val="12"/>
        <rFont val="宋体"/>
        <charset val="134"/>
      </rPr>
      <t>一般公共服务共同财政事权转移支付收入</t>
    </r>
  </si>
  <si>
    <r>
      <rPr>
        <sz val="12"/>
        <rFont val="Times New Roman"/>
        <charset val="134"/>
      </rPr>
      <t xml:space="preserve">    1100244  </t>
    </r>
    <r>
      <rPr>
        <sz val="12"/>
        <rFont val="宋体"/>
        <charset val="134"/>
      </rPr>
      <t>公共安全共同财政事权转移支付收入</t>
    </r>
  </si>
  <si>
    <r>
      <rPr>
        <sz val="12"/>
        <rFont val="Times New Roman"/>
        <charset val="134"/>
      </rPr>
      <t xml:space="preserve">    1100245  </t>
    </r>
    <r>
      <rPr>
        <sz val="12"/>
        <rFont val="宋体"/>
        <charset val="134"/>
      </rPr>
      <t>教育共同财政事权转移支付收入</t>
    </r>
  </si>
  <si>
    <r>
      <rPr>
        <sz val="12"/>
        <rFont val="Times New Roman"/>
        <charset val="134"/>
      </rPr>
      <t xml:space="preserve">    1100247  </t>
    </r>
    <r>
      <rPr>
        <sz val="12"/>
        <rFont val="宋体"/>
        <charset val="134"/>
      </rPr>
      <t>文化旅游体育与传媒共同财政事权转移支付收入</t>
    </r>
  </si>
  <si>
    <r>
      <rPr>
        <sz val="12"/>
        <rFont val="Times New Roman"/>
        <charset val="134"/>
      </rPr>
      <t xml:space="preserve">    1100248  </t>
    </r>
    <r>
      <rPr>
        <sz val="12"/>
        <rFont val="宋体"/>
        <charset val="134"/>
      </rPr>
      <t>社会保障和就业共同财政事权转移支付收入</t>
    </r>
  </si>
  <si>
    <r>
      <rPr>
        <sz val="12"/>
        <rFont val="Times New Roman"/>
        <charset val="134"/>
      </rPr>
      <t xml:space="preserve">    1100249 </t>
    </r>
    <r>
      <rPr>
        <sz val="12"/>
        <rFont val="宋体"/>
        <charset val="134"/>
      </rPr>
      <t>医疗卫生共同财政事权转移支付收入</t>
    </r>
  </si>
  <si>
    <r>
      <rPr>
        <sz val="12"/>
        <rFont val="Times New Roman"/>
        <charset val="134"/>
      </rPr>
      <t xml:space="preserve">    1100250  </t>
    </r>
    <r>
      <rPr>
        <sz val="12"/>
        <rFont val="宋体"/>
        <charset val="134"/>
      </rPr>
      <t>节能环保共同财政事权转移支付收入</t>
    </r>
  </si>
  <si>
    <r>
      <rPr>
        <sz val="12"/>
        <rFont val="Times New Roman"/>
        <charset val="134"/>
      </rPr>
      <t xml:space="preserve">    1100252  </t>
    </r>
    <r>
      <rPr>
        <sz val="12"/>
        <rFont val="宋体"/>
        <charset val="134"/>
      </rPr>
      <t>农林水共同财政事权转移支付收入</t>
    </r>
  </si>
  <si>
    <r>
      <rPr>
        <sz val="12"/>
        <rFont val="Times New Roman"/>
        <charset val="134"/>
      </rPr>
      <t xml:space="preserve">    1100253  </t>
    </r>
    <r>
      <rPr>
        <sz val="12"/>
        <rFont val="宋体"/>
        <charset val="134"/>
      </rPr>
      <t>交通运输共同财政事权转移支付收入</t>
    </r>
  </si>
  <si>
    <r>
      <rPr>
        <sz val="12"/>
        <rFont val="Times New Roman"/>
        <charset val="134"/>
      </rPr>
      <t xml:space="preserve">    1100258  </t>
    </r>
    <r>
      <rPr>
        <sz val="12"/>
        <rFont val="宋体"/>
        <charset val="134"/>
      </rPr>
      <t>住房保障共同财政事权转移支付收入</t>
    </r>
  </si>
  <si>
    <r>
      <rPr>
        <sz val="12"/>
        <rFont val="Times New Roman"/>
        <charset val="134"/>
      </rPr>
      <t xml:space="preserve">    1100259 </t>
    </r>
    <r>
      <rPr>
        <sz val="12"/>
        <rFont val="宋体"/>
        <charset val="134"/>
      </rPr>
      <t>粮油物资储备共同财政事权转移支付支出</t>
    </r>
  </si>
  <si>
    <r>
      <rPr>
        <sz val="12"/>
        <rFont val="Times New Roman"/>
        <charset val="134"/>
      </rPr>
      <t xml:space="preserve">    1100260  </t>
    </r>
    <r>
      <rPr>
        <sz val="12"/>
        <rFont val="宋体"/>
        <charset val="134"/>
      </rPr>
      <t>灾害防治及应急管理共同财政事权转移支付收入</t>
    </r>
  </si>
  <si>
    <t xml:space="preserve">    1100296  增值税留抵退税转移支付收入</t>
  </si>
  <si>
    <r>
      <rPr>
        <sz val="12"/>
        <rFont val="Times New Roman"/>
        <charset val="134"/>
      </rPr>
      <t xml:space="preserve">    1100297  </t>
    </r>
    <r>
      <rPr>
        <sz val="12"/>
        <rFont val="宋体"/>
        <charset val="134"/>
      </rPr>
      <t>其他退税减税降费转移支付收入</t>
    </r>
  </si>
  <si>
    <r>
      <rPr>
        <sz val="12"/>
        <rFont val="Times New Roman"/>
        <charset val="134"/>
      </rPr>
      <t xml:space="preserve">    1100298  </t>
    </r>
    <r>
      <rPr>
        <sz val="12"/>
        <rFont val="宋体"/>
        <charset val="134"/>
      </rPr>
      <t>补充县区财力转移支付收入</t>
    </r>
  </si>
  <si>
    <r>
      <rPr>
        <sz val="12"/>
        <rFont val="Times New Roman"/>
        <charset val="134"/>
      </rPr>
      <t xml:space="preserve">    1100299  </t>
    </r>
    <r>
      <rPr>
        <sz val="12"/>
        <rFont val="宋体"/>
        <charset val="134"/>
      </rPr>
      <t>其他一般性转移支付收入</t>
    </r>
  </si>
  <si>
    <r>
      <rPr>
        <sz val="12"/>
        <rFont val="Times New Roman"/>
        <charset val="134"/>
      </rPr>
      <t xml:space="preserve">  11003 </t>
    </r>
    <r>
      <rPr>
        <sz val="12"/>
        <rFont val="宋体"/>
        <charset val="134"/>
      </rPr>
      <t>专项转移支付收入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</si>
  <si>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上级专项补助收入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</si>
  <si>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专项上解收入</t>
    </r>
  </si>
  <si>
    <r>
      <rPr>
        <sz val="12"/>
        <rFont val="Times New Roman"/>
        <charset val="134"/>
      </rPr>
      <t xml:space="preserve">  11008 </t>
    </r>
    <r>
      <rPr>
        <sz val="12"/>
        <rFont val="宋体"/>
        <charset val="134"/>
      </rPr>
      <t>上年结余收入</t>
    </r>
  </si>
  <si>
    <r>
      <rPr>
        <sz val="12"/>
        <rFont val="Times New Roman"/>
        <charset val="134"/>
      </rPr>
      <t xml:space="preserve">  23008 </t>
    </r>
    <r>
      <rPr>
        <sz val="12"/>
        <rFont val="宋体"/>
        <charset val="134"/>
      </rPr>
      <t>调出资金</t>
    </r>
  </si>
  <si>
    <r>
      <rPr>
        <sz val="12"/>
        <rFont val="Times New Roman"/>
        <charset val="134"/>
      </rPr>
      <t xml:space="preserve">  11009 </t>
    </r>
    <r>
      <rPr>
        <sz val="12"/>
        <rFont val="宋体"/>
        <charset val="134"/>
      </rPr>
      <t>调入资金</t>
    </r>
  </si>
  <si>
    <r>
      <rPr>
        <sz val="12"/>
        <rFont val="Times New Roman"/>
        <charset val="134"/>
      </rPr>
      <t xml:space="preserve">      110090102 </t>
    </r>
    <r>
      <rPr>
        <sz val="12"/>
        <rFont val="宋体"/>
        <charset val="134"/>
      </rPr>
      <t>从政府性基金调入一般公共预算</t>
    </r>
  </si>
  <si>
    <r>
      <rPr>
        <sz val="12"/>
        <rFont val="Times New Roman"/>
        <charset val="134"/>
      </rPr>
      <t xml:space="preserve">  23009 </t>
    </r>
    <r>
      <rPr>
        <sz val="12"/>
        <rFont val="宋体"/>
        <charset val="134"/>
      </rPr>
      <t>年终结余</t>
    </r>
  </si>
  <si>
    <r>
      <rPr>
        <sz val="12"/>
        <rFont val="Times New Roman"/>
        <charset val="134"/>
      </rPr>
      <t xml:space="preserve">      110090103 </t>
    </r>
    <r>
      <rPr>
        <sz val="12"/>
        <rFont val="宋体"/>
        <charset val="134"/>
      </rPr>
      <t>从国有资本经营预算调入一般公共预算</t>
    </r>
  </si>
  <si>
    <r>
      <rPr>
        <sz val="12"/>
        <rFont val="Times New Roman"/>
        <charset val="134"/>
      </rPr>
      <t xml:space="preserve">        2300901</t>
    </r>
    <r>
      <rPr>
        <sz val="12"/>
        <rFont val="宋体"/>
        <charset val="134"/>
      </rPr>
      <t>一般公共预算年终结余</t>
    </r>
  </si>
  <si>
    <r>
      <rPr>
        <sz val="12"/>
        <rFont val="Times New Roman"/>
        <charset val="134"/>
      </rPr>
      <t xml:space="preserve">      110090199</t>
    </r>
    <r>
      <rPr>
        <sz val="12"/>
        <rFont val="宋体"/>
        <charset val="134"/>
      </rPr>
      <t>从其他资金调入一般公共预算</t>
    </r>
  </si>
  <si>
    <r>
      <rPr>
        <sz val="12"/>
        <rFont val="Times New Roman"/>
        <charset val="134"/>
      </rPr>
      <t xml:space="preserve">  23011  </t>
    </r>
    <r>
      <rPr>
        <sz val="12"/>
        <rFont val="宋体"/>
        <charset val="134"/>
      </rPr>
      <t>债务转贷支出</t>
    </r>
  </si>
  <si>
    <r>
      <rPr>
        <sz val="12"/>
        <rFont val="Times New Roman"/>
        <charset val="134"/>
      </rPr>
      <t xml:space="preserve">  11011</t>
    </r>
    <r>
      <rPr>
        <sz val="12"/>
        <rFont val="宋体"/>
        <charset val="134"/>
      </rPr>
      <t>债务转贷收入</t>
    </r>
  </si>
  <si>
    <r>
      <rPr>
        <sz val="12"/>
        <rFont val="Times New Roman"/>
        <charset val="134"/>
      </rPr>
      <t xml:space="preserve">2301101 </t>
    </r>
    <r>
      <rPr>
        <sz val="12"/>
        <rFont val="宋体"/>
        <charset val="134"/>
      </rPr>
      <t>地方政府一般债务转贷支持</t>
    </r>
  </si>
  <si>
    <r>
      <rPr>
        <sz val="12"/>
        <rFont val="Times New Roman"/>
        <charset val="134"/>
      </rPr>
      <t xml:space="preserve">      110110101 </t>
    </r>
    <r>
      <rPr>
        <sz val="12"/>
        <rFont val="宋体"/>
        <charset val="134"/>
      </rPr>
      <t>地方政府一般债券转贷收入</t>
    </r>
  </si>
  <si>
    <r>
      <rPr>
        <b/>
        <sz val="12"/>
        <rFont val="Times New Roman"/>
        <charset val="134"/>
      </rPr>
      <t xml:space="preserve">  231    </t>
    </r>
    <r>
      <rPr>
        <b/>
        <sz val="12"/>
        <rFont val="宋体"/>
        <charset val="134"/>
      </rPr>
      <t>债务还本支出</t>
    </r>
  </si>
  <si>
    <r>
      <rPr>
        <sz val="12"/>
        <rFont val="Times New Roman"/>
        <charset val="134"/>
      </rPr>
      <t xml:space="preserve">  11015 </t>
    </r>
    <r>
      <rPr>
        <sz val="12"/>
        <rFont val="宋体"/>
        <charset val="134"/>
      </rPr>
      <t>动用预算稳定调节基金</t>
    </r>
  </si>
  <si>
    <r>
      <rPr>
        <sz val="12"/>
        <rFont val="Times New Roman"/>
        <charset val="134"/>
      </rPr>
      <t xml:space="preserve">     23103 </t>
    </r>
    <r>
      <rPr>
        <sz val="12"/>
        <rFont val="宋体"/>
        <charset val="134"/>
      </rPr>
      <t>地方政府一般债务还本支出</t>
    </r>
  </si>
  <si>
    <t>收入合计</t>
  </si>
  <si>
    <t>支出合计</t>
  </si>
  <si>
    <r>
      <rPr>
        <sz val="10"/>
        <rFont val="宋体"/>
        <charset val="134"/>
      </rPr>
      <t>表一附</t>
    </r>
    <r>
      <rPr>
        <sz val="10"/>
        <rFont val="Times New Roman"/>
        <charset val="134"/>
      </rPr>
      <t>1</t>
    </r>
  </si>
  <si>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年盈江县财税二局财政收入明细表</t>
    </r>
  </si>
  <si>
    <t>收入项目</t>
  </si>
  <si>
    <r>
      <rPr>
        <b/>
        <sz val="11"/>
        <rFont val="Times New Roman"/>
        <charset val="134"/>
      </rPr>
      <t>2021</t>
    </r>
    <r>
      <rPr>
        <b/>
        <sz val="11"/>
        <rFont val="宋体"/>
        <charset val="134"/>
      </rPr>
      <t>年决算数</t>
    </r>
  </si>
  <si>
    <r>
      <rPr>
        <b/>
        <sz val="11"/>
        <rFont val="Times New Roman"/>
        <charset val="134"/>
      </rPr>
      <t>2022</t>
    </r>
    <r>
      <rPr>
        <b/>
        <sz val="11"/>
        <rFont val="宋体"/>
        <charset val="134"/>
      </rPr>
      <t>年预算数</t>
    </r>
  </si>
  <si>
    <r>
      <rPr>
        <b/>
        <sz val="11"/>
        <rFont val="Times New Roman"/>
        <charset val="134"/>
      </rPr>
      <t>2022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1</t>
    </r>
    <r>
      <rPr>
        <b/>
        <sz val="11"/>
        <rFont val="宋体"/>
        <charset val="134"/>
      </rPr>
      <t>－</t>
    </r>
    <r>
      <rPr>
        <b/>
        <sz val="11"/>
        <rFont val="Times New Roman"/>
        <charset val="134"/>
      </rPr>
      <t>10</t>
    </r>
    <r>
      <rPr>
        <b/>
        <sz val="11"/>
        <rFont val="宋体"/>
        <charset val="134"/>
      </rPr>
      <t>月完成数</t>
    </r>
  </si>
  <si>
    <t>调整额</t>
  </si>
  <si>
    <r>
      <rPr>
        <b/>
        <sz val="11"/>
        <rFont val="Times New Roman"/>
        <charset val="134"/>
      </rPr>
      <t>2022</t>
    </r>
    <r>
      <rPr>
        <b/>
        <sz val="11"/>
        <rFont val="宋体"/>
        <charset val="134"/>
      </rPr>
      <t>年调整预算数</t>
    </r>
  </si>
  <si>
    <r>
      <rPr>
        <b/>
        <sz val="11"/>
        <rFont val="宋体"/>
        <charset val="134"/>
      </rPr>
      <t>比</t>
    </r>
    <r>
      <rPr>
        <b/>
        <sz val="11"/>
        <rFont val="Times New Roman"/>
        <charset val="134"/>
      </rPr>
      <t>2021</t>
    </r>
    <r>
      <rPr>
        <b/>
        <sz val="11"/>
        <rFont val="宋体"/>
        <charset val="134"/>
      </rPr>
      <t>年决算数增长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</si>
  <si>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比</t>
    </r>
    <r>
      <rPr>
        <b/>
        <sz val="11"/>
        <rFont val="Times New Roman"/>
        <charset val="134"/>
      </rPr>
      <t>2022</t>
    </r>
    <r>
      <rPr>
        <b/>
        <sz val="11"/>
        <rFont val="宋体"/>
        <charset val="134"/>
      </rPr>
      <t>年预算数增长</t>
    </r>
    <r>
      <rPr>
        <b/>
        <sz val="11"/>
        <rFont val="Times New Roman"/>
        <charset val="134"/>
      </rPr>
      <t>%</t>
    </r>
  </si>
  <si>
    <t>税务系统</t>
  </si>
  <si>
    <t>一、增值税收入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</si>
  <si>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（一）国内增值税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</si>
  <si>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上划中央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</si>
  <si>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上划省级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</si>
  <si>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</si>
  <si>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</si>
  <si>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（二）改征增值税</t>
    </r>
  </si>
  <si>
    <r>
      <rPr>
        <b/>
        <sz val="10"/>
        <rFont val="宋体"/>
        <charset val="134"/>
      </rPr>
      <t>二、上划中央</t>
    </r>
    <r>
      <rPr>
        <b/>
        <sz val="10"/>
        <rFont val="Times New Roman"/>
        <charset val="134"/>
      </rPr>
      <t>100%</t>
    </r>
    <r>
      <rPr>
        <b/>
        <sz val="10"/>
        <rFont val="宋体"/>
        <charset val="134"/>
      </rPr>
      <t>消费税收入</t>
    </r>
  </si>
  <si>
    <t>三、企业所得税收入</t>
  </si>
  <si>
    <t>四、个人所得税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</si>
  <si>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个人所得税（中央）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</si>
  <si>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个人所得税（省级）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</si>
  <si>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个人所得税（州级）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</si>
  <si>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个人所得税（县级）</t>
    </r>
  </si>
  <si>
    <t>五、资源税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</si>
  <si>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</si>
  <si>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</si>
  <si>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六、城市维护建设税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</si>
  <si>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</si>
  <si>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</si>
  <si>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七、房产税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</si>
  <si>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房产税上解州级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</si>
  <si>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房产税县级收入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</si>
  <si>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八、印花税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</si>
  <si>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印花税上解州级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</si>
  <si>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印花税县级收入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</si>
  <si>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九、城镇土地使用税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</si>
  <si>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城镇土地使用税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</si>
  <si>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城镇土地使用税县级收入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</si>
  <si>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十、土地增值税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</si>
  <si>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土地增值税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</si>
  <si>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土地增值税县级收入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</si>
  <si>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十一、车船税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</si>
  <si>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车船税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</si>
  <si>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车船税县级收入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</si>
  <si>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十二、烟叶税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</si>
  <si>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烟叶税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</si>
  <si>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烟叶税县级收入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</si>
  <si>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十三、契税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</si>
  <si>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契税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</si>
  <si>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契税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</si>
  <si>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十四、环境保护税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</si>
  <si>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环境保护税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</si>
  <si>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环境保护税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</si>
  <si>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十五、耕地占用税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</si>
  <si>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耕地占用税（省级）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</si>
  <si>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耕地占用税（州级）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</si>
  <si>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耕地占用税（县级）</t>
    </r>
  </si>
  <si>
    <r>
      <rPr>
        <b/>
        <sz val="10"/>
        <rFont val="宋体"/>
        <charset val="134"/>
      </rPr>
      <t>十六、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营业税收入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</si>
  <si>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营业税中央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</si>
  <si>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</si>
  <si>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营业税县级</t>
    </r>
  </si>
  <si>
    <t>十七、其他税收收入</t>
  </si>
  <si>
    <r>
      <rPr>
        <b/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上划州级</t>
    </r>
  </si>
  <si>
    <r>
      <rPr>
        <b/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县级收入</t>
    </r>
  </si>
  <si>
    <r>
      <rPr>
        <b/>
        <sz val="10"/>
        <rFont val="宋体"/>
        <charset val="134"/>
      </rPr>
      <t>十八、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税务部门征收非税收入</t>
    </r>
  </si>
  <si>
    <r>
      <rPr>
        <b/>
        <sz val="10"/>
        <rFont val="宋体"/>
        <charset val="134"/>
      </rPr>
      <t>（一）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教育费附加收入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</si>
  <si>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教育费附加收入（州级）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</si>
  <si>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教育费附加收入（县级）</t>
    </r>
  </si>
  <si>
    <r>
      <rPr>
        <b/>
        <sz val="10"/>
        <rFont val="宋体"/>
        <charset val="134"/>
      </rPr>
      <t>（二）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罚没收入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</si>
  <si>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、省级罚没收入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</si>
  <si>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、州级行罚没收入</t>
    </r>
  </si>
  <si>
    <r>
      <rPr>
        <sz val="10"/>
        <rFont val="Times New Roman"/>
        <charset val="134"/>
      </rPr>
      <t xml:space="preserve">  3</t>
    </r>
    <r>
      <rPr>
        <sz val="10"/>
        <rFont val="宋体"/>
        <charset val="134"/>
      </rPr>
      <t>、县级罚没收入</t>
    </r>
  </si>
  <si>
    <t>（三）其他专项收入</t>
  </si>
  <si>
    <t xml:space="preserve"> 地方教育附加收入（省级）</t>
  </si>
  <si>
    <t xml:space="preserve"> 文化事业建设费收入（省级）</t>
  </si>
  <si>
    <t xml:space="preserve"> 水利建设专项收入（省级）</t>
  </si>
  <si>
    <r>
      <rPr>
        <b/>
        <sz val="10"/>
        <rFont val="宋体"/>
        <charset val="134"/>
      </rPr>
      <t>（四）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残疾人就业保障金收入</t>
    </r>
  </si>
  <si>
    <t>1、残疾人就业保障金收入（州级）</t>
  </si>
  <si>
    <t>2、残疾人就业保障金收入（省级）</t>
  </si>
  <si>
    <t>3、残疾人就业保障金收入（县级）</t>
  </si>
  <si>
    <r>
      <rPr>
        <b/>
        <sz val="10"/>
        <rFont val="宋体"/>
        <charset val="134"/>
      </rPr>
      <t>（五）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行政性收费收入</t>
    </r>
  </si>
  <si>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行政事业性收费收入（省级）</t>
    </r>
  </si>
  <si>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行政事业性收费收入（州级）</t>
    </r>
  </si>
  <si>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行政事业性收费收入（县级）</t>
    </r>
  </si>
  <si>
    <r>
      <rPr>
        <b/>
        <sz val="10"/>
        <rFont val="宋体"/>
        <charset val="134"/>
      </rPr>
      <t>（六）国有资源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资产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有偿使用收入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</si>
  <si>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、利息收入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县级）</t>
    </r>
  </si>
  <si>
    <t xml:space="preserve">  2、矿产资源专项收入（县级）</t>
  </si>
  <si>
    <t xml:space="preserve">  3、矿产资源专项收入（州级）</t>
  </si>
  <si>
    <r>
      <rPr>
        <sz val="10"/>
        <rFont val="Times New Roman"/>
        <charset val="134"/>
      </rPr>
      <t xml:space="preserve">  4</t>
    </r>
    <r>
      <rPr>
        <sz val="10"/>
        <rFont val="宋体"/>
        <charset val="134"/>
      </rPr>
      <t>、非经营性国有资产收入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县级）</t>
    </r>
  </si>
  <si>
    <t>（七）其他上缴省级非税收入</t>
  </si>
  <si>
    <t>税务部门收入合计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</si>
  <si>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县级一般公共预算税收收入小计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</si>
  <si>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县级一般公共预算非税收入小计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</si>
  <si>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</si>
  <si>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</si>
  <si>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</si>
  <si>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</si>
  <si>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上划中央税收收入小计</t>
    </r>
  </si>
  <si>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财政系统</t>
    </r>
  </si>
  <si>
    <t>一、专项收入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</si>
  <si>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（一）教育资金收入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</si>
  <si>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（二）农田水利建设资金收入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</si>
  <si>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</si>
  <si>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</si>
  <si>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中央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</si>
  <si>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（三）森林植被恢复费（县级）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</si>
  <si>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（四）水利建设专项收入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</si>
  <si>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省级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</si>
  <si>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（五）其他专项收入</t>
    </r>
  </si>
  <si>
    <t>二、行政事业性收费收入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</si>
  <si>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</si>
  <si>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</si>
  <si>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省级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</si>
  <si>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中央</t>
    </r>
  </si>
  <si>
    <t>三、罚没收入</t>
  </si>
  <si>
    <r>
      <rPr>
        <b/>
        <sz val="10"/>
        <rFont val="宋体"/>
        <charset val="134"/>
      </rPr>
      <t>四、国有资源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资产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有偿使用收入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</si>
  <si>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（一）利息收入（县级）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</si>
  <si>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（二）非经营性国有资产收入（县级）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</si>
  <si>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（三）矿产资源专项收入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</si>
  <si>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24%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</si>
  <si>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6%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</si>
  <si>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（四）水资源费收入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</si>
  <si>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40%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</si>
  <si>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20%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</si>
  <si>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省级</t>
    </r>
    <r>
      <rPr>
        <sz val="10"/>
        <rFont val="Times New Roman"/>
        <charset val="134"/>
      </rPr>
      <t>30%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</si>
  <si>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中央</t>
    </r>
    <r>
      <rPr>
        <sz val="10"/>
        <rFont val="Times New Roman"/>
        <charset val="134"/>
      </rPr>
      <t>10%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</si>
  <si>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（五）其他国有资源有偿使用收入</t>
    </r>
  </si>
  <si>
    <r>
      <rPr>
        <b/>
        <sz val="10"/>
        <rFont val="宋体"/>
        <charset val="134"/>
      </rPr>
      <t>五、捐赠收入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县级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</si>
  <si>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六、其他收入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县级</t>
    </r>
    <r>
      <rPr>
        <b/>
        <sz val="10"/>
        <rFont val="Times New Roman"/>
        <charset val="134"/>
      </rPr>
      <t>)</t>
    </r>
  </si>
  <si>
    <t>七、政府住房基金收入</t>
  </si>
  <si>
    <t>八、国有资本经营收入</t>
  </si>
  <si>
    <t>九、税收收入（县级）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</si>
  <si>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增值税留抵退税省级以下调库（县级）</t>
    </r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</si>
  <si>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增值税留抵退税省级以下调库（州级）</t>
    </r>
  </si>
  <si>
    <t>财政收入合计</t>
  </si>
  <si>
    <t xml:space="preserve"> 上划州级税收收入小计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</si>
  <si>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</si>
  <si>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</t>
    </r>
  </si>
  <si>
    <r>
      <rPr>
        <b/>
        <sz val="12"/>
        <rFont val="宋体"/>
        <charset val="134"/>
      </rPr>
      <t>财政收入合计</t>
    </r>
    <r>
      <rPr>
        <b/>
        <sz val="12"/>
        <rFont val="Times New Roman"/>
        <charset val="134"/>
      </rPr>
      <t xml:space="preserve">                                                        </t>
    </r>
  </si>
  <si>
    <t>全县地方财政总收入合计</t>
  </si>
  <si>
    <r>
      <rPr>
        <b/>
        <i/>
        <sz val="10"/>
        <rFont val="Times New Roman"/>
        <charset val="134"/>
      </rPr>
      <t xml:space="preserve">  </t>
    </r>
    <r>
      <rPr>
        <b/>
        <i/>
        <sz val="10"/>
        <rFont val="方正仿宋_GBK"/>
        <charset val="134"/>
      </rPr>
      <t>县级一般公共财政预算收入合计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</si>
  <si>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</si>
  <si>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</si>
  <si>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</si>
  <si>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上划省级非税收入合计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</si>
  <si>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</si>
  <si>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上划中央非税收入合计</t>
    </r>
  </si>
  <si>
    <r>
      <rPr>
        <sz val="8"/>
        <rFont val="宋体"/>
        <charset val="134"/>
      </rPr>
      <t>表一附</t>
    </r>
    <r>
      <rPr>
        <sz val="8"/>
        <rFont val="Times New Roman"/>
        <charset val="134"/>
      </rPr>
      <t>2</t>
    </r>
  </si>
  <si>
    <r>
      <rPr>
        <b/>
        <sz val="20"/>
        <rFont val="Times New Roman"/>
        <charset val="134"/>
      </rPr>
      <t>2022</t>
    </r>
    <r>
      <rPr>
        <b/>
        <sz val="20"/>
        <rFont val="华文中宋"/>
        <charset val="134"/>
      </rPr>
      <t>年盈江县一般公共预算收支调整明细表</t>
    </r>
  </si>
  <si>
    <r>
      <rPr>
        <b/>
        <sz val="8"/>
        <rFont val="宋体"/>
        <charset val="134"/>
      </rPr>
      <t>收</t>
    </r>
    <r>
      <rPr>
        <b/>
        <sz val="8"/>
        <rFont val="Times New Roman"/>
        <charset val="134"/>
      </rPr>
      <t xml:space="preserve">          </t>
    </r>
    <r>
      <rPr>
        <b/>
        <sz val="8"/>
        <rFont val="宋体"/>
        <charset val="134"/>
      </rPr>
      <t>入</t>
    </r>
  </si>
  <si>
    <r>
      <rPr>
        <b/>
        <sz val="8"/>
        <rFont val="Times New Roman"/>
        <charset val="134"/>
      </rPr>
      <t>2022</t>
    </r>
    <r>
      <rPr>
        <b/>
        <sz val="8"/>
        <rFont val="宋体"/>
        <charset val="134"/>
      </rPr>
      <t>年</t>
    </r>
  </si>
  <si>
    <r>
      <rPr>
        <b/>
        <sz val="8"/>
        <rFont val="宋体"/>
        <charset val="134"/>
      </rPr>
      <t>支</t>
    </r>
    <r>
      <rPr>
        <b/>
        <sz val="8"/>
        <rFont val="Times New Roman"/>
        <charset val="134"/>
      </rPr>
      <t xml:space="preserve">          </t>
    </r>
    <r>
      <rPr>
        <b/>
        <sz val="8"/>
        <rFont val="宋体"/>
        <charset val="134"/>
      </rPr>
      <t>出</t>
    </r>
  </si>
  <si>
    <t>预算数</t>
  </si>
  <si>
    <r>
      <rPr>
        <b/>
        <sz val="8"/>
        <rFont val="宋体"/>
        <charset val="134"/>
      </rPr>
      <t>调整预算数较年初预算数</t>
    </r>
    <r>
      <rPr>
        <b/>
        <sz val="8"/>
        <rFont val="Times New Roman"/>
        <charset val="134"/>
      </rPr>
      <t>±</t>
    </r>
  </si>
  <si>
    <r>
      <rPr>
        <b/>
        <sz val="8"/>
        <rFont val="Times New Roman"/>
        <charset val="134"/>
      </rPr>
      <t xml:space="preserve">101 </t>
    </r>
    <r>
      <rPr>
        <b/>
        <sz val="8"/>
        <rFont val="宋体"/>
        <charset val="134"/>
      </rPr>
      <t>税收收入</t>
    </r>
  </si>
  <si>
    <t>201</t>
  </si>
  <si>
    <t>　　一、一般公共服务</t>
  </si>
  <si>
    <r>
      <rPr>
        <sz val="8"/>
        <rFont val="Times New Roman"/>
        <charset val="134"/>
      </rPr>
      <t xml:space="preserve">10101 </t>
    </r>
    <r>
      <rPr>
        <sz val="8"/>
        <rFont val="宋体"/>
        <charset val="134"/>
      </rPr>
      <t>增值税</t>
    </r>
  </si>
  <si>
    <t>20101</t>
  </si>
  <si>
    <t>　　　人大事务</t>
  </si>
  <si>
    <r>
      <rPr>
        <sz val="8"/>
        <rFont val="Times New Roman"/>
        <charset val="134"/>
      </rPr>
      <t xml:space="preserve">10103 </t>
    </r>
    <r>
      <rPr>
        <sz val="8"/>
        <rFont val="宋体"/>
        <charset val="134"/>
      </rPr>
      <t>营业税</t>
    </r>
  </si>
  <si>
    <t>2010101</t>
  </si>
  <si>
    <t>　　　　行政运行</t>
  </si>
  <si>
    <r>
      <rPr>
        <sz val="8"/>
        <rFont val="Times New Roman"/>
        <charset val="134"/>
      </rPr>
      <t xml:space="preserve">10104 </t>
    </r>
    <r>
      <rPr>
        <sz val="8"/>
        <rFont val="宋体"/>
        <charset val="134"/>
      </rPr>
      <t>企业所得税</t>
    </r>
  </si>
  <si>
    <t>2010102</t>
  </si>
  <si>
    <t>　　　　一般行政管理事务</t>
  </si>
  <si>
    <r>
      <rPr>
        <sz val="8"/>
        <rFont val="Times New Roman"/>
        <charset val="134"/>
      </rPr>
      <t xml:space="preserve">10105 </t>
    </r>
    <r>
      <rPr>
        <sz val="8"/>
        <rFont val="宋体"/>
        <charset val="134"/>
      </rPr>
      <t>企业所得税退税</t>
    </r>
  </si>
  <si>
    <t>2010103</t>
  </si>
  <si>
    <t>　　　　机关服务</t>
  </si>
  <si>
    <r>
      <rPr>
        <sz val="8"/>
        <rFont val="Times New Roman"/>
        <charset val="134"/>
      </rPr>
      <t xml:space="preserve">10106 </t>
    </r>
    <r>
      <rPr>
        <sz val="8"/>
        <rFont val="宋体"/>
        <charset val="134"/>
      </rPr>
      <t>个人所得税</t>
    </r>
  </si>
  <si>
    <t>2010104</t>
  </si>
  <si>
    <t>　　　　人大会议</t>
  </si>
  <si>
    <r>
      <rPr>
        <sz val="8"/>
        <rFont val="Times New Roman"/>
        <charset val="134"/>
      </rPr>
      <t xml:space="preserve">10107 </t>
    </r>
    <r>
      <rPr>
        <sz val="8"/>
        <rFont val="宋体"/>
        <charset val="134"/>
      </rPr>
      <t>资源税</t>
    </r>
  </si>
  <si>
    <t>2010105</t>
  </si>
  <si>
    <t>　　　　人大立法</t>
  </si>
  <si>
    <r>
      <rPr>
        <sz val="8"/>
        <rFont val="Times New Roman"/>
        <charset val="134"/>
      </rPr>
      <t xml:space="preserve">10109 </t>
    </r>
    <r>
      <rPr>
        <sz val="8"/>
        <rFont val="宋体"/>
        <charset val="134"/>
      </rPr>
      <t>城市维护建设税</t>
    </r>
  </si>
  <si>
    <t>2010106</t>
  </si>
  <si>
    <t>　　　　人大监督</t>
  </si>
  <si>
    <r>
      <rPr>
        <sz val="8"/>
        <rFont val="Times New Roman"/>
        <charset val="134"/>
      </rPr>
      <t xml:space="preserve">10110 </t>
    </r>
    <r>
      <rPr>
        <sz val="8"/>
        <rFont val="宋体"/>
        <charset val="134"/>
      </rPr>
      <t>房产税</t>
    </r>
  </si>
  <si>
    <t>2010107</t>
  </si>
  <si>
    <t>　　　　人大代表履职能力提升</t>
  </si>
  <si>
    <r>
      <rPr>
        <sz val="8"/>
        <rFont val="Times New Roman"/>
        <charset val="134"/>
      </rPr>
      <t xml:space="preserve">10111 </t>
    </r>
    <r>
      <rPr>
        <sz val="8"/>
        <rFont val="宋体"/>
        <charset val="134"/>
      </rPr>
      <t>印花税</t>
    </r>
  </si>
  <si>
    <t>2010108</t>
  </si>
  <si>
    <t>　　　　代表工作</t>
  </si>
  <si>
    <r>
      <rPr>
        <sz val="8"/>
        <rFont val="Times New Roman"/>
        <charset val="134"/>
      </rPr>
      <t xml:space="preserve">10112 </t>
    </r>
    <r>
      <rPr>
        <sz val="8"/>
        <rFont val="宋体"/>
        <charset val="134"/>
      </rPr>
      <t>城镇土地使用税</t>
    </r>
  </si>
  <si>
    <t>2010109</t>
  </si>
  <si>
    <t>　　　　人大信访工作</t>
  </si>
  <si>
    <r>
      <rPr>
        <sz val="8"/>
        <rFont val="Times New Roman"/>
        <charset val="134"/>
      </rPr>
      <t xml:space="preserve">10113 </t>
    </r>
    <r>
      <rPr>
        <sz val="8"/>
        <rFont val="宋体"/>
        <charset val="134"/>
      </rPr>
      <t>土地增值税</t>
    </r>
  </si>
  <si>
    <t>2010150</t>
  </si>
  <si>
    <t>　　　　事业运行</t>
  </si>
  <si>
    <r>
      <rPr>
        <sz val="8"/>
        <rFont val="Times New Roman"/>
        <charset val="134"/>
      </rPr>
      <t xml:space="preserve">10114 </t>
    </r>
    <r>
      <rPr>
        <sz val="8"/>
        <rFont val="宋体"/>
        <charset val="134"/>
      </rPr>
      <t>车船税</t>
    </r>
  </si>
  <si>
    <t>2010199</t>
  </si>
  <si>
    <t>　　　　其他人大事务支出</t>
  </si>
  <si>
    <r>
      <rPr>
        <sz val="8"/>
        <rFont val="Times New Roman"/>
        <charset val="134"/>
      </rPr>
      <t xml:space="preserve">10118 </t>
    </r>
    <r>
      <rPr>
        <sz val="8"/>
        <rFont val="宋体"/>
        <charset val="134"/>
      </rPr>
      <t>耕地占用税</t>
    </r>
  </si>
  <si>
    <t>20102</t>
  </si>
  <si>
    <t>　　　政协事务</t>
  </si>
  <si>
    <r>
      <rPr>
        <sz val="8"/>
        <rFont val="Times New Roman"/>
        <charset val="134"/>
      </rPr>
      <t xml:space="preserve">10119 </t>
    </r>
    <r>
      <rPr>
        <sz val="8"/>
        <rFont val="宋体"/>
        <charset val="134"/>
      </rPr>
      <t>契税</t>
    </r>
  </si>
  <si>
    <t>2010201</t>
  </si>
  <si>
    <r>
      <rPr>
        <sz val="8"/>
        <rFont val="Times New Roman"/>
        <charset val="134"/>
      </rPr>
      <t xml:space="preserve">10120 </t>
    </r>
    <r>
      <rPr>
        <sz val="8"/>
        <rFont val="宋体"/>
        <charset val="134"/>
      </rPr>
      <t>烟叶税</t>
    </r>
  </si>
  <si>
    <t>2010202</t>
  </si>
  <si>
    <r>
      <rPr>
        <sz val="8"/>
        <rFont val="Times New Roman"/>
        <charset val="134"/>
      </rPr>
      <t xml:space="preserve">10121 </t>
    </r>
    <r>
      <rPr>
        <sz val="8"/>
        <rFont val="宋体"/>
        <charset val="134"/>
      </rPr>
      <t>环境保护税</t>
    </r>
  </si>
  <si>
    <t>2010203</t>
  </si>
  <si>
    <r>
      <rPr>
        <sz val="8"/>
        <rFont val="Times New Roman"/>
        <charset val="134"/>
      </rPr>
      <t xml:space="preserve">10199 </t>
    </r>
    <r>
      <rPr>
        <sz val="8"/>
        <rFont val="宋体"/>
        <charset val="134"/>
      </rPr>
      <t>其他税收收入</t>
    </r>
  </si>
  <si>
    <t>2010204</t>
  </si>
  <si>
    <t>　　　　政协会议</t>
  </si>
  <si>
    <r>
      <rPr>
        <b/>
        <sz val="8"/>
        <rFont val="Times New Roman"/>
        <charset val="134"/>
      </rPr>
      <t xml:space="preserve">103 </t>
    </r>
    <r>
      <rPr>
        <b/>
        <sz val="8"/>
        <rFont val="宋体"/>
        <charset val="134"/>
      </rPr>
      <t>非税收入</t>
    </r>
  </si>
  <si>
    <t>2010205</t>
  </si>
  <si>
    <t>　　　　委员视察</t>
  </si>
  <si>
    <r>
      <rPr>
        <sz val="8"/>
        <rFont val="Times New Roman"/>
        <charset val="134"/>
      </rPr>
      <t xml:space="preserve">10302 </t>
    </r>
    <r>
      <rPr>
        <sz val="8"/>
        <rFont val="宋体"/>
        <charset val="134"/>
      </rPr>
      <t>专项收入</t>
    </r>
  </si>
  <si>
    <t>2010206</t>
  </si>
  <si>
    <t>　　　　参政议政</t>
  </si>
  <si>
    <r>
      <rPr>
        <sz val="8"/>
        <rFont val="Times New Roman"/>
        <charset val="134"/>
      </rPr>
      <t xml:space="preserve">10304 </t>
    </r>
    <r>
      <rPr>
        <sz val="8"/>
        <rFont val="宋体"/>
        <charset val="134"/>
      </rPr>
      <t>行政事业性收费收入</t>
    </r>
  </si>
  <si>
    <t>2010250</t>
  </si>
  <si>
    <r>
      <rPr>
        <sz val="8"/>
        <rFont val="Times New Roman"/>
        <charset val="134"/>
      </rPr>
      <t xml:space="preserve">10305 </t>
    </r>
    <r>
      <rPr>
        <sz val="8"/>
        <rFont val="宋体"/>
        <charset val="134"/>
      </rPr>
      <t>罚没收入</t>
    </r>
  </si>
  <si>
    <t>2010299</t>
  </si>
  <si>
    <t>　　　　其他政协事务支出</t>
  </si>
  <si>
    <r>
      <rPr>
        <sz val="8"/>
        <rFont val="Times New Roman"/>
        <charset val="134"/>
      </rPr>
      <t xml:space="preserve">10306 </t>
    </r>
    <r>
      <rPr>
        <sz val="8"/>
        <rFont val="宋体"/>
        <charset val="134"/>
      </rPr>
      <t>国有资本经营收入</t>
    </r>
  </si>
  <si>
    <t>20103</t>
  </si>
  <si>
    <t>　　　政府办公厅（室）及相关机构事务</t>
  </si>
  <si>
    <r>
      <rPr>
        <sz val="8"/>
        <rFont val="Times New Roman"/>
        <charset val="134"/>
      </rPr>
      <t xml:space="preserve">10307 </t>
    </r>
    <r>
      <rPr>
        <sz val="8"/>
        <rFont val="宋体"/>
        <charset val="134"/>
      </rPr>
      <t>国有资源（资产）有偿使用收入</t>
    </r>
  </si>
  <si>
    <t>2010301</t>
  </si>
  <si>
    <r>
      <rPr>
        <sz val="8"/>
        <rFont val="Times New Roman"/>
        <charset val="134"/>
      </rPr>
      <t xml:space="preserve">10308 </t>
    </r>
    <r>
      <rPr>
        <sz val="8"/>
        <rFont val="宋体"/>
        <charset val="134"/>
      </rPr>
      <t>捐赠收入</t>
    </r>
  </si>
  <si>
    <t>2010302</t>
  </si>
  <si>
    <r>
      <rPr>
        <sz val="8"/>
        <rFont val="Times New Roman"/>
        <charset val="134"/>
      </rPr>
      <t xml:space="preserve">10309 </t>
    </r>
    <r>
      <rPr>
        <sz val="8"/>
        <rFont val="宋体"/>
        <charset val="134"/>
      </rPr>
      <t>政府住房基金收入</t>
    </r>
  </si>
  <si>
    <t>2010303</t>
  </si>
  <si>
    <r>
      <rPr>
        <sz val="8"/>
        <rFont val="Times New Roman"/>
        <charset val="134"/>
      </rPr>
      <t xml:space="preserve">10399 </t>
    </r>
    <r>
      <rPr>
        <sz val="8"/>
        <rFont val="宋体"/>
        <charset val="134"/>
      </rPr>
      <t>其他收入</t>
    </r>
  </si>
  <si>
    <t>2010304</t>
  </si>
  <si>
    <t>　　　　专项服务</t>
  </si>
  <si>
    <t>2010305</t>
  </si>
  <si>
    <t>　　　　专项业务活动</t>
  </si>
  <si>
    <t>2010306</t>
  </si>
  <si>
    <t>　　　　政务公开审批</t>
  </si>
  <si>
    <t>2010307</t>
  </si>
  <si>
    <t>　　　　法制建设</t>
  </si>
  <si>
    <t>2010308</t>
  </si>
  <si>
    <t>　　　　信访事务</t>
  </si>
  <si>
    <t>2010309</t>
  </si>
  <si>
    <t>　　　　参事事务</t>
  </si>
  <si>
    <t>2010350</t>
  </si>
  <si>
    <t>2010399</t>
  </si>
  <si>
    <t>　　　　其他政府办公厅（室）及相关机构事务支出</t>
  </si>
  <si>
    <t>20104</t>
  </si>
  <si>
    <t>　　　发展与改革事务</t>
  </si>
  <si>
    <t>2010401</t>
  </si>
  <si>
    <t>2010402</t>
  </si>
  <si>
    <t>2010403</t>
  </si>
  <si>
    <t>2010404</t>
  </si>
  <si>
    <t>　　　　战略规划与实施</t>
  </si>
  <si>
    <t>2010405</t>
  </si>
  <si>
    <t>　　　　日常经济运行调节</t>
  </si>
  <si>
    <t>2010406</t>
  </si>
  <si>
    <t>　　　　社会事业发展规划</t>
  </si>
  <si>
    <t>2010407</t>
  </si>
  <si>
    <t>　　　　经济体制改革研究</t>
  </si>
  <si>
    <t>2010408</t>
  </si>
  <si>
    <t>　　　　物价管理</t>
  </si>
  <si>
    <t>2010409</t>
  </si>
  <si>
    <t>　　　　应对气象变化管理事务</t>
  </si>
  <si>
    <t>2010450</t>
  </si>
  <si>
    <t>2010499</t>
  </si>
  <si>
    <t>　　　　其他发展与改革事务支出</t>
  </si>
  <si>
    <t>20105</t>
  </si>
  <si>
    <t>　　　统计信息事务</t>
  </si>
  <si>
    <t>2010501</t>
  </si>
  <si>
    <t>2010502</t>
  </si>
  <si>
    <t>2010503</t>
  </si>
  <si>
    <t>2010504</t>
  </si>
  <si>
    <t>　　　　信息事务</t>
  </si>
  <si>
    <t>2010505</t>
  </si>
  <si>
    <t>　　　　专项统计业务</t>
  </si>
  <si>
    <t>2010506</t>
  </si>
  <si>
    <t>　　　　统计管理</t>
  </si>
  <si>
    <t>2010507</t>
  </si>
  <si>
    <t>　　　　专项普查活动</t>
  </si>
  <si>
    <t>2010508</t>
  </si>
  <si>
    <t>　　　　统计抽样调查</t>
  </si>
  <si>
    <t>2010550</t>
  </si>
  <si>
    <t>2010599</t>
  </si>
  <si>
    <t>　　　　其他统计信息事务支出</t>
  </si>
  <si>
    <t>20106</t>
  </si>
  <si>
    <t>　　　财政事务</t>
  </si>
  <si>
    <t>2010601</t>
  </si>
  <si>
    <t>2010602</t>
  </si>
  <si>
    <t>2010603</t>
  </si>
  <si>
    <t>2010604</t>
  </si>
  <si>
    <t>　　　　预算改革业务</t>
  </si>
  <si>
    <t>2010605</t>
  </si>
  <si>
    <t>　　　　财政国库业务</t>
  </si>
  <si>
    <t>2010606</t>
  </si>
  <si>
    <t>　　　　财政监察</t>
  </si>
  <si>
    <t>2010607</t>
  </si>
  <si>
    <t>　　　　信息化建设</t>
  </si>
  <si>
    <t>2010608</t>
  </si>
  <si>
    <t>　　　　财政委托业务支出</t>
  </si>
  <si>
    <t>2010650</t>
  </si>
  <si>
    <t>2010699</t>
  </si>
  <si>
    <t>　　　　其他财政事务支出</t>
  </si>
  <si>
    <t>20107</t>
  </si>
  <si>
    <t>　　　税收事务</t>
  </si>
  <si>
    <t>2010701</t>
  </si>
  <si>
    <t>2010702</t>
  </si>
  <si>
    <t>2010703</t>
  </si>
  <si>
    <t>2010704</t>
  </si>
  <si>
    <t>　　　　税务办案</t>
  </si>
  <si>
    <t>2010705</t>
  </si>
  <si>
    <t>　　　　税务登记证及发票管理</t>
  </si>
  <si>
    <t>2010706</t>
  </si>
  <si>
    <t>　　　　代扣代收代征税款手续费</t>
  </si>
  <si>
    <t>2010707</t>
  </si>
  <si>
    <t>　　　　税务宣传</t>
  </si>
  <si>
    <t>2010708</t>
  </si>
  <si>
    <t>　　　　协税护税</t>
  </si>
  <si>
    <t>2010709</t>
  </si>
  <si>
    <t>2010750</t>
  </si>
  <si>
    <t>2010799</t>
  </si>
  <si>
    <t>　　　　其他税收事务支出</t>
  </si>
  <si>
    <t>20108</t>
  </si>
  <si>
    <t>　　　审计事务</t>
  </si>
  <si>
    <t>2010801</t>
  </si>
  <si>
    <t>2010802</t>
  </si>
  <si>
    <t>2010803</t>
  </si>
  <si>
    <t>2010804</t>
  </si>
  <si>
    <t>　　　　审计业务</t>
  </si>
  <si>
    <t>2010805</t>
  </si>
  <si>
    <t>　　　　审计管理</t>
  </si>
  <si>
    <t>2010806</t>
  </si>
  <si>
    <t>2010850</t>
  </si>
  <si>
    <t>2010899</t>
  </si>
  <si>
    <t>　　　　其他审计事务支出</t>
  </si>
  <si>
    <t>20109</t>
  </si>
  <si>
    <t>　　　海关事务</t>
  </si>
  <si>
    <t>2010901</t>
  </si>
  <si>
    <t>2010902</t>
  </si>
  <si>
    <t>2010903</t>
  </si>
  <si>
    <t>2010904</t>
  </si>
  <si>
    <t>　　　　收费业务</t>
  </si>
  <si>
    <t>2010905</t>
  </si>
  <si>
    <t>　　　　缉私办案</t>
  </si>
  <si>
    <t>2010907</t>
  </si>
  <si>
    <t>　　　　口岸电子执法系统建设与维护</t>
  </si>
  <si>
    <t>2010908</t>
  </si>
  <si>
    <t>2010950</t>
  </si>
  <si>
    <t>2010999</t>
  </si>
  <si>
    <t>　　　　其他海关事务支出</t>
  </si>
  <si>
    <t>20110</t>
  </si>
  <si>
    <t>　　　人力资源事务</t>
  </si>
  <si>
    <t>2011001</t>
  </si>
  <si>
    <t>2011002</t>
  </si>
  <si>
    <t>2011003</t>
  </si>
  <si>
    <t>2011004</t>
  </si>
  <si>
    <t>　　　　政府特殊津贴</t>
  </si>
  <si>
    <t>2011005</t>
  </si>
  <si>
    <t>　　　　资助留学回国人员</t>
  </si>
  <si>
    <t>2011006</t>
  </si>
  <si>
    <t>　　　　军队转业干部安置</t>
  </si>
  <si>
    <t>2011007</t>
  </si>
  <si>
    <t>　　　　博士后日常经费</t>
  </si>
  <si>
    <t>2011008</t>
  </si>
  <si>
    <t>　　　　引进人才费用</t>
  </si>
  <si>
    <t>2011009</t>
  </si>
  <si>
    <t>　　　　公务员考核</t>
  </si>
  <si>
    <t>2011010</t>
  </si>
  <si>
    <t>　　　　公务员履职能力提升</t>
  </si>
  <si>
    <t>2011011</t>
  </si>
  <si>
    <t>　　　　公务员招考</t>
  </si>
  <si>
    <t>2011012</t>
  </si>
  <si>
    <t>　　　　公务员综合管理</t>
  </si>
  <si>
    <t>2011050</t>
  </si>
  <si>
    <t>2011099</t>
  </si>
  <si>
    <t>　　　　其他人力资源事务支出</t>
  </si>
  <si>
    <t>20111</t>
  </si>
  <si>
    <t>　　　纪检监察事务</t>
  </si>
  <si>
    <t>2011101</t>
  </si>
  <si>
    <t>2011102</t>
  </si>
  <si>
    <t>2011103</t>
  </si>
  <si>
    <t>2011104</t>
  </si>
  <si>
    <t>　　　　大案要案查处</t>
  </si>
  <si>
    <t>2011105</t>
  </si>
  <si>
    <t>　　　　派驻派出机构</t>
  </si>
  <si>
    <t>2011106</t>
  </si>
  <si>
    <t>　　　　巡视工作</t>
  </si>
  <si>
    <t>2011150</t>
  </si>
  <si>
    <t>2011199</t>
  </si>
  <si>
    <t>　　　　其他纪检监察事务支出</t>
  </si>
  <si>
    <t>20113</t>
  </si>
  <si>
    <t>　　　商贸事务</t>
  </si>
  <si>
    <t>2011301</t>
  </si>
  <si>
    <t>2011302</t>
  </si>
  <si>
    <t>2011303</t>
  </si>
  <si>
    <t>2011304</t>
  </si>
  <si>
    <t>　　　　对外贸易管理</t>
  </si>
  <si>
    <t>2011305</t>
  </si>
  <si>
    <t>　　　　国际经济合作</t>
  </si>
  <si>
    <t>2011306</t>
  </si>
  <si>
    <t>　　　　外资管理</t>
  </si>
  <si>
    <t>2011307</t>
  </si>
  <si>
    <t>　　　　国内贸易管理</t>
  </si>
  <si>
    <t>2011308</t>
  </si>
  <si>
    <t>　　　　招商引资</t>
  </si>
  <si>
    <t>2011350</t>
  </si>
  <si>
    <t>2011399</t>
  </si>
  <si>
    <t>　　　　其他商贸事务支出</t>
  </si>
  <si>
    <t>20114</t>
  </si>
  <si>
    <t>　　　知识产权事务</t>
  </si>
  <si>
    <t>2011401</t>
  </si>
  <si>
    <t>2011402</t>
  </si>
  <si>
    <t>2011403</t>
  </si>
  <si>
    <t>2011404</t>
  </si>
  <si>
    <t>　　　　专利审批</t>
  </si>
  <si>
    <t>2011405</t>
  </si>
  <si>
    <t>　　　　国家知识产权战略</t>
  </si>
  <si>
    <t>2011406</t>
  </si>
  <si>
    <t>　　　　专利试点和产业化推进</t>
  </si>
  <si>
    <t>2011407</t>
  </si>
  <si>
    <t>　　　　专利执法</t>
  </si>
  <si>
    <t>2011408</t>
  </si>
  <si>
    <t>　　　　国际组织专项活动</t>
  </si>
  <si>
    <t>2011409</t>
  </si>
  <si>
    <t>　　　　知识产权宏观管理</t>
  </si>
  <si>
    <t>2011450</t>
  </si>
  <si>
    <t>2011499</t>
  </si>
  <si>
    <t>　　　　其他知识产权事务支出</t>
  </si>
  <si>
    <t>　　　民族事务</t>
  </si>
  <si>
    <t>　　　　民族工作专项</t>
  </si>
  <si>
    <t xml:space="preserve">       其他民族事务支出</t>
  </si>
  <si>
    <t>　　　港澳台侨事务</t>
  </si>
  <si>
    <t>　　　　港澳事务</t>
  </si>
  <si>
    <t>　　　　台湾事务</t>
  </si>
  <si>
    <t>　　　　其他港澳台侨事务支出</t>
  </si>
  <si>
    <t>　　　档案事务</t>
  </si>
  <si>
    <t>　　　　档案馆</t>
  </si>
  <si>
    <t>　　　　其他档案事务支出</t>
  </si>
  <si>
    <t>　　　民主党派及工商联事务</t>
  </si>
  <si>
    <t>　　　　其他民主党派及工商联事务支出</t>
  </si>
  <si>
    <t>　　　群众团体事务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</si>
  <si>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工会事务</t>
    </r>
  </si>
  <si>
    <t>　　　　其他群众团体事务支出</t>
  </si>
  <si>
    <t>　　　党委办公厅（室）及相关机构事务</t>
  </si>
  <si>
    <t>　　　　专项业务</t>
  </si>
  <si>
    <t>　　　　其他党委办公厅（室）及相关机构事务支出</t>
  </si>
  <si>
    <t>　　　组织事务</t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</si>
  <si>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公务员事务</t>
    </r>
  </si>
  <si>
    <t>　　　　其他组织事务支出</t>
  </si>
  <si>
    <t>　　　宣传事务</t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</si>
  <si>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宣传管理</t>
    </r>
  </si>
  <si>
    <t>　　　　其他宣传事务支出</t>
  </si>
  <si>
    <t>　　　统战事务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</si>
  <si>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宗教事务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</si>
  <si>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华侨事务</t>
    </r>
  </si>
  <si>
    <t>　　　　其他统战事务支出</t>
  </si>
  <si>
    <t>　　　对外联络事务</t>
  </si>
  <si>
    <t>　　　　其他对外联络事务支出</t>
  </si>
  <si>
    <t>　　　其他共产党事务支出</t>
  </si>
  <si>
    <t>　　　　其他共产党事务支出</t>
  </si>
  <si>
    <t>　　　市场监督管理事务</t>
  </si>
  <si>
    <t>　　　　市场主体管理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</si>
  <si>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市场秩序执法</t>
    </r>
  </si>
  <si>
    <t>　　　　消费者权益保护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</si>
  <si>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价格监督检查</t>
    </r>
  </si>
  <si>
    <t>　　　  信息化建设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</si>
  <si>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质量基础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</si>
  <si>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认证认可监督管理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</si>
  <si>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标准化管理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</si>
  <si>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药品事务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</si>
  <si>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医疗器械事务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</si>
  <si>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化妆品事务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</si>
  <si>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质量安全监管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</si>
  <si>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食品安全监管</t>
    </r>
  </si>
  <si>
    <t xml:space="preserve">       事业运行</t>
  </si>
  <si>
    <t>　　　 其他市场监督管理事务</t>
  </si>
  <si>
    <t>　　　其他一般公共服务支出</t>
  </si>
  <si>
    <t>　　　　国家赔偿费用支出</t>
  </si>
  <si>
    <t>　　　　其他一般公共服务支出</t>
  </si>
  <si>
    <t>　　二、外交支出</t>
  </si>
  <si>
    <t>　　　对外合作与交流</t>
  </si>
  <si>
    <t>　　　其他外交支出</t>
  </si>
  <si>
    <t>　　三、国防支出</t>
  </si>
  <si>
    <t>　　　国防动员</t>
  </si>
  <si>
    <t>　　　　兵役征集</t>
  </si>
  <si>
    <t>　　　　经济动员</t>
  </si>
  <si>
    <t>　　　　人民防空</t>
  </si>
  <si>
    <t>　　　　交通战备</t>
  </si>
  <si>
    <t>　　　　国防教育</t>
  </si>
  <si>
    <t>　　　　预备役部队</t>
  </si>
  <si>
    <t>　　　　民兵</t>
  </si>
  <si>
    <t>　　　　边海防</t>
  </si>
  <si>
    <t>　　　　其他国防动员支出</t>
  </si>
  <si>
    <t>　　　其他国防支出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</si>
  <si>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其他国防支出</t>
    </r>
  </si>
  <si>
    <t>　　四、公共安全支出</t>
  </si>
  <si>
    <t>　　　武装警察部队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</si>
  <si>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武装警察</t>
    </r>
  </si>
  <si>
    <t>　　　　其他武装警察支出</t>
  </si>
  <si>
    <t>　　　公安</t>
  </si>
  <si>
    <t>　　　　执法办案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</si>
  <si>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特别业务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</si>
  <si>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特勤业务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</si>
  <si>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移民事务</t>
    </r>
  </si>
  <si>
    <t>　　　　其他公安支出</t>
  </si>
  <si>
    <t>　　　检察</t>
  </si>
  <si>
    <r>
      <rPr>
        <sz val="8"/>
        <rFont val="宋体"/>
        <charset val="134"/>
      </rPr>
      <t>　　　　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两房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建设</t>
    </r>
  </si>
  <si>
    <t xml:space="preserve">        检察监督</t>
  </si>
  <si>
    <t>　　　　其他检察支出</t>
  </si>
  <si>
    <t>　　　法院</t>
  </si>
  <si>
    <t>　　　　案件审判</t>
  </si>
  <si>
    <t>　　　　案件执行</t>
  </si>
  <si>
    <r>
      <rPr>
        <sz val="8"/>
        <rFont val="宋体"/>
        <charset val="134"/>
      </rPr>
      <t>　　　　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两庭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建设</t>
    </r>
  </si>
  <si>
    <t>　　　　其他法院支出</t>
  </si>
  <si>
    <t>　　　司法</t>
  </si>
  <si>
    <t>　　　　基层司法业务</t>
  </si>
  <si>
    <t>　　　　普法宣传</t>
  </si>
  <si>
    <t>　　　　律师公证管理</t>
  </si>
  <si>
    <t>　　　　法律援助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</si>
  <si>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国家统一法律职业资格考试</t>
    </r>
  </si>
  <si>
    <t>　　　　仲裁</t>
  </si>
  <si>
    <t>　　　　社区矫正</t>
  </si>
  <si>
    <t>　　　　司法鉴定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</si>
  <si>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法治建设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</si>
  <si>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信息化建设</t>
    </r>
  </si>
  <si>
    <t>　　　　其他司法支出</t>
  </si>
  <si>
    <t>　　强制隔离戒毒</t>
  </si>
  <si>
    <t>　　　　强制隔离戒毒人员生活</t>
  </si>
  <si>
    <t>　　　　强制隔离戒毒人员教育</t>
  </si>
  <si>
    <t>　　　　所政设施建设</t>
  </si>
  <si>
    <t>　　　　其他强制隔离戒毒支出</t>
  </si>
  <si>
    <t>　　　其他公共安全支出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</si>
  <si>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其他公共安全支出</t>
    </r>
  </si>
  <si>
    <t>　　五、教育支出</t>
  </si>
  <si>
    <t>　　　教育管理事务</t>
  </si>
  <si>
    <t>　　　　其他教育管理事务支出</t>
  </si>
  <si>
    <t>　　　普通教育</t>
  </si>
  <si>
    <t>　　　　学前教育</t>
  </si>
  <si>
    <t>　　　　小学教育</t>
  </si>
  <si>
    <t>　　　　初中教育</t>
  </si>
  <si>
    <t>　　　　高中教育</t>
  </si>
  <si>
    <t>　　　　高等教育</t>
  </si>
  <si>
    <t>　　　　化解农村义务教育债务支出</t>
  </si>
  <si>
    <t>　　　　化解普通高中债务支出</t>
  </si>
  <si>
    <t>　　　　其他普通教育支出</t>
  </si>
  <si>
    <t>　　　职业教育</t>
  </si>
  <si>
    <t>　　　　初等职业教育</t>
  </si>
  <si>
    <t>　　　　中等职业教育</t>
  </si>
  <si>
    <t>　　　　技校教育</t>
  </si>
  <si>
    <t>　　　　职业高中教育</t>
  </si>
  <si>
    <t>　　　　高等职业教育</t>
  </si>
  <si>
    <t>　　　　其他职业教育支出</t>
  </si>
  <si>
    <t>　　　成人教育</t>
  </si>
  <si>
    <t>　　　　成人初等教育</t>
  </si>
  <si>
    <t>　　　　成人中等教育</t>
  </si>
  <si>
    <t>　　　　成人高等教育</t>
  </si>
  <si>
    <t>　　　　成人广播电视教育</t>
  </si>
  <si>
    <t>　　　　其他成人教育支出</t>
  </si>
  <si>
    <t>　　　广播电视教育</t>
  </si>
  <si>
    <t>　　　　广播电视学校</t>
  </si>
  <si>
    <t>　　　　教育电视台</t>
  </si>
  <si>
    <t>　　　　其他广播电视教育支出</t>
  </si>
  <si>
    <t>　　　留学教育</t>
  </si>
  <si>
    <t>　　　　出国留学教育</t>
  </si>
  <si>
    <t>　　　　来华留学教育</t>
  </si>
  <si>
    <t>　　　　其他留学教育支出</t>
  </si>
  <si>
    <t>　　　特殊教育</t>
  </si>
  <si>
    <t>　　　　特殊学校教育</t>
  </si>
  <si>
    <t>　　　　工读学校教育</t>
  </si>
  <si>
    <t>　　　　其他特殊教育支出</t>
  </si>
  <si>
    <t>　　　进修及培训</t>
  </si>
  <si>
    <t>　　　　教师进修</t>
  </si>
  <si>
    <t>　　　　干部教育</t>
  </si>
  <si>
    <t>　　　　培训支出</t>
  </si>
  <si>
    <t>　　　　退役士兵能力提升</t>
  </si>
  <si>
    <t>　　　　其他进修及培训</t>
  </si>
  <si>
    <t>　　　教育费附加安排的支出</t>
  </si>
  <si>
    <t>　　　　农村中小学校舍建设</t>
  </si>
  <si>
    <t>　　　　农村中小学教学设施</t>
  </si>
  <si>
    <t>　　　　城市中小学校舍建设</t>
  </si>
  <si>
    <t>　　　　城市中小学教学设施</t>
  </si>
  <si>
    <t>　　　　中等职业学校教学设施</t>
  </si>
  <si>
    <t>　　　　其他教育费附加安排的支出</t>
  </si>
  <si>
    <t>　　　其他教育支出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</si>
  <si>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其他教育支出</t>
    </r>
  </si>
  <si>
    <t>　　六、科学技术支出</t>
  </si>
  <si>
    <t>　　　科学技术管理事务</t>
  </si>
  <si>
    <t>　　　　其他科学技术管理事务支出</t>
  </si>
  <si>
    <t>　　　基础研究</t>
  </si>
  <si>
    <t>　　　　机构运行</t>
  </si>
  <si>
    <t>　　　　重点基础研究规划</t>
  </si>
  <si>
    <t>　　　　自然科学基金</t>
  </si>
  <si>
    <t>　　　　重点实验室及相关设施</t>
  </si>
  <si>
    <t>　　　　重大科学工程</t>
  </si>
  <si>
    <t>　　　　专项基础科研</t>
  </si>
  <si>
    <t>　　　　专项技术基础</t>
  </si>
  <si>
    <t>　　　　其他基础研究支出</t>
  </si>
  <si>
    <t>　　　应用研究</t>
  </si>
  <si>
    <t>　　　　社会公益研究</t>
  </si>
  <si>
    <t>　　　　高技术研究</t>
  </si>
  <si>
    <t>　　　　专项科研试制</t>
  </si>
  <si>
    <t>　　　　其他应用研究支出</t>
  </si>
  <si>
    <t>　　　技术研究与开发</t>
  </si>
  <si>
    <t>　　　　应用技术研究与开发</t>
  </si>
  <si>
    <t>　　　　产业技术研究与开发</t>
  </si>
  <si>
    <t>　　　　科技成果转化与扩散</t>
  </si>
  <si>
    <t>　　　　其他技术研究与开发支出</t>
  </si>
  <si>
    <t>　　　科技条件与服务</t>
  </si>
  <si>
    <t>　　　　技术创新服务体系</t>
  </si>
  <si>
    <t>　　　　科技条件专项</t>
  </si>
  <si>
    <t>　　　　其他科技条件与服务支出</t>
  </si>
  <si>
    <t>　　　社会科学</t>
  </si>
  <si>
    <t>　　　　社会科学研究机构</t>
  </si>
  <si>
    <t>　　　　社会科学研究</t>
  </si>
  <si>
    <t>　　　　社科基金支出</t>
  </si>
  <si>
    <t>　　　　其他社会科学支出</t>
  </si>
  <si>
    <t>　　　科学技术普及</t>
  </si>
  <si>
    <t>　　　　科普活动</t>
  </si>
  <si>
    <t>　　　　青少年科技活动</t>
  </si>
  <si>
    <t>　　　　学术交流活动</t>
  </si>
  <si>
    <t>　　　　科技馆站</t>
  </si>
  <si>
    <t>　　　　其他科学技术普及支出</t>
  </si>
  <si>
    <t>　　　科技交流与合作</t>
  </si>
  <si>
    <t>　　　　国际交流与合作</t>
  </si>
  <si>
    <t>　　　　重大科技合作项目</t>
  </si>
  <si>
    <t>　　　　其他科技交流与合作支出</t>
  </si>
  <si>
    <t>　　　科技重大项目</t>
  </si>
  <si>
    <t>　　　　科技重大专项</t>
  </si>
  <si>
    <t>　　　　重点研发计划</t>
  </si>
  <si>
    <t>　　　其他科学技术支出</t>
  </si>
  <si>
    <t>　　　　科技奖励</t>
  </si>
  <si>
    <t>　　　　核应急</t>
  </si>
  <si>
    <t>　　　　转制科研机构</t>
  </si>
  <si>
    <t>　　　　其他科学技术支出</t>
  </si>
  <si>
    <t>　　七、文化旅游体育与传媒支出</t>
  </si>
  <si>
    <t>　　　文化和旅游</t>
  </si>
  <si>
    <t>　　　　图书馆</t>
  </si>
  <si>
    <t>　　　　文化展示及纪念机构</t>
  </si>
  <si>
    <t>　　　　艺术表演场所</t>
  </si>
  <si>
    <t>　　　　艺术表演团体</t>
  </si>
  <si>
    <t>　　　　文化活动</t>
  </si>
  <si>
    <t>　　　　群众文化</t>
  </si>
  <si>
    <t>　　　　文化和旅游交流与合作</t>
  </si>
  <si>
    <t>　　　　文化创作与保护</t>
  </si>
  <si>
    <t>　　　　文化和旅游市场管理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</si>
  <si>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旅游宣传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</si>
  <si>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文化和旅游管理事务</t>
    </r>
  </si>
  <si>
    <t>　　　　其他文化和旅游支出</t>
  </si>
  <si>
    <t>　　　文物</t>
  </si>
  <si>
    <t>　　　　文物保护</t>
  </si>
  <si>
    <t>　　　　博物馆</t>
  </si>
  <si>
    <t>　　　　历史名城与古迹</t>
  </si>
  <si>
    <t>　　　　其他文物支出</t>
  </si>
  <si>
    <t>　　　体育</t>
  </si>
  <si>
    <t>　　　　运动项目管理</t>
  </si>
  <si>
    <t>　　　　体育竞赛</t>
  </si>
  <si>
    <t>　　　　体育训练</t>
  </si>
  <si>
    <t>　　　　体育场馆</t>
  </si>
  <si>
    <t>　　　　群众体育</t>
  </si>
  <si>
    <t>　　　　体育交流与合作</t>
  </si>
  <si>
    <t>　　　　其他体育支出</t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</si>
  <si>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新闻出版电影</t>
    </r>
  </si>
  <si>
    <t>　　　　新闻通讯</t>
  </si>
  <si>
    <t>　　　　出版发行</t>
  </si>
  <si>
    <t>　　　　版权管理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</si>
  <si>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电影</t>
    </r>
  </si>
  <si>
    <t>　　　　其他新闻出版电影支出</t>
  </si>
  <si>
    <t>　　　广播电视</t>
  </si>
  <si>
    <t>　　　　广播</t>
  </si>
  <si>
    <t>　　　　电视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</si>
  <si>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广播电视事务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</si>
  <si>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其他广播影视支出</t>
    </r>
  </si>
  <si>
    <t>　　其他文化体育与传媒支出</t>
  </si>
  <si>
    <t>　　　　宣传文化发展专项支出</t>
  </si>
  <si>
    <t>　　　　文化产业发展专项支出</t>
  </si>
  <si>
    <t>　　　　其他文化体育与传媒支出</t>
  </si>
  <si>
    <t>　　八、社会保障和就业支出</t>
  </si>
  <si>
    <t>　　　人力资源和社会保障管理事务</t>
  </si>
  <si>
    <t>　　　　综合业务管理</t>
  </si>
  <si>
    <t>　　　　劳动保障监察</t>
  </si>
  <si>
    <t>　　　　就业管理事务</t>
  </si>
  <si>
    <t>　　　　社会保险业务管理事务</t>
  </si>
  <si>
    <t>　　　　社会保险经办机构</t>
  </si>
  <si>
    <t>　　　　劳动关系和维权</t>
  </si>
  <si>
    <t>　　　　公共就业服务和职业技能鉴定机构</t>
  </si>
  <si>
    <t>　　　　劳动人事争议调解仲裁</t>
  </si>
  <si>
    <t>　　　　其他人力资源和社会保障管理事务支出</t>
  </si>
  <si>
    <t>　　　民政管理事务</t>
  </si>
  <si>
    <t>　　　　社会组织管理</t>
  </si>
  <si>
    <t>　　　　行政区划和地名管理</t>
  </si>
  <si>
    <t>　　　　基层政权和社区治理</t>
  </si>
  <si>
    <t>　　　　其他民政管理事务支出</t>
  </si>
  <si>
    <t>　　　补充全国社会保障基金</t>
  </si>
  <si>
    <t>　　　　用一般公共预算补充基金</t>
  </si>
  <si>
    <t>　　　行政事业单位养老支出</t>
  </si>
  <si>
    <t>　　　　行政单位离退休</t>
  </si>
  <si>
    <t>　　　　事业单位离退休</t>
  </si>
  <si>
    <t>　　　　离退休人员管理机构</t>
  </si>
  <si>
    <t>　　　　未归口管理的行政单位离退休</t>
  </si>
  <si>
    <t>　　　　机关事业单位基本养老保险缴费支出</t>
  </si>
  <si>
    <t>　　　　机关事业单位职业年金缴费支出</t>
  </si>
  <si>
    <t>　　　　对机关事业单位基本养老保险基金的补助</t>
  </si>
  <si>
    <t>　　　　其他行政事业单位养老支出</t>
  </si>
  <si>
    <t>　　　企业改革补助</t>
  </si>
  <si>
    <t>　　　　企业关闭破产补助</t>
  </si>
  <si>
    <t>　　　　厂办大集体改革补助</t>
  </si>
  <si>
    <t>　　　　其他企业改革发展补助</t>
  </si>
  <si>
    <t>　　　就业补助</t>
  </si>
  <si>
    <t>　　　　就业创业服务补贴</t>
  </si>
  <si>
    <t>　　　　职业培训补贴</t>
  </si>
  <si>
    <t>　　　　社会保险补贴</t>
  </si>
  <si>
    <t>　　　　公益性岗位补贴</t>
  </si>
  <si>
    <t>　　　　职业技能鉴定补贴</t>
  </si>
  <si>
    <t>　　　　就业见习补贴</t>
  </si>
  <si>
    <t>　　　　高技能人才培养补助</t>
  </si>
  <si>
    <t>　　　　求职创业补贴</t>
  </si>
  <si>
    <t>　　　　其他就业补助支出</t>
  </si>
  <si>
    <t>　　　抚恤</t>
  </si>
  <si>
    <t>　　　　死亡抚恤</t>
  </si>
  <si>
    <t>　　　　伤残抚恤</t>
  </si>
  <si>
    <t>　　　　在乡复员、退伍军人生活补助</t>
  </si>
  <si>
    <t>　　　　优抚事业单位支出</t>
  </si>
  <si>
    <t>　　　　义务兵优待</t>
  </si>
  <si>
    <t>　　　　农村籍退役士兵老年生活补助</t>
  </si>
  <si>
    <t xml:space="preserve">        烈士纪念设施管理维护</t>
  </si>
  <si>
    <t>　　　　其他优抚支出</t>
  </si>
  <si>
    <t>　　　退役安置</t>
  </si>
  <si>
    <t>　　　　退役士兵安置</t>
  </si>
  <si>
    <t>　　　　军队移交政府的离退休人员安置</t>
  </si>
  <si>
    <t>　　　　军队移交政府离退休干部管理机构</t>
  </si>
  <si>
    <t>　　　　退役士兵管理教育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</si>
  <si>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军队转业干部安置</t>
    </r>
  </si>
  <si>
    <t>　　　　其他退役安置支出</t>
  </si>
  <si>
    <t>　　　社会福利</t>
  </si>
  <si>
    <t>　　　　儿童福利</t>
  </si>
  <si>
    <t>　　　　老年福利</t>
  </si>
  <si>
    <t>　　　　康复辅具</t>
  </si>
  <si>
    <t>　　　　殡葬</t>
  </si>
  <si>
    <t>　　　　社会福利事业单位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</si>
  <si>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养老服务</t>
    </r>
  </si>
  <si>
    <t>　　　　其他社会福利支出</t>
  </si>
  <si>
    <t>　　　残疾人事业</t>
  </si>
  <si>
    <t>　　　　残疾人康复</t>
  </si>
  <si>
    <t>　　　　残疾人就业</t>
  </si>
  <si>
    <t>　　　　残疾人体育</t>
  </si>
  <si>
    <t>　　　　残疾人生活和护理补贴</t>
  </si>
  <si>
    <t>　　　　其他残疾人事业支出</t>
  </si>
  <si>
    <t>　　　红十字事业</t>
  </si>
  <si>
    <t>　　　　其他红十字事业支出</t>
  </si>
  <si>
    <t>　　　最低生活保障</t>
  </si>
  <si>
    <t>　　　　城市最低生活保障金支出</t>
  </si>
  <si>
    <t>　　　　农村最低生活保障金支出</t>
  </si>
  <si>
    <t>　　　临时救助</t>
  </si>
  <si>
    <t>　　　　临时救助支出</t>
  </si>
  <si>
    <t>　　　　流浪乞讨人员救助支出</t>
  </si>
  <si>
    <t>　　　特困人员救助供养</t>
  </si>
  <si>
    <t>　　　　城市特困人员救助供养支出</t>
  </si>
  <si>
    <t>　　　　农村特困人员救助供养支出</t>
  </si>
  <si>
    <t>　　　补充道路交通事故社会救助基金</t>
  </si>
  <si>
    <t>　　　　交强险营业税补助基金支出</t>
  </si>
  <si>
    <t>　　　　交强险罚款收入补助基金支出</t>
  </si>
  <si>
    <t>　　　其他生活救助</t>
  </si>
  <si>
    <t>　　　　其他城市生活救助</t>
  </si>
  <si>
    <t>　　　　其他农村生活救助</t>
  </si>
  <si>
    <t>　　　财政对基本养老保险基金的补助</t>
  </si>
  <si>
    <t>　　　　财政对企业职工基本养老保险基金的补助</t>
  </si>
  <si>
    <t>　　　　财政对城乡居民基本养老保险基金的补助</t>
  </si>
  <si>
    <t>　　　　财政对其他基本养老保险基金的补助</t>
  </si>
  <si>
    <t>　　　财政对其他社会保险基金的补助</t>
  </si>
  <si>
    <t>　　　　财政对失业保险基金的补助</t>
  </si>
  <si>
    <t>　　　　财政对工伤保险基金的补助</t>
  </si>
  <si>
    <t>　　　　财政对生育保险基金的补助</t>
  </si>
  <si>
    <t>　　　　其他财政对社会保险基金的补助</t>
  </si>
  <si>
    <r>
      <rPr>
        <sz val="8"/>
        <rFont val="Times New Roman"/>
        <charset val="134"/>
      </rPr>
      <t xml:space="preserve">      </t>
    </r>
    <r>
      <rPr>
        <sz val="8"/>
        <rFont val="宋体"/>
        <charset val="134"/>
      </rPr>
      <t>退役军人管理事务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</si>
  <si>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行政运行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</si>
  <si>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拥军优属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</si>
  <si>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部队供应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</si>
  <si>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事业运行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</si>
  <si>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其他退役军人事务管理支出</t>
    </r>
  </si>
  <si>
    <r>
      <rPr>
        <sz val="8"/>
        <rFont val="Times New Roman"/>
        <charset val="134"/>
      </rPr>
      <t xml:space="preserve">      </t>
    </r>
    <r>
      <rPr>
        <sz val="8"/>
        <rFont val="宋体"/>
        <charset val="134"/>
      </rPr>
      <t>财政代缴社会保险费支出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</si>
  <si>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财政代缴城乡居民基本养老费支出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</si>
  <si>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财政代缴其他社会保险费支出</t>
    </r>
  </si>
  <si>
    <t xml:space="preserve">   其他社会保障和就业支出</t>
  </si>
  <si>
    <t xml:space="preserve">       其他社会保障和就业支出</t>
  </si>
  <si>
    <t>　　九、卫生健康支出</t>
  </si>
  <si>
    <t>　　　卫生健康管理事务支出</t>
  </si>
  <si>
    <t>　　　　其他医疗卫生与计划生育管理事务支出</t>
  </si>
  <si>
    <t>　　　公立医院</t>
  </si>
  <si>
    <t>　　　　综合医院</t>
  </si>
  <si>
    <t>　　　　中医（民族）医院</t>
  </si>
  <si>
    <t>　　　　传染病医院</t>
  </si>
  <si>
    <t>　　　　职业病防治医院</t>
  </si>
  <si>
    <t>　　　　精神病医院</t>
  </si>
  <si>
    <t>　　　　妇幼保健医院</t>
  </si>
  <si>
    <t>　　　　儿童医院</t>
  </si>
  <si>
    <t>　　　　其他专科医院</t>
  </si>
  <si>
    <t>　　　　福利医院</t>
  </si>
  <si>
    <t>　　　　行业医院</t>
  </si>
  <si>
    <t>　　　　处理医疗欠费</t>
  </si>
  <si>
    <t>　　　　其他公立医院支出</t>
  </si>
  <si>
    <t>　　　基层医疗卫生机构</t>
  </si>
  <si>
    <t>　　　　城市社区卫生机构</t>
  </si>
  <si>
    <t>　　　　乡镇卫生院</t>
  </si>
  <si>
    <t>　　　　其他基层医疗卫生机构支出</t>
  </si>
  <si>
    <t>　　　公共卫生</t>
  </si>
  <si>
    <t>　　　　疾病预防控制机构</t>
  </si>
  <si>
    <t>　　　　卫生监督机构</t>
  </si>
  <si>
    <t>　　　　妇幼保健机构</t>
  </si>
  <si>
    <t>　　　　精神卫生机构</t>
  </si>
  <si>
    <t>　　　　应急救治机构</t>
  </si>
  <si>
    <t>　　　　采供血机构</t>
  </si>
  <si>
    <t>　　　　其他专业公共卫生机构</t>
  </si>
  <si>
    <t>　　　　基本公共卫生服务</t>
  </si>
  <si>
    <t>　　　　重大公共卫生服务</t>
  </si>
  <si>
    <t>　　　　突发公共卫生事件应急处理</t>
  </si>
  <si>
    <t>　　　　其他公共卫生支出</t>
  </si>
  <si>
    <t>　　　中医药</t>
  </si>
  <si>
    <t>　　　　中医（民族医）药专项</t>
  </si>
  <si>
    <t>　　　　其他中医药支出</t>
  </si>
  <si>
    <t>　　　计划生育事务</t>
  </si>
  <si>
    <t>　　　　计划生育机构</t>
  </si>
  <si>
    <t>　　　　计划生育服务</t>
  </si>
  <si>
    <t>　　　　其他计划生育事务支出</t>
  </si>
  <si>
    <t>　　　行政事业单位医疗</t>
  </si>
  <si>
    <t>　　　　行政单位医疗</t>
  </si>
  <si>
    <t>　　　　事业单位医疗</t>
  </si>
  <si>
    <t>　　　　公务员医疗补助</t>
  </si>
  <si>
    <t>　　　　其他行政事业单位医疗支出</t>
  </si>
  <si>
    <t>　　　财政对基本医疗保险基金的补助</t>
  </si>
  <si>
    <t>　　　　财政对职工基本医疗保险基金的补助</t>
  </si>
  <si>
    <t>　　　　财政对城乡居民基本医疗保险基金的补助</t>
  </si>
  <si>
    <t>　　　　财政对其他基本医疗保险基金的补助</t>
  </si>
  <si>
    <t>　　　医疗救助</t>
  </si>
  <si>
    <t>　　　　城乡医疗救助</t>
  </si>
  <si>
    <t>　　　　疾病应急救助</t>
  </si>
  <si>
    <t>　　　　其他医疗救助支出</t>
  </si>
  <si>
    <t>　　　优抚对象医疗</t>
  </si>
  <si>
    <t>　　　　优抚对象医疗补助</t>
  </si>
  <si>
    <t>　　　　其他优抚对象医疗支出</t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</si>
  <si>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医疗保障管理事务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</si>
  <si>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医疗保障政策管理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</si>
  <si>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医疗保障经办事务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</si>
  <si>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事业运行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</si>
  <si>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其他医疗保障管理事务</t>
    </r>
  </si>
  <si>
    <r>
      <rPr>
        <sz val="8"/>
        <rFont val="Times New Roman"/>
        <charset val="134"/>
      </rPr>
      <t xml:space="preserve">         </t>
    </r>
    <r>
      <rPr>
        <sz val="8"/>
        <rFont val="宋体"/>
        <charset val="134"/>
      </rPr>
      <t>老龄卫生健康事务支出</t>
    </r>
  </si>
  <si>
    <r>
      <rPr>
        <sz val="8"/>
        <rFont val="Times New Roman"/>
        <charset val="134"/>
      </rPr>
      <t xml:space="preserve">            </t>
    </r>
    <r>
      <rPr>
        <sz val="8"/>
        <rFont val="宋体"/>
        <charset val="134"/>
      </rPr>
      <t>老龄卫生健康事务支出</t>
    </r>
  </si>
  <si>
    <t>　　其他卫生健康支出</t>
  </si>
  <si>
    <t>　　　其他卫生健康支出</t>
  </si>
  <si>
    <t>　　十、节能环保支出</t>
  </si>
  <si>
    <t>　　　环境保护管理事务</t>
  </si>
  <si>
    <t>　　　　生态环境保护宣传</t>
  </si>
  <si>
    <t>　　　　环境保护法规、规划及标准</t>
  </si>
  <si>
    <t>　　　　生态环境国际合作及履约</t>
  </si>
  <si>
    <t>　　　　生态环境保护行政许可</t>
  </si>
  <si>
    <t>　　　　其他环境保护管理事务支出</t>
  </si>
  <si>
    <t>　　　环境监测与监察</t>
  </si>
  <si>
    <t>　　　　建设项目环评审查与监督</t>
  </si>
  <si>
    <t>　　　　核与辐射安全监督</t>
  </si>
  <si>
    <t>　　　　其他环境监测与监察支出</t>
  </si>
  <si>
    <t>　　　污染防治</t>
  </si>
  <si>
    <t>　　　　大气</t>
  </si>
  <si>
    <t>　　　　水体</t>
  </si>
  <si>
    <t>　　　　噪声</t>
  </si>
  <si>
    <t>　　　　固体废弃物与化学品</t>
  </si>
  <si>
    <t>　　　　放射源和放射性废物监管</t>
  </si>
  <si>
    <t>　　　　辐射</t>
  </si>
  <si>
    <t>　　　　其他污染防治支出</t>
  </si>
  <si>
    <t>　　　自然生态保护</t>
  </si>
  <si>
    <t>　　　　生态保护</t>
  </si>
  <si>
    <t>　　　　农村环境保护</t>
  </si>
  <si>
    <t>　　　　自然保护区</t>
  </si>
  <si>
    <t>　　　　生物及物种资源保护</t>
  </si>
  <si>
    <t>　　　　其他自然生态保护支出</t>
  </si>
  <si>
    <t>　　　天然林保护</t>
  </si>
  <si>
    <t>　　　　森林管护</t>
  </si>
  <si>
    <t>　　　　社会保险补助</t>
  </si>
  <si>
    <t>　　　　政策性社会性支出补助</t>
  </si>
  <si>
    <t>　　　　天然林保护工程建设</t>
  </si>
  <si>
    <t>　　　　停伐补助</t>
  </si>
  <si>
    <t>　　　　其他天然林保护支出</t>
  </si>
  <si>
    <t>　　　退耕还林还草</t>
  </si>
  <si>
    <t>　　　　退耕现金</t>
  </si>
  <si>
    <t>　　　　退耕还林粮食折现补贴</t>
  </si>
  <si>
    <t>　　　　退耕还林粮食费用补贴</t>
  </si>
  <si>
    <t>　　　　退耕还林工程建设</t>
  </si>
  <si>
    <t>　　　　其他退耕还林还草支出</t>
  </si>
  <si>
    <t>　　　风沙荒漠治理</t>
  </si>
  <si>
    <t>　　　　京津风沙源治理工程建设</t>
  </si>
  <si>
    <t>　　　　其他风沙荒漠治理支出</t>
  </si>
  <si>
    <t>　　　退牧还草</t>
  </si>
  <si>
    <t>　　　　退牧还草工程建设</t>
  </si>
  <si>
    <t>　　　　其他退牧还草支出</t>
  </si>
  <si>
    <t>　　　已垦草原退耕还草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</si>
  <si>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已垦草原退耕还草</t>
    </r>
  </si>
  <si>
    <t>　　　能源节约利用</t>
  </si>
  <si>
    <t xml:space="preserve">        能源节约利用</t>
  </si>
  <si>
    <t>　　　污染减排</t>
  </si>
  <si>
    <t>　　　　生态环境监测与信息</t>
  </si>
  <si>
    <t>　　　　生态环境执法监察</t>
  </si>
  <si>
    <t>　　　　减排专项支出</t>
  </si>
  <si>
    <t>　　　　清洁生产专项支出</t>
  </si>
  <si>
    <t>　　　　其他污染减排支出</t>
  </si>
  <si>
    <t>　　　可再生能源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</si>
  <si>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可再生能源</t>
    </r>
  </si>
  <si>
    <t>　　　循环经济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</si>
  <si>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循环经济</t>
    </r>
  </si>
  <si>
    <t>　　　能源管理事务</t>
  </si>
  <si>
    <t>　　　　能源预测预警</t>
  </si>
  <si>
    <t>　　　　能源战略规划与实施</t>
  </si>
  <si>
    <t>　　　　能源科技装备</t>
  </si>
  <si>
    <t>　　　　能源行业管理</t>
  </si>
  <si>
    <t>　　　　能源管理</t>
  </si>
  <si>
    <t>　　　　石油储备发展管理</t>
  </si>
  <si>
    <t>　　　　能源调查</t>
  </si>
  <si>
    <t>　　　　农村电网建设</t>
  </si>
  <si>
    <t>　　　　其他能源管理事务支出</t>
  </si>
  <si>
    <t>　　　其他节能环保支出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</si>
  <si>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其他节能环保支出</t>
    </r>
  </si>
  <si>
    <t>　　十一、城乡社区支出</t>
  </si>
  <si>
    <t>　　　城乡社区管理事务</t>
  </si>
  <si>
    <t>　　　　城管执法</t>
  </si>
  <si>
    <t>　　　　工程建设标准规范编制与监管</t>
  </si>
  <si>
    <t>　　　　工程建设管理</t>
  </si>
  <si>
    <t>　　　　市政公用行业市场监管</t>
  </si>
  <si>
    <t>　　　　住宅建设与房地产市场监管</t>
  </si>
  <si>
    <t>　　　　执业资格注册、资质审查</t>
  </si>
  <si>
    <t>　　　　其他城乡社区管理事务支出</t>
  </si>
  <si>
    <t>　　　城乡社区规划与管理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</si>
  <si>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城乡社区规划与管理</t>
    </r>
  </si>
  <si>
    <t>　　  城乡社区公共设施</t>
  </si>
  <si>
    <t>　　　　小城镇基础设施建设</t>
  </si>
  <si>
    <t>　　　　其他城乡社区公共设施支出</t>
  </si>
  <si>
    <t>　　 城乡社区环境卫生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</si>
  <si>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城乡社区环境卫生</t>
    </r>
  </si>
  <si>
    <t>　　 建设市场管理与监督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</si>
  <si>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建设市场管理与监督</t>
    </r>
  </si>
  <si>
    <t>　　 其他城乡社区支出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</si>
  <si>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其他城乡社区支出</t>
    </r>
  </si>
  <si>
    <t>　　十二、农林水支出</t>
  </si>
  <si>
    <t>　　　农业农村</t>
  </si>
  <si>
    <t>　　　　农垦运行</t>
  </si>
  <si>
    <t>　　　　科技转化与推广服务</t>
  </si>
  <si>
    <t>　　　　病虫害控制</t>
  </si>
  <si>
    <t>　　　　农产品质量安全</t>
  </si>
  <si>
    <t>　　　　执法监管</t>
  </si>
  <si>
    <t>　　　　统计监测与信息服务</t>
  </si>
  <si>
    <t>　　　　行业业务管理</t>
  </si>
  <si>
    <t>　　　　对外交流与合作</t>
  </si>
  <si>
    <t>　　　　防灾救灾</t>
  </si>
  <si>
    <t>　　　　稳定农民收入补贴</t>
  </si>
  <si>
    <t>　　　　农业结构调整补贴</t>
  </si>
  <si>
    <t>　　　　农业生产发展</t>
  </si>
  <si>
    <t>　　　　农村合作经济</t>
  </si>
  <si>
    <t>　　　　农产品加工与促销</t>
  </si>
  <si>
    <t>　　　　农村社会事业</t>
  </si>
  <si>
    <t>　　　　农业资源保护修复与利用</t>
  </si>
  <si>
    <t>　　　　农村道路建设</t>
  </si>
  <si>
    <t>　　　　成品油价格改革对渔业的补贴</t>
  </si>
  <si>
    <t>　　　　对高校毕业生到基层任职补助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</si>
  <si>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农田建设</t>
    </r>
  </si>
  <si>
    <t>　　　　其他农业农村支出</t>
  </si>
  <si>
    <t>　　　林业和草原</t>
  </si>
  <si>
    <t>　　　　事业机构</t>
  </si>
  <si>
    <t>　　　　森林资源培育</t>
  </si>
  <si>
    <t>　　　　技术推广与转化</t>
  </si>
  <si>
    <t>　　　　森林资源管理</t>
  </si>
  <si>
    <t>　　　　森林生态效益补偿</t>
  </si>
  <si>
    <t>　　　　自然保护区等管理</t>
  </si>
  <si>
    <t>　　　　动植物保护</t>
  </si>
  <si>
    <t>　　　　湿地保护</t>
  </si>
  <si>
    <t>　　　　执法与监督</t>
  </si>
  <si>
    <t>　　　　防沙治沙</t>
  </si>
  <si>
    <t>　　　　对外合作与交流</t>
  </si>
  <si>
    <t>　　　　林业产业化</t>
  </si>
  <si>
    <t>　　　　信息管理</t>
  </si>
  <si>
    <t>　　　　林区公共支出</t>
  </si>
  <si>
    <t>　　　　贷款贴息</t>
  </si>
  <si>
    <t>　　　　成品油价格改革对林业的补贴</t>
  </si>
  <si>
    <t>　　　　林业草原防灾减灾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</si>
  <si>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国家公园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</si>
  <si>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草原管理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</si>
  <si>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行业业务管理</t>
    </r>
  </si>
  <si>
    <t xml:space="preserve">        其他林业和草原支出</t>
  </si>
  <si>
    <t>　　　水利</t>
  </si>
  <si>
    <t>　　　　水利行业业务管理</t>
  </si>
  <si>
    <t>　　　　水利工程建设</t>
  </si>
  <si>
    <t>　　　　水利工程运行与维护</t>
  </si>
  <si>
    <t>　　　　长江黄河等流域管理</t>
  </si>
  <si>
    <t>　　　　水利前期工作</t>
  </si>
  <si>
    <t>　　　　水利执法监督</t>
  </si>
  <si>
    <t>　　　　水土保持</t>
  </si>
  <si>
    <t>　　　　水资源节约管理与保护</t>
  </si>
  <si>
    <t>　　　　水质监测</t>
  </si>
  <si>
    <t>　　　　水文测报</t>
  </si>
  <si>
    <t>　　　　防汛</t>
  </si>
  <si>
    <t>　　　　抗旱</t>
  </si>
  <si>
    <t>　　　　农村水利</t>
  </si>
  <si>
    <t>　　　　水利技术推广</t>
  </si>
  <si>
    <t>　　　　国际河流治理与管理</t>
  </si>
  <si>
    <t>　　　　江河湖库水系综合整治</t>
  </si>
  <si>
    <t>　　　　大中型水库移民后期扶持专项支出</t>
  </si>
  <si>
    <t>　　　　水利安全监督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</si>
  <si>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信息管理</t>
    </r>
  </si>
  <si>
    <t>　　　　水利建设征地移民支出</t>
  </si>
  <si>
    <t>　　　　农村人畜饮水</t>
  </si>
  <si>
    <t>　　　　其他水利支出</t>
  </si>
  <si>
    <t>　　　巩固脱贫衔接乡村振兴</t>
  </si>
  <si>
    <t>　　　　农村基础设施建设</t>
  </si>
  <si>
    <t>　　　　生产发展</t>
  </si>
  <si>
    <t>　　　　社会发展</t>
  </si>
  <si>
    <t>　　　　贷款奖补和贴息</t>
  </si>
  <si>
    <r>
      <rPr>
        <sz val="8"/>
        <rFont val="宋体"/>
        <charset val="134"/>
      </rPr>
      <t>　　　　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三西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农业建设专项补助</t>
    </r>
  </si>
  <si>
    <t>　　　　其他其他巩固脱贫衔接乡村振兴支出</t>
  </si>
  <si>
    <t>　　　农业综合开发</t>
  </si>
  <si>
    <t>　　　　土地治理</t>
  </si>
  <si>
    <t>　　　　产业化发展</t>
  </si>
  <si>
    <t>　　　　创新示范</t>
  </si>
  <si>
    <t>　　　　其他农业综合开发支出</t>
  </si>
  <si>
    <t>　　　农村综合改革</t>
  </si>
  <si>
    <t>　　　　对村级一事一议的补助</t>
  </si>
  <si>
    <t>　　　　国有农场办社会职能改革补助</t>
  </si>
  <si>
    <t>　　　　对村民委员会和村党支部的补助</t>
  </si>
  <si>
    <t>　　　　对村集体经济组织的补助</t>
  </si>
  <si>
    <t>　　　　农村综合改革示范试点补助</t>
  </si>
  <si>
    <t>　　　　其他农村综合改革支出</t>
  </si>
  <si>
    <t>　　　普惠金融发展支出</t>
  </si>
  <si>
    <t>　　　　支持农村金融机构</t>
  </si>
  <si>
    <t>　　　　涉农贷款增量奖励</t>
  </si>
  <si>
    <t>　　　　农业保险保费补贴</t>
  </si>
  <si>
    <t>　　　　创业担保贷款贴息及奖补</t>
  </si>
  <si>
    <t>　　　　补充创业担保贷款基金</t>
  </si>
  <si>
    <t>　　　　其他普惠金融发展支出</t>
  </si>
  <si>
    <t>　　　其他农林水支出</t>
  </si>
  <si>
    <t>　　　　化解其他公益性乡村债务支出</t>
  </si>
  <si>
    <t>　　　　其他农林水支出</t>
  </si>
  <si>
    <t>　　十三、交通运输支出</t>
  </si>
  <si>
    <t>　　　公路水路运输</t>
  </si>
  <si>
    <t>　　　　公路建设</t>
  </si>
  <si>
    <t>　　　　公路养护</t>
  </si>
  <si>
    <t>　　　　交通运输信息化建设</t>
  </si>
  <si>
    <t>　　　　公路和运输安全</t>
  </si>
  <si>
    <t>　　　　公路还贷专项</t>
  </si>
  <si>
    <t>　　　　公路运输管理</t>
  </si>
  <si>
    <t>　　　　公路和运输技术标准化建设</t>
  </si>
  <si>
    <t>　　　　港口设施</t>
  </si>
  <si>
    <t>　　　　航道维护</t>
  </si>
  <si>
    <t>　　　　船舶检验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</si>
  <si>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口岸建设</t>
    </r>
  </si>
  <si>
    <t>　　　　其他公路水路运输支出</t>
  </si>
  <si>
    <t>　　　铁路运输</t>
  </si>
  <si>
    <t>　　　　铁路路网建设</t>
  </si>
  <si>
    <t>　　　　铁路还贷专项</t>
  </si>
  <si>
    <t>　　　　铁路安全</t>
  </si>
  <si>
    <t>　　　　铁路专项运输</t>
  </si>
  <si>
    <t>　　　　行业监管</t>
  </si>
  <si>
    <t>　　　　其他铁路运输支出</t>
  </si>
  <si>
    <t>　　　民用航空运输</t>
  </si>
  <si>
    <t>　　　　机场建设</t>
  </si>
  <si>
    <t>　　　　空管系统建设</t>
  </si>
  <si>
    <t>　　　　民航还贷专项支出</t>
  </si>
  <si>
    <t>　　　　民用航空安全</t>
  </si>
  <si>
    <t>　　　　民航专项运输</t>
  </si>
  <si>
    <t>　　　　其他民用航空运输支出</t>
  </si>
  <si>
    <t>　　　成品油价格改革对交通运输的补贴</t>
  </si>
  <si>
    <t>　　　　对城市公交的补贴</t>
  </si>
  <si>
    <t>　　　　对农村道路客运的补贴</t>
  </si>
  <si>
    <t>　　　　对出租车的补贴</t>
  </si>
  <si>
    <t>　　　　成品油价格改革补贴其他支出</t>
  </si>
  <si>
    <t>　　　车辆购置税支出</t>
  </si>
  <si>
    <t>　　　　车辆购置税用于公路等基础设施建设支出</t>
  </si>
  <si>
    <t>　　　　车辆购置税用于农村公路建设支出</t>
  </si>
  <si>
    <t>　　　　车辆购置税用于老旧汽车报废更新补贴</t>
  </si>
  <si>
    <t>　　　　车辆购置税其他支出</t>
  </si>
  <si>
    <t>　　　其他交通运输支出</t>
  </si>
  <si>
    <t>　　　　公共交通运营补助</t>
  </si>
  <si>
    <t>　　　　其他交通运输支出</t>
  </si>
  <si>
    <t>　　十四、资源勘探工业信息等支出</t>
  </si>
  <si>
    <t>2150201</t>
  </si>
  <si>
    <t>　　　建筑业</t>
  </si>
  <si>
    <t>2150202</t>
  </si>
  <si>
    <t>2150203</t>
  </si>
  <si>
    <t>2150204</t>
  </si>
  <si>
    <t>2150205</t>
  </si>
  <si>
    <t>　　　　其他建筑业支出</t>
  </si>
  <si>
    <t>　　　工业和信息产业监管</t>
  </si>
  <si>
    <t>　　　　战备应急</t>
  </si>
  <si>
    <t>　　　　信息安全建设</t>
  </si>
  <si>
    <t>　　　　专用通信</t>
  </si>
  <si>
    <t>　　　　无线电监管</t>
  </si>
  <si>
    <t>　　　　工业和信息产业战略研究与标准制定</t>
  </si>
  <si>
    <t>　　　　工业和信息产业支持</t>
  </si>
  <si>
    <t>　　　　电子专项工程</t>
  </si>
  <si>
    <t>　　　　产业发展</t>
  </si>
  <si>
    <t>　　　　其他工业和信息产业监管支出</t>
  </si>
  <si>
    <t>　　　支持中小企业发展和管理支出</t>
  </si>
  <si>
    <t>　　　　科技型中小企业技术创新基金</t>
  </si>
  <si>
    <t>　　　　中小企业发展专项</t>
  </si>
  <si>
    <t>　　　　其他支持中小企业发展和管理支出</t>
  </si>
  <si>
    <t>　　　其他资源勘探信息等支出</t>
  </si>
  <si>
    <t>　　　　黄金事务</t>
  </si>
  <si>
    <t>　　　　技术改造支出</t>
  </si>
  <si>
    <t>　　　　中药材扶持资金支出</t>
  </si>
  <si>
    <t>　　　　重点产业振兴和技术改造项目贷款贴息</t>
  </si>
  <si>
    <t>　　　　其他资源勘探工业信息等支出</t>
  </si>
  <si>
    <t>　　十五、商业服务业等支出</t>
  </si>
  <si>
    <t>　　　商业流通事务</t>
  </si>
  <si>
    <t>　　　　食品流通安全补贴</t>
  </si>
  <si>
    <t>　　　　市场监测及信息管理</t>
  </si>
  <si>
    <t>　　　　民贸企业补贴</t>
  </si>
  <si>
    <t>　　　　民贸民品贷款贴息</t>
  </si>
  <si>
    <t>　　　　其他商业流通事务支出</t>
  </si>
  <si>
    <t>　　　涉外发展服务支出</t>
  </si>
  <si>
    <t>　　　　外商投资环境建设补助资金</t>
  </si>
  <si>
    <t>　　　　其他涉外发展服务支出</t>
  </si>
  <si>
    <t>　　　其他商业服务业等支出</t>
  </si>
  <si>
    <t>　　　　服务业基础设施建设</t>
  </si>
  <si>
    <t>　　　　其他商业服务业等支出</t>
  </si>
  <si>
    <t>　　十六、金融支出</t>
  </si>
  <si>
    <t>　　　金融部门行政支出</t>
  </si>
  <si>
    <t>　　　　安全防卫</t>
  </si>
  <si>
    <t>　　　　金融部门其他行政支出</t>
  </si>
  <si>
    <t>　　　金融发展支出</t>
  </si>
  <si>
    <t>　　　　政策性银行亏损补贴</t>
  </si>
  <si>
    <t>　　　　商业银行贷款贴息</t>
  </si>
  <si>
    <t>　　　　补充资本金</t>
  </si>
  <si>
    <t>　　　　风险基金补助</t>
  </si>
  <si>
    <t>　　　　其他金融发展支出</t>
  </si>
  <si>
    <t>　　　其他金融支出</t>
  </si>
  <si>
    <t>　　十七、援助其他地区支出</t>
  </si>
  <si>
    <t>　　　一般公共服务</t>
  </si>
  <si>
    <t>　　　教育</t>
  </si>
  <si>
    <t>　　　文化体育与传媒</t>
  </si>
  <si>
    <t>　　　医疗卫生</t>
  </si>
  <si>
    <t>　　　节能环保</t>
  </si>
  <si>
    <t>　　　农业</t>
  </si>
  <si>
    <t>　　　交通运输</t>
  </si>
  <si>
    <t>　　　住房保障</t>
  </si>
  <si>
    <t>　　　其他支出</t>
  </si>
  <si>
    <t>　　十八、自然资源海洋气象等支出</t>
  </si>
  <si>
    <t>　　　自然资源事务</t>
  </si>
  <si>
    <t>　　　　自然资源规划及管理</t>
  </si>
  <si>
    <t>　　　　土地资源调查</t>
  </si>
  <si>
    <t>　　　　自然资源利用与保护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</si>
  <si>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自然资源社会公益服务</t>
    </r>
  </si>
  <si>
    <t>　　　　自然资源行业业务管理</t>
  </si>
  <si>
    <t>　　　　自然资源调查与确权登记</t>
  </si>
  <si>
    <t>　　　　国土整治</t>
  </si>
  <si>
    <t>　　　　土地资源储备支出</t>
  </si>
  <si>
    <t>　　　　地质矿产资源与环境调查</t>
  </si>
  <si>
    <t>　　　　地质勘查与矿产资源管理</t>
  </si>
  <si>
    <t>　　　　地质转产项目财政贴息</t>
  </si>
  <si>
    <t>　　　　国外风险勘查</t>
  </si>
  <si>
    <t>　　　　地质勘查基金（周转金）支出</t>
  </si>
  <si>
    <t>　　　　其他自然资源事务支出</t>
  </si>
  <si>
    <t>　　　气象事务</t>
  </si>
  <si>
    <t>　　　　气象事业机构</t>
  </si>
  <si>
    <t>　　　　气象探测</t>
  </si>
  <si>
    <t>　　　　气象信息传输及管理</t>
  </si>
  <si>
    <t>　　　　气象预报预测</t>
  </si>
  <si>
    <t>　　　　气象服务</t>
  </si>
  <si>
    <t>　　　　气象装备保障维护</t>
  </si>
  <si>
    <t>　　　　气象基础设施建设与维修</t>
  </si>
  <si>
    <t>　　　　气象卫星</t>
  </si>
  <si>
    <t>　　　　气象法规与标准</t>
  </si>
  <si>
    <t>　　　　气象资金审计稽查</t>
  </si>
  <si>
    <t>　　　　其他气象事务支出</t>
  </si>
  <si>
    <t>　　　其他自然资源海洋气象等支出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</si>
  <si>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其他自然资源海洋气象等支出</t>
    </r>
  </si>
  <si>
    <t>　　十九、住房保障支出</t>
  </si>
  <si>
    <t>　　　保障性安居工程支出</t>
  </si>
  <si>
    <t>　　　　廉租住房</t>
  </si>
  <si>
    <t>　　　　沉陷区治理</t>
  </si>
  <si>
    <t>　　　　棚户区改造</t>
  </si>
  <si>
    <t>　　　　少数民族地区游牧民定居工程</t>
  </si>
  <si>
    <t>　　　　农村危房改造</t>
  </si>
  <si>
    <t>　　　　公共租赁住房</t>
  </si>
  <si>
    <t>　　　　保障性住房租金补贴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</si>
  <si>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老旧小区改造</t>
    </r>
    <r>
      <rPr>
        <sz val="8"/>
        <rFont val="Times New Roman"/>
        <charset val="134"/>
      </rPr>
      <t xml:space="preserve"> 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</si>
  <si>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住房租赁市场发展</t>
    </r>
  </si>
  <si>
    <t>　　　　其他保障性安居工程支出</t>
  </si>
  <si>
    <t>　　　住房改革支出</t>
  </si>
  <si>
    <t>　　　　住房公积金</t>
  </si>
  <si>
    <t>　　　　提租补贴</t>
  </si>
  <si>
    <t>　　　　购房补贴</t>
  </si>
  <si>
    <t>　　　城乡社区住宅</t>
  </si>
  <si>
    <t>　　　　公有住房建设和维修改造支出</t>
  </si>
  <si>
    <t>　　　　住房公积金管理</t>
  </si>
  <si>
    <t>　　　　其他城乡社区住宅支出</t>
  </si>
  <si>
    <t>　　二十、粮油物资储备支出</t>
  </si>
  <si>
    <t>　　　粮油事务</t>
  </si>
  <si>
    <t>　　　　粮食财务与审计支出</t>
  </si>
  <si>
    <t>　　　　粮食信息统计</t>
  </si>
  <si>
    <t>　　　　国家粮油差价补贴</t>
  </si>
  <si>
    <t>　　　　粮食财务挂账利息补贴</t>
  </si>
  <si>
    <t>　　　　粮食财务挂账消化款</t>
  </si>
  <si>
    <t>　　　　处理陈化粮补贴</t>
  </si>
  <si>
    <t>　　　　粮食风险基金</t>
  </si>
  <si>
    <t>　　　　粮油市场调控专项资金</t>
  </si>
  <si>
    <t>　　　　其他粮油事务支出</t>
  </si>
  <si>
    <t xml:space="preserve">      粮油储备</t>
  </si>
  <si>
    <t xml:space="preserve">        储备粮（油）库建设</t>
  </si>
  <si>
    <t>二十一、灾害防治及应急管理支出</t>
  </si>
  <si>
    <r>
      <rPr>
        <sz val="8"/>
        <rFont val="Times New Roman"/>
        <charset val="134"/>
      </rPr>
      <t xml:space="preserve">       </t>
    </r>
    <r>
      <rPr>
        <sz val="8"/>
        <rFont val="宋体"/>
        <charset val="134"/>
      </rPr>
      <t>应急管理事务</t>
    </r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</si>
  <si>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行政运行</t>
    </r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</si>
  <si>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一般行政管理事务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</si>
  <si>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机关服务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</si>
  <si>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灾害风险防治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</si>
  <si>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国务院安委会专项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</si>
  <si>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安全监管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</si>
  <si>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应急救援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</si>
  <si>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应急管理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</si>
  <si>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事业运行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</si>
  <si>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其他应急管理支出</t>
    </r>
  </si>
  <si>
    <r>
      <rPr>
        <sz val="8"/>
        <rFont val="Times New Roman"/>
        <charset val="134"/>
      </rPr>
      <t xml:space="preserve">       </t>
    </r>
    <r>
      <rPr>
        <sz val="8"/>
        <rFont val="宋体"/>
        <charset val="134"/>
      </rPr>
      <t>消防事务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</si>
  <si>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行政运行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</si>
  <si>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一般行政管理事务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</si>
  <si>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机关服务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</si>
  <si>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消防应急救援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</si>
  <si>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其他消防事务支出</t>
    </r>
  </si>
  <si>
    <r>
      <rPr>
        <sz val="8"/>
        <rFont val="Times New Roman"/>
        <charset val="134"/>
      </rPr>
      <t xml:space="preserve">       </t>
    </r>
    <r>
      <rPr>
        <sz val="8"/>
        <rFont val="宋体"/>
        <charset val="134"/>
      </rPr>
      <t>森林消防事务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</si>
  <si>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森林消防应急救援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</si>
  <si>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其他森林消防事务支出</t>
    </r>
  </si>
  <si>
    <t>　　地震事务</t>
  </si>
  <si>
    <t>　　　　地震监测</t>
  </si>
  <si>
    <t>　　　　地震预测预报</t>
  </si>
  <si>
    <t>　　　　地震灾害预防</t>
  </si>
  <si>
    <t>　　　　地震应急救援</t>
  </si>
  <si>
    <t>　　　　地震环境探察</t>
  </si>
  <si>
    <t>　　　　防震减灾信息管理</t>
  </si>
  <si>
    <t>　　　　防震减灾基础管理</t>
  </si>
  <si>
    <t>　　　　地震事业机构</t>
  </si>
  <si>
    <t>　　　　其他地震事务支出</t>
  </si>
  <si>
    <r>
      <rPr>
        <sz val="8"/>
        <rFont val="Times New Roman"/>
        <charset val="134"/>
      </rPr>
      <t xml:space="preserve">     </t>
    </r>
    <r>
      <rPr>
        <sz val="8"/>
        <rFont val="宋体"/>
        <charset val="134"/>
      </rPr>
      <t>自然灾害防治</t>
    </r>
  </si>
  <si>
    <r>
      <rPr>
        <sz val="8"/>
        <rFont val="Times New Roman"/>
        <charset val="134"/>
      </rPr>
      <t xml:space="preserve">             </t>
    </r>
    <r>
      <rPr>
        <sz val="8"/>
        <rFont val="宋体"/>
        <charset val="134"/>
      </rPr>
      <t>地质灾害防治</t>
    </r>
  </si>
  <si>
    <t xml:space="preserve">       森林草原防灾减灾</t>
  </si>
  <si>
    <r>
      <rPr>
        <sz val="8"/>
        <rFont val="Times New Roman"/>
        <charset val="134"/>
      </rPr>
      <t xml:space="preserve">             </t>
    </r>
    <r>
      <rPr>
        <sz val="8"/>
        <rFont val="宋体"/>
        <charset val="134"/>
      </rPr>
      <t>其他自然灾害防治支出</t>
    </r>
  </si>
  <si>
    <r>
      <rPr>
        <sz val="8"/>
        <rFont val="Times New Roman"/>
        <charset val="134"/>
      </rPr>
      <t xml:space="preserve">     </t>
    </r>
    <r>
      <rPr>
        <sz val="8"/>
        <rFont val="宋体"/>
        <charset val="134"/>
      </rPr>
      <t>自然灾害救灾及恢复重建支出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</si>
  <si>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中央自然灾害生活救助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</si>
  <si>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地方自然灾害生活救助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</si>
  <si>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自然灾害救灾补助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</si>
  <si>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自然灾害灾后重建补助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</si>
  <si>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其他自然灾害生活救助支出</t>
    </r>
  </si>
  <si>
    <r>
      <rPr>
        <sz val="8"/>
        <rFont val="Times New Roman"/>
        <charset val="134"/>
      </rPr>
      <t xml:space="preserve">     </t>
    </r>
    <r>
      <rPr>
        <sz val="8"/>
        <rFont val="宋体"/>
        <charset val="134"/>
      </rPr>
      <t>其他灾害防治及应急管理支出</t>
    </r>
  </si>
  <si>
    <r>
      <rPr>
        <sz val="8"/>
        <rFont val="Times New Roman"/>
        <charset val="134"/>
      </rPr>
      <t xml:space="preserve">         </t>
    </r>
    <r>
      <rPr>
        <sz val="8"/>
        <rFont val="宋体"/>
        <charset val="134"/>
      </rPr>
      <t>其他灾害防治及应急管理支出</t>
    </r>
  </si>
  <si>
    <t>二十二、预备费</t>
  </si>
  <si>
    <t>二十三、其他支出</t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</si>
  <si>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年初预留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</si>
  <si>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其他支出</t>
    </r>
  </si>
  <si>
    <r>
      <rPr>
        <sz val="8"/>
        <rFont val="Times New Roman"/>
        <charset val="134"/>
      </rPr>
      <t xml:space="preserve">            </t>
    </r>
    <r>
      <rPr>
        <sz val="8"/>
        <rFont val="宋体"/>
        <charset val="134"/>
      </rPr>
      <t>其他支出</t>
    </r>
  </si>
  <si>
    <t>　　二十四、债务付息支出</t>
  </si>
  <si>
    <t>　　　地方政府一般债券付息支出</t>
  </si>
  <si>
    <t>　　二十五、债务发行费用支出</t>
  </si>
  <si>
    <t>　　　地方政府一般债务发行费用支出</t>
  </si>
  <si>
    <r>
      <rPr>
        <b/>
        <sz val="8"/>
        <rFont val="Times New Roman"/>
        <charset val="134"/>
      </rPr>
      <t xml:space="preserve">110  </t>
    </r>
    <r>
      <rPr>
        <b/>
        <sz val="8"/>
        <rFont val="宋体"/>
        <charset val="134"/>
      </rPr>
      <t>转移性收入</t>
    </r>
  </si>
  <si>
    <r>
      <rPr>
        <b/>
        <sz val="8"/>
        <rFont val="Times New Roman"/>
        <charset val="134"/>
      </rPr>
      <t xml:space="preserve">230  </t>
    </r>
    <r>
      <rPr>
        <b/>
        <sz val="8"/>
        <rFont val="宋体"/>
        <charset val="134"/>
      </rPr>
      <t>转移性支出</t>
    </r>
  </si>
  <si>
    <r>
      <rPr>
        <b/>
        <sz val="8"/>
        <rFont val="Times New Roman"/>
        <charset val="134"/>
      </rPr>
      <t xml:space="preserve">11001  </t>
    </r>
    <r>
      <rPr>
        <b/>
        <sz val="8"/>
        <rFont val="宋体"/>
        <charset val="134"/>
      </rPr>
      <t>返还性收入</t>
    </r>
  </si>
  <si>
    <r>
      <rPr>
        <b/>
        <sz val="8"/>
        <rFont val="Times New Roman"/>
        <charset val="134"/>
      </rPr>
      <t xml:space="preserve">  23006 </t>
    </r>
    <r>
      <rPr>
        <b/>
        <sz val="8"/>
        <rFont val="宋体"/>
        <charset val="134"/>
      </rPr>
      <t>上解支出</t>
    </r>
  </si>
  <si>
    <r>
      <rPr>
        <sz val="8"/>
        <rFont val="Times New Roman"/>
        <charset val="134"/>
      </rPr>
      <t xml:space="preserve">    1100102  </t>
    </r>
    <r>
      <rPr>
        <sz val="8"/>
        <rFont val="宋体"/>
        <charset val="134"/>
      </rPr>
      <t>所得税基数返还收入</t>
    </r>
  </si>
  <si>
    <r>
      <rPr>
        <sz val="8"/>
        <rFont val="Times New Roman"/>
        <charset val="134"/>
      </rPr>
      <t xml:space="preserve">    2300601 </t>
    </r>
    <r>
      <rPr>
        <sz val="8"/>
        <rFont val="宋体"/>
        <charset val="134"/>
      </rPr>
      <t>体制上解支出</t>
    </r>
  </si>
  <si>
    <r>
      <rPr>
        <sz val="8"/>
        <rFont val="Times New Roman"/>
        <charset val="134"/>
      </rPr>
      <t xml:space="preserve">    1100104   </t>
    </r>
    <r>
      <rPr>
        <sz val="8"/>
        <rFont val="宋体"/>
        <charset val="134"/>
      </rPr>
      <t>增值税税收返还收入</t>
    </r>
  </si>
  <si>
    <r>
      <rPr>
        <sz val="8"/>
        <rFont val="Times New Roman"/>
        <charset val="134"/>
      </rPr>
      <t xml:space="preserve">    2300602 </t>
    </r>
    <r>
      <rPr>
        <sz val="8"/>
        <rFont val="宋体"/>
        <charset val="134"/>
      </rPr>
      <t>专项上解支出</t>
    </r>
  </si>
  <si>
    <r>
      <rPr>
        <sz val="8"/>
        <rFont val="Times New Roman"/>
        <charset val="134"/>
      </rPr>
      <t xml:space="preserve">    1100105   </t>
    </r>
    <r>
      <rPr>
        <sz val="8"/>
        <rFont val="宋体"/>
        <charset val="134"/>
      </rPr>
      <t>消费税税收返还收入</t>
    </r>
  </si>
  <si>
    <r>
      <rPr>
        <sz val="8"/>
        <rFont val="Times New Roman"/>
        <charset val="134"/>
      </rPr>
      <t xml:space="preserve">    1100106  </t>
    </r>
    <r>
      <rPr>
        <sz val="8"/>
        <rFont val="宋体"/>
        <charset val="134"/>
      </rPr>
      <t>增值税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五五分享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税收返还收入</t>
    </r>
  </si>
  <si>
    <r>
      <rPr>
        <sz val="8"/>
        <rFont val="Times New Roman"/>
        <charset val="134"/>
      </rPr>
      <t xml:space="preserve">  11002 </t>
    </r>
    <r>
      <rPr>
        <sz val="8"/>
        <rFont val="宋体"/>
        <charset val="134"/>
      </rPr>
      <t>一般性转移支付收入</t>
    </r>
  </si>
  <si>
    <r>
      <rPr>
        <sz val="8"/>
        <rFont val="Times New Roman"/>
        <charset val="134"/>
      </rPr>
      <t xml:space="preserve">    1100201</t>
    </r>
    <r>
      <rPr>
        <sz val="8"/>
        <rFont val="宋体"/>
        <charset val="134"/>
      </rPr>
      <t>　体制补助收入　</t>
    </r>
  </si>
  <si>
    <r>
      <rPr>
        <sz val="8"/>
        <rFont val="Times New Roman"/>
        <charset val="134"/>
      </rPr>
      <t xml:space="preserve">    1100202</t>
    </r>
    <r>
      <rPr>
        <sz val="8"/>
        <rFont val="宋体"/>
        <charset val="134"/>
      </rPr>
      <t>　均衡性转移支付收入</t>
    </r>
  </si>
  <si>
    <r>
      <rPr>
        <sz val="8"/>
        <rFont val="Times New Roman"/>
        <charset val="134"/>
      </rPr>
      <t xml:space="preserve">    1100207 </t>
    </r>
    <r>
      <rPr>
        <sz val="8"/>
        <rFont val="宋体"/>
        <charset val="134"/>
      </rPr>
      <t>县级基本财力保障机制奖补资金收入</t>
    </r>
  </si>
  <si>
    <r>
      <rPr>
        <sz val="8"/>
        <rFont val="Times New Roman"/>
        <charset val="134"/>
      </rPr>
      <t xml:space="preserve">    1100208  </t>
    </r>
    <r>
      <rPr>
        <sz val="8"/>
        <rFont val="宋体"/>
        <charset val="134"/>
      </rPr>
      <t>结算补助收入</t>
    </r>
  </si>
  <si>
    <r>
      <rPr>
        <sz val="8"/>
        <rFont val="Times New Roman"/>
        <charset val="134"/>
      </rPr>
      <t xml:space="preserve">    1100214  </t>
    </r>
    <r>
      <rPr>
        <sz val="8"/>
        <rFont val="宋体"/>
        <charset val="134"/>
      </rPr>
      <t>企业事业单位划转补助收入</t>
    </r>
  </si>
  <si>
    <r>
      <rPr>
        <sz val="8"/>
        <rFont val="Times New Roman"/>
        <charset val="134"/>
      </rPr>
      <t xml:space="preserve">    1100225  </t>
    </r>
    <r>
      <rPr>
        <sz val="8"/>
        <rFont val="宋体"/>
        <charset val="134"/>
      </rPr>
      <t>产粮（油）大县奖励资金收入</t>
    </r>
  </si>
  <si>
    <r>
      <rPr>
        <sz val="8"/>
        <rFont val="Times New Roman"/>
        <charset val="134"/>
      </rPr>
      <t xml:space="preserve">    1100226  </t>
    </r>
    <r>
      <rPr>
        <sz val="8"/>
        <rFont val="宋体"/>
        <charset val="134"/>
      </rPr>
      <t>重点生态功能区转移支付收入</t>
    </r>
  </si>
  <si>
    <r>
      <rPr>
        <sz val="8"/>
        <rFont val="Times New Roman"/>
        <charset val="134"/>
      </rPr>
      <t xml:space="preserve">    1100227  </t>
    </r>
    <r>
      <rPr>
        <sz val="8"/>
        <rFont val="宋体"/>
        <charset val="134"/>
      </rPr>
      <t>固定数额补助收入</t>
    </r>
  </si>
  <si>
    <r>
      <rPr>
        <sz val="8"/>
        <rFont val="Times New Roman"/>
        <charset val="134"/>
      </rPr>
      <t xml:space="preserve">    1100229  </t>
    </r>
    <r>
      <rPr>
        <sz val="8"/>
        <rFont val="宋体"/>
        <charset val="134"/>
      </rPr>
      <t>民族地区转移支付收入</t>
    </r>
  </si>
  <si>
    <r>
      <rPr>
        <sz val="8"/>
        <rFont val="Times New Roman"/>
        <charset val="134"/>
      </rPr>
      <t xml:space="preserve">    1100230  </t>
    </r>
    <r>
      <rPr>
        <sz val="8"/>
        <rFont val="宋体"/>
        <charset val="134"/>
      </rPr>
      <t>边境地区转移支付收入</t>
    </r>
  </si>
  <si>
    <r>
      <rPr>
        <sz val="8"/>
        <rFont val="Times New Roman"/>
        <charset val="134"/>
      </rPr>
      <t xml:space="preserve">    1100231  </t>
    </r>
    <r>
      <rPr>
        <sz val="8"/>
        <rFont val="宋体"/>
        <charset val="134"/>
      </rPr>
      <t>欠发达地区转移支付收入</t>
    </r>
  </si>
  <si>
    <r>
      <rPr>
        <sz val="8"/>
        <rFont val="Times New Roman"/>
        <charset val="134"/>
      </rPr>
      <t xml:space="preserve">    2340205 </t>
    </r>
    <r>
      <rPr>
        <sz val="8"/>
        <rFont val="宋体"/>
        <charset val="134"/>
      </rPr>
      <t>困难群众基本生活补助</t>
    </r>
  </si>
  <si>
    <r>
      <rPr>
        <sz val="8"/>
        <rFont val="Times New Roman"/>
        <charset val="134"/>
      </rPr>
      <t xml:space="preserve">    1100241  </t>
    </r>
    <r>
      <rPr>
        <sz val="8"/>
        <rFont val="宋体"/>
        <charset val="134"/>
      </rPr>
      <t>一般公共服务共同财政事权转移支付收入</t>
    </r>
  </si>
  <si>
    <r>
      <rPr>
        <sz val="8"/>
        <rFont val="Times New Roman"/>
        <charset val="134"/>
      </rPr>
      <t xml:space="preserve">    1100244  </t>
    </r>
    <r>
      <rPr>
        <sz val="8"/>
        <rFont val="宋体"/>
        <charset val="134"/>
      </rPr>
      <t>公共安全共同财政事权转移支付收入</t>
    </r>
  </si>
  <si>
    <r>
      <rPr>
        <sz val="8"/>
        <rFont val="Times New Roman"/>
        <charset val="134"/>
      </rPr>
      <t xml:space="preserve">    1100245  </t>
    </r>
    <r>
      <rPr>
        <sz val="8"/>
        <rFont val="宋体"/>
        <charset val="134"/>
      </rPr>
      <t>教育共同财政事权转移支付收入</t>
    </r>
  </si>
  <si>
    <r>
      <rPr>
        <sz val="8"/>
        <rFont val="Times New Roman"/>
        <charset val="134"/>
      </rPr>
      <t xml:space="preserve">    1100247  </t>
    </r>
    <r>
      <rPr>
        <sz val="8"/>
        <rFont val="宋体"/>
        <charset val="134"/>
      </rPr>
      <t>文化旅游体育与传媒共同财政事权转移支付收入</t>
    </r>
  </si>
  <si>
    <r>
      <rPr>
        <sz val="8"/>
        <rFont val="Times New Roman"/>
        <charset val="134"/>
      </rPr>
      <t xml:space="preserve">    1100248  </t>
    </r>
    <r>
      <rPr>
        <sz val="8"/>
        <rFont val="宋体"/>
        <charset val="134"/>
      </rPr>
      <t>社会保障和就业共同财政事权转移支付收入</t>
    </r>
  </si>
  <si>
    <r>
      <rPr>
        <sz val="8"/>
        <rFont val="Times New Roman"/>
        <charset val="134"/>
      </rPr>
      <t xml:space="preserve">    1100249 </t>
    </r>
    <r>
      <rPr>
        <sz val="8"/>
        <rFont val="宋体"/>
        <charset val="134"/>
      </rPr>
      <t>医疗卫生共同财政事权转移支付收入</t>
    </r>
  </si>
  <si>
    <r>
      <rPr>
        <sz val="8"/>
        <rFont val="Times New Roman"/>
        <charset val="134"/>
      </rPr>
      <t xml:space="preserve">    1100250  </t>
    </r>
    <r>
      <rPr>
        <sz val="8"/>
        <rFont val="宋体"/>
        <charset val="134"/>
      </rPr>
      <t>节能环保共同财政事权转移支付收入</t>
    </r>
  </si>
  <si>
    <r>
      <rPr>
        <sz val="8"/>
        <rFont val="Times New Roman"/>
        <charset val="134"/>
      </rPr>
      <t xml:space="preserve">    1100252  </t>
    </r>
    <r>
      <rPr>
        <sz val="8"/>
        <rFont val="宋体"/>
        <charset val="134"/>
      </rPr>
      <t>农林水共同财政事权转移支付收入</t>
    </r>
  </si>
  <si>
    <r>
      <rPr>
        <sz val="8"/>
        <rFont val="Times New Roman"/>
        <charset val="134"/>
      </rPr>
      <t xml:space="preserve">    1100253  </t>
    </r>
    <r>
      <rPr>
        <sz val="8"/>
        <rFont val="宋体"/>
        <charset val="134"/>
      </rPr>
      <t>交通运输共同财政事权转移支付收入</t>
    </r>
  </si>
  <si>
    <r>
      <rPr>
        <sz val="8"/>
        <rFont val="Times New Roman"/>
        <charset val="134"/>
      </rPr>
      <t xml:space="preserve">    1100258  </t>
    </r>
    <r>
      <rPr>
        <sz val="8"/>
        <rFont val="宋体"/>
        <charset val="134"/>
      </rPr>
      <t>住房保障共同财政事权转移支付收入</t>
    </r>
  </si>
  <si>
    <r>
      <rPr>
        <sz val="8"/>
        <rFont val="Times New Roman"/>
        <charset val="134"/>
      </rPr>
      <t xml:space="preserve">2300259 </t>
    </r>
    <r>
      <rPr>
        <sz val="8"/>
        <rFont val="宋体"/>
        <charset val="134"/>
      </rPr>
      <t>粮油物资储备共同财政事权转移支付支出</t>
    </r>
  </si>
  <si>
    <r>
      <rPr>
        <sz val="8"/>
        <rFont val="Times New Roman"/>
        <charset val="134"/>
      </rPr>
      <t xml:space="preserve">    1100260  </t>
    </r>
    <r>
      <rPr>
        <sz val="8"/>
        <rFont val="宋体"/>
        <charset val="134"/>
      </rPr>
      <t>灾害防治及应急管理共同财政事权转移支付收入</t>
    </r>
  </si>
  <si>
    <t xml:space="preserve">    1100297  其他退税减税降费转移支付收入</t>
  </si>
  <si>
    <t xml:space="preserve">    1100298  补充县区财力转移支付收入</t>
  </si>
  <si>
    <r>
      <rPr>
        <sz val="8"/>
        <rFont val="Times New Roman"/>
        <charset val="134"/>
      </rPr>
      <t xml:space="preserve">    1100299</t>
    </r>
    <r>
      <rPr>
        <sz val="8"/>
        <rFont val="宋体"/>
        <charset val="134"/>
      </rPr>
      <t>　其他一般性转移支付收入</t>
    </r>
  </si>
  <si>
    <r>
      <rPr>
        <sz val="8"/>
        <rFont val="Times New Roman"/>
        <charset val="134"/>
      </rPr>
      <t xml:space="preserve">  11003 </t>
    </r>
    <r>
      <rPr>
        <sz val="8"/>
        <rFont val="宋体"/>
        <charset val="134"/>
      </rPr>
      <t>专项转移支付收入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</si>
  <si>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上级专项补助收入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</si>
  <si>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专项上解收入</t>
    </r>
  </si>
  <si>
    <r>
      <rPr>
        <b/>
        <sz val="8"/>
        <rFont val="Times New Roman"/>
        <charset val="134"/>
      </rPr>
      <t xml:space="preserve">23009 </t>
    </r>
    <r>
      <rPr>
        <b/>
        <sz val="8"/>
        <rFont val="宋体"/>
        <charset val="134"/>
      </rPr>
      <t>年终结余</t>
    </r>
  </si>
  <si>
    <r>
      <rPr>
        <sz val="8"/>
        <rFont val="Times New Roman"/>
        <charset val="134"/>
      </rPr>
      <t xml:space="preserve">  11008 </t>
    </r>
    <r>
      <rPr>
        <sz val="8"/>
        <rFont val="宋体"/>
        <charset val="134"/>
      </rPr>
      <t>上年结余收入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</si>
  <si>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净结余</t>
    </r>
  </si>
  <si>
    <t xml:space="preserve">     专款结转</t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</si>
  <si>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结转下年专款</t>
    </r>
  </si>
  <si>
    <r>
      <rPr>
        <b/>
        <sz val="8"/>
        <rFont val="Times New Roman"/>
        <charset val="134"/>
      </rPr>
      <t xml:space="preserve">23011 </t>
    </r>
    <r>
      <rPr>
        <b/>
        <sz val="8"/>
        <rFont val="宋体"/>
        <charset val="134"/>
      </rPr>
      <t>债务转贷支出</t>
    </r>
  </si>
  <si>
    <r>
      <rPr>
        <sz val="8"/>
        <rFont val="Times New Roman"/>
        <charset val="134"/>
      </rPr>
      <t xml:space="preserve">  11009 </t>
    </r>
    <r>
      <rPr>
        <sz val="8"/>
        <rFont val="宋体"/>
        <charset val="134"/>
      </rPr>
      <t>调入资金</t>
    </r>
  </si>
  <si>
    <r>
      <rPr>
        <b/>
        <sz val="8"/>
        <rFont val="Times New Roman"/>
        <charset val="134"/>
      </rPr>
      <t xml:space="preserve">23015 </t>
    </r>
    <r>
      <rPr>
        <b/>
        <sz val="8"/>
        <rFont val="宋体"/>
        <charset val="134"/>
      </rPr>
      <t>安排预算稳定调节基金</t>
    </r>
  </si>
  <si>
    <r>
      <rPr>
        <sz val="8"/>
        <rFont val="Times New Roman"/>
        <charset val="134"/>
      </rPr>
      <t xml:space="preserve">  110090102 </t>
    </r>
    <r>
      <rPr>
        <sz val="8"/>
        <rFont val="宋体"/>
        <charset val="134"/>
      </rPr>
      <t>从政府性基金调入一般公共预算</t>
    </r>
  </si>
  <si>
    <r>
      <rPr>
        <sz val="8"/>
        <rFont val="Times New Roman"/>
        <charset val="134"/>
      </rPr>
      <t xml:space="preserve">  110090103 </t>
    </r>
    <r>
      <rPr>
        <sz val="8"/>
        <rFont val="宋体"/>
        <charset val="134"/>
      </rPr>
      <t>从国有资本经营预算调入一般公共预算</t>
    </r>
  </si>
  <si>
    <r>
      <rPr>
        <b/>
        <sz val="8"/>
        <rFont val="Times New Roman"/>
        <charset val="134"/>
      </rPr>
      <t xml:space="preserve">231   </t>
    </r>
    <r>
      <rPr>
        <b/>
        <sz val="8"/>
        <rFont val="宋体"/>
        <charset val="134"/>
      </rPr>
      <t>债券还本支出</t>
    </r>
  </si>
  <si>
    <t xml:space="preserve">      110090199从其他资金调入一般公共预算</t>
  </si>
  <si>
    <r>
      <rPr>
        <sz val="8"/>
        <rFont val="Times New Roman"/>
        <charset val="134"/>
      </rPr>
      <t xml:space="preserve">  11011</t>
    </r>
    <r>
      <rPr>
        <sz val="8"/>
        <rFont val="宋体"/>
        <charset val="134"/>
      </rPr>
      <t>债务转贷收入</t>
    </r>
  </si>
  <si>
    <r>
      <rPr>
        <sz val="8"/>
        <rFont val="Times New Roman"/>
        <charset val="134"/>
      </rPr>
      <t xml:space="preserve">       </t>
    </r>
    <r>
      <rPr>
        <sz val="8"/>
        <rFont val="宋体"/>
        <charset val="134"/>
      </rPr>
      <t>地方政府一般债务还本支出</t>
    </r>
  </si>
  <si>
    <r>
      <rPr>
        <sz val="8"/>
        <rFont val="Times New Roman"/>
        <charset val="134"/>
      </rPr>
      <t xml:space="preserve">  11015 </t>
    </r>
    <r>
      <rPr>
        <sz val="8"/>
        <rFont val="宋体"/>
        <charset val="134"/>
      </rPr>
      <t>动用预算稳定调节基金</t>
    </r>
  </si>
  <si>
    <t xml:space="preserve">   </t>
  </si>
  <si>
    <r>
      <rPr>
        <sz val="22"/>
        <rFont val="Times New Roman"/>
        <charset val="134"/>
      </rPr>
      <t>2022</t>
    </r>
    <r>
      <rPr>
        <sz val="22"/>
        <rFont val="华文中宋"/>
        <charset val="134"/>
      </rPr>
      <t>年度盈江县一般公共预算支出调整变动情况表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</si>
  <si>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单位：万元</t>
    </r>
  </si>
  <si>
    <t>预算支出科目</t>
  </si>
  <si>
    <t>本级支出</t>
  </si>
  <si>
    <r>
      <rPr>
        <b/>
        <sz val="12"/>
        <rFont val="宋体"/>
        <charset val="134"/>
      </rPr>
      <t>一般性转移支付支出</t>
    </r>
    <r>
      <rPr>
        <b/>
        <sz val="12"/>
        <rFont val="Times New Roman"/>
        <charset val="134"/>
      </rPr>
      <t>±</t>
    </r>
  </si>
  <si>
    <t>上级专款支出</t>
  </si>
  <si>
    <t>动支预备费</t>
  </si>
  <si>
    <t>增加预算支出</t>
  </si>
  <si>
    <t>建议调整支出</t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</si>
  <si>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月实际下达</t>
    </r>
    <r>
      <rPr>
        <b/>
        <sz val="12"/>
        <rFont val="Times New Roman"/>
        <charset val="134"/>
      </rPr>
      <t>+</t>
    </r>
    <r>
      <rPr>
        <b/>
        <sz val="12"/>
        <rFont val="宋体"/>
        <charset val="134"/>
      </rPr>
      <t>预测数</t>
    </r>
  </si>
  <si>
    <t>年初预算安排数</t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</si>
  <si>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月实际下达数与年初预算数差额</t>
    </r>
    <r>
      <rPr>
        <b/>
        <sz val="12"/>
        <rFont val="Times New Roman"/>
        <charset val="134"/>
      </rPr>
      <t>±</t>
    </r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</si>
  <si>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月实际支出及预测数</t>
    </r>
  </si>
  <si>
    <t>金额</t>
  </si>
  <si>
    <r>
      <rPr>
        <b/>
        <sz val="12"/>
        <rFont val="Times New Roman"/>
        <charset val="134"/>
      </rPr>
      <t xml:space="preserve">201 </t>
    </r>
    <r>
      <rPr>
        <b/>
        <sz val="12"/>
        <rFont val="宋体"/>
        <charset val="134"/>
      </rPr>
      <t>一般公共服务支出</t>
    </r>
  </si>
  <si>
    <r>
      <rPr>
        <b/>
        <sz val="12"/>
        <rFont val="Times New Roman"/>
        <charset val="134"/>
      </rPr>
      <t xml:space="preserve">203 </t>
    </r>
    <r>
      <rPr>
        <b/>
        <sz val="12"/>
        <rFont val="宋体"/>
        <charset val="134"/>
      </rPr>
      <t>国防支出</t>
    </r>
  </si>
  <si>
    <r>
      <rPr>
        <b/>
        <sz val="12"/>
        <rFont val="Times New Roman"/>
        <charset val="134"/>
      </rPr>
      <t xml:space="preserve">204 </t>
    </r>
    <r>
      <rPr>
        <b/>
        <sz val="12"/>
        <rFont val="宋体"/>
        <charset val="134"/>
      </rPr>
      <t>公共安全支出</t>
    </r>
  </si>
  <si>
    <r>
      <rPr>
        <b/>
        <sz val="12"/>
        <rFont val="Times New Roman"/>
        <charset val="134"/>
      </rPr>
      <t xml:space="preserve">205 </t>
    </r>
    <r>
      <rPr>
        <b/>
        <sz val="12"/>
        <rFont val="宋体"/>
        <charset val="134"/>
      </rPr>
      <t>教育支出</t>
    </r>
  </si>
  <si>
    <r>
      <rPr>
        <b/>
        <sz val="12"/>
        <rFont val="Times New Roman"/>
        <charset val="134"/>
      </rPr>
      <t xml:space="preserve">206 </t>
    </r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</si>
  <si>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207 </t>
    </r>
    <r>
      <rPr>
        <b/>
        <sz val="12"/>
        <rFont val="宋体"/>
        <charset val="134"/>
      </rPr>
      <t>文化旅游体育与传媒支出</t>
    </r>
  </si>
  <si>
    <r>
      <rPr>
        <b/>
        <sz val="12"/>
        <rFont val="Times New Roman"/>
        <charset val="134"/>
      </rPr>
      <t xml:space="preserve">208 </t>
    </r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</si>
  <si>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210 </t>
    </r>
    <r>
      <rPr>
        <b/>
        <sz val="12"/>
        <rFont val="宋体"/>
        <charset val="134"/>
      </rPr>
      <t>卫生健康支出</t>
    </r>
  </si>
  <si>
    <r>
      <rPr>
        <b/>
        <sz val="12"/>
        <rFont val="Times New Roman"/>
        <charset val="134"/>
      </rPr>
      <t xml:space="preserve">211 </t>
    </r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</si>
  <si>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212 </t>
    </r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</si>
  <si>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213 </t>
    </r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</si>
  <si>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214 </t>
    </r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</si>
  <si>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215 </t>
    </r>
    <r>
      <rPr>
        <b/>
        <sz val="12"/>
        <rFont val="宋体"/>
        <charset val="134"/>
      </rPr>
      <t>资源勘探信息等支出</t>
    </r>
  </si>
  <si>
    <r>
      <rPr>
        <b/>
        <sz val="12"/>
        <rFont val="Times New Roman"/>
        <charset val="134"/>
      </rPr>
      <t xml:space="preserve">216 </t>
    </r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</si>
  <si>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217 </t>
    </r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</si>
  <si>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220 </t>
    </r>
    <r>
      <rPr>
        <b/>
        <sz val="12"/>
        <rFont val="宋体"/>
        <charset val="134"/>
      </rPr>
      <t>自然资源海洋气象等支出</t>
    </r>
  </si>
  <si>
    <r>
      <rPr>
        <b/>
        <sz val="12"/>
        <rFont val="Times New Roman"/>
        <charset val="134"/>
      </rPr>
      <t xml:space="preserve">221 </t>
    </r>
    <r>
      <rPr>
        <b/>
        <sz val="12"/>
        <rFont val="宋体"/>
        <charset val="134"/>
      </rPr>
      <t>住房保障支出</t>
    </r>
  </si>
  <si>
    <r>
      <rPr>
        <b/>
        <sz val="12"/>
        <rFont val="Times New Roman"/>
        <charset val="134"/>
      </rPr>
      <t xml:space="preserve">222 </t>
    </r>
    <r>
      <rPr>
        <b/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</si>
  <si>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224 </t>
    </r>
    <r>
      <rPr>
        <b/>
        <sz val="12"/>
        <rFont val="宋体"/>
        <charset val="134"/>
      </rPr>
      <t>灾害防治及应急管理支出</t>
    </r>
  </si>
  <si>
    <r>
      <rPr>
        <b/>
        <sz val="12"/>
        <rFont val="Times New Roman"/>
        <charset val="134"/>
      </rPr>
      <t xml:space="preserve">227 </t>
    </r>
    <r>
      <rPr>
        <b/>
        <sz val="12"/>
        <rFont val="宋体"/>
        <charset val="134"/>
      </rPr>
      <t>预备费</t>
    </r>
  </si>
  <si>
    <r>
      <rPr>
        <b/>
        <sz val="12"/>
        <rFont val="Times New Roman"/>
        <charset val="134"/>
      </rPr>
      <t xml:space="preserve">229 </t>
    </r>
    <r>
      <rPr>
        <b/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</si>
  <si>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232 </t>
    </r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</si>
  <si>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233 </t>
    </r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</si>
  <si>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本级支出小计</t>
    </r>
  </si>
  <si>
    <r>
      <rPr>
        <b/>
        <sz val="20"/>
        <rFont val="Times New Roman"/>
        <charset val="134"/>
      </rPr>
      <t>2022</t>
    </r>
    <r>
      <rPr>
        <b/>
        <sz val="20"/>
        <rFont val="宋体"/>
        <charset val="134"/>
      </rPr>
      <t>年度盈江县一般公共预算支出经济分类调整表</t>
    </r>
  </si>
  <si>
    <t>单位:万元</t>
  </si>
  <si>
    <t>项目</t>
  </si>
  <si>
    <t>基本支出合计</t>
  </si>
  <si>
    <t>工资福利支出</t>
  </si>
  <si>
    <t>机关商品和服务支出</t>
  </si>
  <si>
    <t>机关资本性支出（一）</t>
  </si>
  <si>
    <t>对事业单位经常性补助</t>
  </si>
  <si>
    <t>对事业单位资本性支出（一）</t>
  </si>
  <si>
    <t>对个人和家庭的补助</t>
  </si>
  <si>
    <t>对社会保障基金补助</t>
  </si>
  <si>
    <t>特定目标类</t>
  </si>
  <si>
    <t>总支出</t>
  </si>
  <si>
    <t>备注</t>
  </si>
  <si>
    <t>年初数</t>
  </si>
  <si>
    <t>较年初数增减</t>
  </si>
  <si>
    <t>小计</t>
  </si>
  <si>
    <t>商品和服务支出</t>
  </si>
  <si>
    <t>补充全国社会保障基金</t>
  </si>
  <si>
    <r>
      <rPr>
        <b/>
        <sz val="11"/>
        <rFont val="Times New Roman"/>
        <charset val="134"/>
      </rPr>
      <t xml:space="preserve">201 </t>
    </r>
    <r>
      <rPr>
        <b/>
        <sz val="11"/>
        <rFont val="宋体"/>
        <charset val="134"/>
      </rPr>
      <t>一般公共服务支出</t>
    </r>
  </si>
  <si>
    <r>
      <rPr>
        <b/>
        <sz val="11"/>
        <rFont val="Times New Roman"/>
        <charset val="134"/>
      </rPr>
      <t xml:space="preserve">203 </t>
    </r>
    <r>
      <rPr>
        <b/>
        <sz val="11"/>
        <rFont val="宋体"/>
        <charset val="134"/>
      </rPr>
      <t>国防支出</t>
    </r>
  </si>
  <si>
    <r>
      <rPr>
        <b/>
        <sz val="11"/>
        <rFont val="Times New Roman"/>
        <charset val="134"/>
      </rPr>
      <t xml:space="preserve">204 </t>
    </r>
    <r>
      <rPr>
        <b/>
        <sz val="11"/>
        <rFont val="宋体"/>
        <charset val="134"/>
      </rPr>
      <t>公共安全支出</t>
    </r>
  </si>
  <si>
    <r>
      <rPr>
        <b/>
        <sz val="11"/>
        <rFont val="Times New Roman"/>
        <charset val="134"/>
      </rPr>
      <t xml:space="preserve">205 </t>
    </r>
    <r>
      <rPr>
        <b/>
        <sz val="11"/>
        <rFont val="宋体"/>
        <charset val="134"/>
      </rPr>
      <t>教育支出</t>
    </r>
  </si>
  <si>
    <r>
      <rPr>
        <b/>
        <sz val="11"/>
        <rFont val="Times New Roman"/>
        <charset val="134"/>
      </rPr>
      <t xml:space="preserve">206 </t>
    </r>
    <r>
      <rPr>
        <b/>
        <sz val="11"/>
        <rFont val="宋体"/>
        <charset val="134"/>
      </rPr>
      <t>科学技术支出</t>
    </r>
  </si>
  <si>
    <r>
      <rPr>
        <b/>
        <sz val="11"/>
        <rFont val="Times New Roman"/>
        <charset val="134"/>
      </rPr>
      <t xml:space="preserve">207 </t>
    </r>
    <r>
      <rPr>
        <b/>
        <sz val="11"/>
        <rFont val="宋体"/>
        <charset val="134"/>
      </rPr>
      <t>文化旅游体育与传媒支出</t>
    </r>
  </si>
  <si>
    <r>
      <rPr>
        <b/>
        <sz val="11"/>
        <rFont val="Times New Roman"/>
        <charset val="134"/>
      </rPr>
      <t xml:space="preserve">208 </t>
    </r>
    <r>
      <rPr>
        <b/>
        <sz val="11"/>
        <rFont val="宋体"/>
        <charset val="134"/>
      </rPr>
      <t>社会保障和就业支出</t>
    </r>
  </si>
  <si>
    <r>
      <rPr>
        <b/>
        <sz val="11"/>
        <rFont val="Times New Roman"/>
        <charset val="134"/>
      </rPr>
      <t xml:space="preserve">210 </t>
    </r>
    <r>
      <rPr>
        <b/>
        <sz val="11"/>
        <rFont val="宋体"/>
        <charset val="134"/>
      </rPr>
      <t>卫生健康支出</t>
    </r>
  </si>
  <si>
    <r>
      <rPr>
        <b/>
        <sz val="11"/>
        <rFont val="Times New Roman"/>
        <charset val="134"/>
      </rPr>
      <t xml:space="preserve">211 </t>
    </r>
    <r>
      <rPr>
        <b/>
        <sz val="11"/>
        <rFont val="宋体"/>
        <charset val="134"/>
      </rPr>
      <t>节能环保支出</t>
    </r>
  </si>
  <si>
    <r>
      <rPr>
        <b/>
        <sz val="11"/>
        <rFont val="Times New Roman"/>
        <charset val="134"/>
      </rPr>
      <t xml:space="preserve">212 </t>
    </r>
    <r>
      <rPr>
        <b/>
        <sz val="11"/>
        <rFont val="宋体"/>
        <charset val="134"/>
      </rPr>
      <t>城乡社区支出</t>
    </r>
  </si>
  <si>
    <r>
      <rPr>
        <b/>
        <sz val="11"/>
        <rFont val="Times New Roman"/>
        <charset val="134"/>
      </rPr>
      <t xml:space="preserve">213 </t>
    </r>
    <r>
      <rPr>
        <b/>
        <sz val="11"/>
        <rFont val="宋体"/>
        <charset val="134"/>
      </rPr>
      <t>农林水支出</t>
    </r>
  </si>
  <si>
    <r>
      <rPr>
        <b/>
        <sz val="11"/>
        <rFont val="Times New Roman"/>
        <charset val="134"/>
      </rPr>
      <t xml:space="preserve">214 </t>
    </r>
    <r>
      <rPr>
        <b/>
        <sz val="11"/>
        <rFont val="宋体"/>
        <charset val="134"/>
      </rPr>
      <t>交通运输支出</t>
    </r>
  </si>
  <si>
    <r>
      <rPr>
        <b/>
        <sz val="11"/>
        <rFont val="Times New Roman"/>
        <charset val="134"/>
      </rPr>
      <t xml:space="preserve">215 </t>
    </r>
    <r>
      <rPr>
        <b/>
        <sz val="11"/>
        <rFont val="宋体"/>
        <charset val="134"/>
      </rPr>
      <t>资源勘探信息等支出</t>
    </r>
  </si>
  <si>
    <r>
      <rPr>
        <b/>
        <sz val="11"/>
        <rFont val="Times New Roman"/>
        <charset val="134"/>
      </rPr>
      <t xml:space="preserve">216 </t>
    </r>
    <r>
      <rPr>
        <b/>
        <sz val="11"/>
        <rFont val="宋体"/>
        <charset val="134"/>
      </rPr>
      <t>商业服务业等支出</t>
    </r>
  </si>
  <si>
    <r>
      <rPr>
        <b/>
        <sz val="11"/>
        <rFont val="Times New Roman"/>
        <charset val="134"/>
      </rPr>
      <t xml:space="preserve">217 </t>
    </r>
    <r>
      <rPr>
        <b/>
        <sz val="11"/>
        <rFont val="宋体"/>
        <charset val="134"/>
      </rPr>
      <t>金融支出</t>
    </r>
  </si>
  <si>
    <r>
      <rPr>
        <b/>
        <sz val="11"/>
        <rFont val="Times New Roman"/>
        <charset val="134"/>
      </rPr>
      <t xml:space="preserve">220 </t>
    </r>
    <r>
      <rPr>
        <b/>
        <sz val="11"/>
        <rFont val="宋体"/>
        <charset val="134"/>
      </rPr>
      <t>自然资源海洋气象等支出</t>
    </r>
  </si>
  <si>
    <r>
      <rPr>
        <b/>
        <sz val="11"/>
        <rFont val="Times New Roman"/>
        <charset val="134"/>
      </rPr>
      <t xml:space="preserve">221 </t>
    </r>
    <r>
      <rPr>
        <b/>
        <sz val="11"/>
        <rFont val="宋体"/>
        <charset val="134"/>
      </rPr>
      <t>住房保障支出</t>
    </r>
  </si>
  <si>
    <r>
      <rPr>
        <b/>
        <sz val="11"/>
        <rFont val="Times New Roman"/>
        <charset val="134"/>
      </rPr>
      <t xml:space="preserve">222 </t>
    </r>
    <r>
      <rPr>
        <b/>
        <sz val="11"/>
        <rFont val="宋体"/>
        <charset val="134"/>
      </rPr>
      <t>粮油物资储备支出</t>
    </r>
  </si>
  <si>
    <r>
      <rPr>
        <b/>
        <sz val="11"/>
        <rFont val="Times New Roman"/>
        <charset val="134"/>
      </rPr>
      <t xml:space="preserve">224 </t>
    </r>
    <r>
      <rPr>
        <b/>
        <sz val="11"/>
        <rFont val="宋体"/>
        <charset val="134"/>
      </rPr>
      <t>灾害防治及应急管理支出</t>
    </r>
  </si>
  <si>
    <r>
      <rPr>
        <b/>
        <sz val="11"/>
        <rFont val="Times New Roman"/>
        <charset val="134"/>
      </rPr>
      <t xml:space="preserve">227 </t>
    </r>
    <r>
      <rPr>
        <b/>
        <sz val="11"/>
        <rFont val="宋体"/>
        <charset val="134"/>
      </rPr>
      <t>预备费</t>
    </r>
  </si>
  <si>
    <r>
      <rPr>
        <b/>
        <sz val="11"/>
        <rFont val="Times New Roman"/>
        <charset val="134"/>
      </rPr>
      <t xml:space="preserve">229 </t>
    </r>
    <r>
      <rPr>
        <b/>
        <sz val="11"/>
        <rFont val="宋体"/>
        <charset val="134"/>
      </rPr>
      <t>其他支出</t>
    </r>
  </si>
  <si>
    <r>
      <rPr>
        <b/>
        <sz val="11"/>
        <rFont val="Times New Roman"/>
        <charset val="134"/>
      </rPr>
      <t xml:space="preserve">232 </t>
    </r>
    <r>
      <rPr>
        <b/>
        <sz val="11"/>
        <rFont val="宋体"/>
        <charset val="134"/>
      </rPr>
      <t>债务付息支出</t>
    </r>
  </si>
  <si>
    <r>
      <rPr>
        <b/>
        <sz val="11"/>
        <rFont val="Times New Roman"/>
        <charset val="134"/>
      </rPr>
      <t xml:space="preserve">233 </t>
    </r>
    <r>
      <rPr>
        <b/>
        <sz val="11"/>
        <rFont val="宋体"/>
        <charset val="134"/>
      </rPr>
      <t>债务发行费用支出</t>
    </r>
  </si>
  <si>
    <t>支出总计</t>
  </si>
  <si>
    <t>2022年度盈江县“三保”预算调整变动表</t>
  </si>
  <si>
    <t>范围及内容</t>
  </si>
  <si>
    <t>合计</t>
  </si>
  <si>
    <t>保基本民生</t>
  </si>
  <si>
    <t>保工资</t>
  </si>
  <si>
    <t>保运转</t>
  </si>
  <si>
    <t>本次调整预算数</t>
  </si>
  <si>
    <t>中央和省级“三保”政策标准</t>
  </si>
  <si>
    <t>地方政策标准</t>
  </si>
  <si>
    <t>说明：1.中央和省级“三保”政策标准：指依据中央和省级“三保”政策清单执行的“三保”政策。
    （1）“保工资”：主要指财政供给单位工资及随工资计提的附加支出、离退休人员支出等；
    （2）“保运转”：主要指在职人员及离退休人员公用运转经费、公务用车经费、工会经费等；
    （3）“保基本民生”：主要指学前教育幼儿资助、义务教育学生和普通高中生均公用经费、义务教育阶段特殊教育学校和随班就读残疾学生生均公用经费、义务教育免费提供教科书、家庭经济困难学生生活补助、高中及中职学生资助、农村义务教育学生营养改善计划等教育类基本民生支出；困难群众救助、老年人福利补贴、义务兵优待金、退役安置支出、抚恤补助、财政对各类保险补助、城乡居民基本医疗和基本养老保险、基本公卫等社会保障类基本民生支出。
     2.地方政策标准：包含中央和省级“三保”政策标准、其他刚性支出。
    （1）其他刚性支出：主要指编外长聘人员支出、公务员年终考核奖、事业人员参照公务员规范后绩效奖、集中连片乡村教师生活补助、消防经费、公安边防派出所工作站业务经费、看守所在押人员保障经费、沿边居民补助等不在“三保”范围内，但需要给予保障的刚性支出。</t>
  </si>
  <si>
    <r>
      <rPr>
        <sz val="20"/>
        <rFont val="Times New Roman"/>
        <charset val="134"/>
      </rPr>
      <t>2022</t>
    </r>
    <r>
      <rPr>
        <sz val="20"/>
        <rFont val="华文中宋"/>
        <charset val="134"/>
      </rPr>
      <t>年度盈江县政府性基金预算收支安排调整表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</si>
  <si>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入</t>
    </r>
  </si>
  <si>
    <r>
      <rPr>
        <b/>
        <sz val="11"/>
        <rFont val="宋体"/>
        <charset val="134"/>
      </rPr>
      <t>调整数较年初调整数</t>
    </r>
    <r>
      <rPr>
        <b/>
        <sz val="11"/>
        <rFont val="Times New Roman"/>
        <charset val="134"/>
      </rPr>
      <t>±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</si>
  <si>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出</t>
    </r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</si>
  <si>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注</t>
    </r>
  </si>
  <si>
    <r>
      <rPr>
        <b/>
        <sz val="11"/>
        <rFont val="Times New Roman"/>
        <charset val="134"/>
      </rPr>
      <t>10301</t>
    </r>
    <r>
      <rPr>
        <b/>
        <sz val="11"/>
        <rFont val="宋体"/>
        <charset val="134"/>
      </rPr>
      <t>政府性基金收入</t>
    </r>
  </si>
  <si>
    <r>
      <rPr>
        <sz val="11"/>
        <rFont val="Times New Roman"/>
        <charset val="134"/>
      </rPr>
      <t xml:space="preserve">206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</si>
  <si>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1030146 </t>
    </r>
    <r>
      <rPr>
        <sz val="11"/>
        <rFont val="宋体"/>
        <charset val="134"/>
      </rPr>
      <t>国有土地收益基金收入</t>
    </r>
  </si>
  <si>
    <r>
      <rPr>
        <sz val="11"/>
        <rFont val="Times New Roman"/>
        <charset val="134"/>
      </rPr>
      <t xml:space="preserve">207  </t>
    </r>
    <r>
      <rPr>
        <sz val="11"/>
        <rFont val="宋体"/>
        <charset val="134"/>
      </rPr>
      <t>文化旅游体育与传媒支出</t>
    </r>
  </si>
  <si>
    <r>
      <rPr>
        <sz val="11"/>
        <rFont val="Times New Roman"/>
        <charset val="134"/>
      </rPr>
      <t xml:space="preserve">1030147 </t>
    </r>
    <r>
      <rPr>
        <sz val="11"/>
        <rFont val="宋体"/>
        <charset val="134"/>
      </rPr>
      <t>农业土地开发资金收入</t>
    </r>
  </si>
  <si>
    <r>
      <rPr>
        <sz val="11"/>
        <rFont val="Times New Roman"/>
        <charset val="134"/>
      </rPr>
      <t xml:space="preserve">208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</si>
  <si>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1030148 </t>
    </r>
    <r>
      <rPr>
        <sz val="11"/>
        <rFont val="宋体"/>
        <charset val="134"/>
      </rPr>
      <t>国有土地使用权出让收入</t>
    </r>
  </si>
  <si>
    <r>
      <rPr>
        <sz val="11"/>
        <rFont val="Times New Roman"/>
        <charset val="134"/>
      </rPr>
      <t xml:space="preserve">211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</si>
  <si>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1030155 </t>
    </r>
    <r>
      <rPr>
        <sz val="11"/>
        <rFont val="宋体"/>
        <charset val="134"/>
      </rPr>
      <t>彩票公益金收入</t>
    </r>
  </si>
  <si>
    <r>
      <rPr>
        <sz val="11"/>
        <rFont val="Times New Roman"/>
        <charset val="134"/>
      </rPr>
      <t xml:space="preserve">212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</si>
  <si>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1030156 </t>
    </r>
    <r>
      <rPr>
        <sz val="11"/>
        <rFont val="宋体"/>
        <charset val="134"/>
      </rPr>
      <t>城市基础设施配套费收入</t>
    </r>
  </si>
  <si>
    <r>
      <rPr>
        <sz val="11"/>
        <rFont val="Times New Roman"/>
        <charset val="134"/>
      </rPr>
      <t xml:space="preserve">213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</si>
  <si>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1030157 </t>
    </r>
    <r>
      <rPr>
        <sz val="11"/>
        <rFont val="宋体"/>
        <charset val="134"/>
      </rPr>
      <t>小型水库移民扶助基金收入</t>
    </r>
  </si>
  <si>
    <r>
      <rPr>
        <sz val="11"/>
        <rFont val="Times New Roman"/>
        <charset val="134"/>
      </rPr>
      <t xml:space="preserve">214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</si>
  <si>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1030178 </t>
    </r>
    <r>
      <rPr>
        <sz val="11"/>
        <rFont val="宋体"/>
        <charset val="134"/>
      </rPr>
      <t>污水处理费收入</t>
    </r>
  </si>
  <si>
    <r>
      <rPr>
        <sz val="11"/>
        <rFont val="Times New Roman"/>
        <charset val="134"/>
      </rPr>
      <t xml:space="preserve">215  </t>
    </r>
    <r>
      <rPr>
        <sz val="11"/>
        <rFont val="宋体"/>
        <charset val="134"/>
      </rPr>
      <t>资源勘探信息等支出</t>
    </r>
  </si>
  <si>
    <r>
      <rPr>
        <sz val="11"/>
        <rFont val="Times New Roman"/>
        <charset val="134"/>
      </rPr>
      <t xml:space="preserve">1030180 </t>
    </r>
    <r>
      <rPr>
        <sz val="11"/>
        <rFont val="宋体"/>
        <charset val="134"/>
      </rPr>
      <t>彩票发行机构和彩票销售机构的业务费用</t>
    </r>
  </si>
  <si>
    <r>
      <rPr>
        <sz val="11"/>
        <rFont val="Times New Roman"/>
        <charset val="134"/>
      </rPr>
      <t xml:space="preserve">216  </t>
    </r>
    <r>
      <rPr>
        <sz val="11"/>
        <rFont val="宋体"/>
        <charset val="134"/>
      </rPr>
      <t>商业服务业等支出</t>
    </r>
  </si>
  <si>
    <r>
      <rPr>
        <sz val="11"/>
        <rFont val="Times New Roman"/>
        <charset val="134"/>
      </rPr>
      <t xml:space="preserve">1030199 </t>
    </r>
    <r>
      <rPr>
        <sz val="11"/>
        <rFont val="宋体"/>
        <charset val="134"/>
      </rPr>
      <t>其他政府性基金收入</t>
    </r>
  </si>
  <si>
    <r>
      <rPr>
        <sz val="11"/>
        <rFont val="Times New Roman"/>
        <charset val="134"/>
      </rPr>
      <t xml:space="preserve">217  </t>
    </r>
    <r>
      <rPr>
        <sz val="11"/>
        <rFont val="宋体"/>
        <charset val="134"/>
      </rPr>
      <t>金融支出</t>
    </r>
  </si>
  <si>
    <r>
      <rPr>
        <b/>
        <sz val="11"/>
        <rFont val="Times New Roman"/>
        <charset val="134"/>
      </rPr>
      <t xml:space="preserve">10310 </t>
    </r>
    <r>
      <rPr>
        <b/>
        <sz val="11"/>
        <rFont val="宋体"/>
        <charset val="134"/>
      </rPr>
      <t>专项债务对应项目专项收入</t>
    </r>
  </si>
  <si>
    <r>
      <rPr>
        <sz val="11"/>
        <rFont val="Times New Roman"/>
        <charset val="134"/>
      </rPr>
      <t xml:space="preserve">229  </t>
    </r>
    <r>
      <rPr>
        <sz val="11"/>
        <rFont val="宋体"/>
        <charset val="134"/>
      </rPr>
      <t>其他支出</t>
    </r>
  </si>
  <si>
    <r>
      <rPr>
        <sz val="11"/>
        <rFont val="Times New Roman"/>
        <charset val="134"/>
      </rPr>
      <t xml:space="preserve">1031006 </t>
    </r>
    <r>
      <rPr>
        <sz val="11"/>
        <rFont val="宋体"/>
        <charset val="134"/>
      </rPr>
      <t>国有土地使用权出让金专项债务对应项目专项收入</t>
    </r>
  </si>
  <si>
    <r>
      <rPr>
        <sz val="8"/>
        <rFont val="Times New Roman"/>
        <charset val="134"/>
      </rPr>
      <t xml:space="preserve">      </t>
    </r>
    <r>
      <rPr>
        <sz val="8"/>
        <rFont val="宋体"/>
        <charset val="134"/>
      </rPr>
      <t>其中：盈江县工业园区农民工返乡创业园建设项目</t>
    </r>
    <r>
      <rPr>
        <sz val="8"/>
        <rFont val="Times New Roman"/>
        <charset val="134"/>
      </rPr>
      <t>30000</t>
    </r>
    <r>
      <rPr>
        <sz val="8"/>
        <rFont val="宋体"/>
        <charset val="134"/>
      </rPr>
      <t>万元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第一批</t>
    </r>
    <r>
      <rPr>
        <sz val="8"/>
        <rFont val="Times New Roman"/>
        <charset val="134"/>
      </rPr>
      <t>)</t>
    </r>
    <r>
      <rPr>
        <sz val="8"/>
        <rFont val="宋体"/>
        <charset val="134"/>
      </rPr>
      <t>；盈江县工业园区农民工返乡创业园建设项目</t>
    </r>
    <r>
      <rPr>
        <sz val="8"/>
        <rFont val="Times New Roman"/>
        <charset val="134"/>
      </rPr>
      <t>18</t>
    </r>
    <r>
      <rPr>
        <sz val="8"/>
        <rFont val="宋体"/>
        <charset val="134"/>
      </rPr>
      <t>000万元(第二批)。</t>
    </r>
  </si>
  <si>
    <r>
      <rPr>
        <sz val="11"/>
        <rFont val="Times New Roman"/>
        <charset val="134"/>
      </rPr>
      <t>1031099</t>
    </r>
    <r>
      <rPr>
        <sz val="11"/>
        <rFont val="宋体"/>
        <charset val="134"/>
      </rPr>
      <t>其他政府性基金专项债务对应项目专项收入</t>
    </r>
  </si>
  <si>
    <r>
      <rPr>
        <sz val="11"/>
        <rFont val="Times New Roman"/>
        <charset val="134"/>
      </rPr>
      <t xml:space="preserve">232  </t>
    </r>
    <r>
      <rPr>
        <sz val="11"/>
        <rFont val="宋体"/>
        <charset val="134"/>
      </rPr>
      <t>债务付息支出</t>
    </r>
  </si>
  <si>
    <r>
      <rPr>
        <sz val="11"/>
        <rFont val="Times New Roman"/>
        <charset val="134"/>
      </rPr>
      <t xml:space="preserve">233  </t>
    </r>
    <r>
      <rPr>
        <sz val="11"/>
        <rFont val="宋体"/>
        <charset val="134"/>
      </rPr>
      <t>债务发行费用支出</t>
    </r>
  </si>
  <si>
    <r>
      <rPr>
        <sz val="11"/>
        <rFont val="Times New Roman"/>
        <charset val="134"/>
      </rPr>
      <t xml:space="preserve">234  </t>
    </r>
    <r>
      <rPr>
        <sz val="11"/>
        <rFont val="宋体"/>
        <charset val="134"/>
      </rPr>
      <t>抗疫特别国债</t>
    </r>
  </si>
  <si>
    <r>
      <rPr>
        <b/>
        <sz val="11"/>
        <rFont val="Times New Roman"/>
        <charset val="134"/>
      </rPr>
      <t xml:space="preserve">110 </t>
    </r>
    <r>
      <rPr>
        <b/>
        <sz val="11"/>
        <rFont val="宋体"/>
        <charset val="134"/>
      </rPr>
      <t>转移性收入</t>
    </r>
  </si>
  <si>
    <r>
      <rPr>
        <b/>
        <sz val="11"/>
        <rFont val="Times New Roman"/>
        <charset val="134"/>
      </rPr>
      <t xml:space="preserve">230 </t>
    </r>
    <r>
      <rPr>
        <b/>
        <sz val="11"/>
        <rFont val="宋体"/>
        <charset val="134"/>
      </rPr>
      <t>转移性支出</t>
    </r>
  </si>
  <si>
    <r>
      <rPr>
        <sz val="11"/>
        <rFont val="Times New Roman"/>
        <charset val="134"/>
      </rPr>
      <t xml:space="preserve">11004 </t>
    </r>
    <r>
      <rPr>
        <sz val="11"/>
        <rFont val="宋体"/>
        <charset val="134"/>
      </rPr>
      <t>政府性基金转移收入</t>
    </r>
  </si>
  <si>
    <r>
      <rPr>
        <sz val="11"/>
        <rFont val="Times New Roman"/>
        <charset val="134"/>
      </rPr>
      <t xml:space="preserve">23004 </t>
    </r>
    <r>
      <rPr>
        <sz val="11"/>
        <rFont val="宋体"/>
        <charset val="134"/>
      </rPr>
      <t>政府性基金上解支出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</si>
  <si>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其中：抗疫特别国债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</si>
  <si>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疫情防控（直达资金）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</si>
  <si>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</si>
  <si>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 xml:space="preserve">11008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</si>
  <si>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23008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</si>
  <si>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其中：上年结转</t>
    </r>
  </si>
  <si>
    <r>
      <rPr>
        <sz val="11"/>
        <rFont val="Times New Roman"/>
        <charset val="134"/>
      </rPr>
      <t xml:space="preserve">11009 </t>
    </r>
    <r>
      <rPr>
        <sz val="11"/>
        <rFont val="宋体"/>
        <charset val="134"/>
      </rPr>
      <t>调入资金</t>
    </r>
  </si>
  <si>
    <r>
      <rPr>
        <sz val="11"/>
        <rFont val="Times New Roman"/>
        <charset val="134"/>
      </rPr>
      <t xml:space="preserve">23009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</si>
  <si>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134"/>
      </rPr>
      <t xml:space="preserve">11011 </t>
    </r>
    <r>
      <rPr>
        <sz val="11"/>
        <rFont val="宋体"/>
        <charset val="134"/>
      </rPr>
      <t>债务转贷收入</t>
    </r>
  </si>
  <si>
    <r>
      <rPr>
        <b/>
        <sz val="11"/>
        <rFont val="Times New Roman"/>
        <charset val="134"/>
      </rPr>
      <t xml:space="preserve">231   </t>
    </r>
    <r>
      <rPr>
        <b/>
        <sz val="11"/>
        <rFont val="宋体"/>
        <charset val="134"/>
      </rPr>
      <t>债务还本支出</t>
    </r>
  </si>
  <si>
    <r>
      <rPr>
        <sz val="22"/>
        <rFont val="Times New Roman"/>
        <charset val="134"/>
      </rPr>
      <t>2022</t>
    </r>
    <r>
      <rPr>
        <sz val="22"/>
        <rFont val="华文中宋"/>
        <charset val="134"/>
      </rPr>
      <t>年度盈江县政府性基金预算支出调整变动情况表</t>
    </r>
  </si>
  <si>
    <r>
      <rPr>
        <b/>
        <sz val="12"/>
        <rFont val="Times New Roman"/>
        <charset val="134"/>
      </rPr>
      <t>本次调整数较年初预算数</t>
    </r>
    <r>
      <rPr>
        <b/>
        <sz val="12"/>
        <rFont val="Times New Roman"/>
        <charset val="134"/>
      </rPr>
      <t>±</t>
    </r>
  </si>
  <si>
    <r>
      <rPr>
        <b/>
        <sz val="12"/>
        <rFont val="Times New Roman"/>
        <charset val="134"/>
      </rPr>
      <t xml:space="preserve">206  </t>
    </r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</si>
  <si>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207  </t>
    </r>
    <r>
      <rPr>
        <b/>
        <sz val="12"/>
        <rFont val="宋体"/>
        <charset val="134"/>
      </rPr>
      <t>文化体育与传媒支出</t>
    </r>
  </si>
  <si>
    <r>
      <rPr>
        <b/>
        <sz val="12"/>
        <rFont val="Times New Roman"/>
        <charset val="134"/>
      </rPr>
      <t xml:space="preserve">208  </t>
    </r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</si>
  <si>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211  </t>
    </r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</si>
  <si>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212  </t>
    </r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</si>
  <si>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213  </t>
    </r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</si>
  <si>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214  </t>
    </r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</si>
  <si>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215  </t>
    </r>
    <r>
      <rPr>
        <b/>
        <sz val="12"/>
        <rFont val="宋体"/>
        <charset val="134"/>
      </rPr>
      <t>资源勘探信息等支出</t>
    </r>
  </si>
  <si>
    <r>
      <rPr>
        <b/>
        <sz val="12"/>
        <rFont val="Times New Roman"/>
        <charset val="134"/>
      </rPr>
      <t xml:space="preserve">216  </t>
    </r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</si>
  <si>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217  </t>
    </r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</si>
  <si>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229  </t>
    </r>
    <r>
      <rPr>
        <b/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</si>
  <si>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232  </t>
    </r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</si>
  <si>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233  </t>
    </r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</si>
  <si>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234  </t>
    </r>
    <r>
      <rPr>
        <b/>
        <sz val="12"/>
        <rFont val="宋体"/>
        <charset val="134"/>
      </rPr>
      <t>抗疫特别国债（（城镇供水项目建、设疫情防控）</t>
    </r>
  </si>
  <si>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本级支出小计</t>
    </r>
  </si>
  <si>
    <r>
      <rPr>
        <sz val="20"/>
        <rFont val="Times New Roman"/>
        <charset val="134"/>
      </rPr>
      <t>2022</t>
    </r>
    <r>
      <rPr>
        <sz val="20"/>
        <rFont val="华文中宋"/>
        <charset val="134"/>
      </rPr>
      <t>年度盈江县社会保险基金预算收支安排调整表</t>
    </r>
  </si>
  <si>
    <r>
      <rPr>
        <b/>
        <sz val="11"/>
        <rFont val="宋体"/>
        <charset val="134"/>
      </rPr>
      <t>较年初预算数</t>
    </r>
    <r>
      <rPr>
        <b/>
        <sz val="11"/>
        <rFont val="Times New Roman"/>
        <charset val="134"/>
      </rPr>
      <t>±</t>
    </r>
  </si>
  <si>
    <r>
      <rPr>
        <sz val="11"/>
        <rFont val="Times New Roman"/>
        <charset val="134"/>
      </rPr>
      <t xml:space="preserve">10201 </t>
    </r>
    <r>
      <rPr>
        <sz val="11"/>
        <rFont val="宋体"/>
        <charset val="134"/>
      </rPr>
      <t>企业职工基本养老保险基金收入</t>
    </r>
  </si>
  <si>
    <t>0</t>
  </si>
  <si>
    <r>
      <rPr>
        <sz val="11"/>
        <rFont val="Times New Roman"/>
        <charset val="134"/>
      </rPr>
      <t xml:space="preserve">20901 </t>
    </r>
    <r>
      <rPr>
        <sz val="11"/>
        <rFont val="宋体"/>
        <charset val="134"/>
      </rPr>
      <t>企业职工基本养老保险基金支出</t>
    </r>
  </si>
  <si>
    <r>
      <rPr>
        <sz val="11"/>
        <rFont val="Times New Roman"/>
        <charset val="134"/>
      </rPr>
      <t xml:space="preserve">10202 </t>
    </r>
    <r>
      <rPr>
        <sz val="11"/>
        <rFont val="宋体"/>
        <charset val="134"/>
      </rPr>
      <t>失业保险基金收入</t>
    </r>
  </si>
  <si>
    <r>
      <rPr>
        <sz val="11"/>
        <rFont val="Times New Roman"/>
        <charset val="134"/>
      </rPr>
      <t xml:space="preserve">20902 </t>
    </r>
    <r>
      <rPr>
        <sz val="11"/>
        <rFont val="宋体"/>
        <charset val="134"/>
      </rPr>
      <t>失业保险基金支出</t>
    </r>
  </si>
  <si>
    <r>
      <rPr>
        <sz val="11"/>
        <rFont val="Times New Roman"/>
        <charset val="134"/>
      </rPr>
      <t xml:space="preserve">10203 </t>
    </r>
    <r>
      <rPr>
        <sz val="11"/>
        <rFont val="宋体"/>
        <charset val="134"/>
      </rPr>
      <t>职工基本医疗保险基金收入</t>
    </r>
  </si>
  <si>
    <r>
      <rPr>
        <sz val="11"/>
        <rFont val="Times New Roman"/>
        <charset val="134"/>
      </rPr>
      <t xml:space="preserve">20903 </t>
    </r>
    <r>
      <rPr>
        <sz val="11"/>
        <rFont val="宋体"/>
        <charset val="134"/>
      </rPr>
      <t>职工基本医疗保险基金支出</t>
    </r>
  </si>
  <si>
    <r>
      <rPr>
        <sz val="11"/>
        <rFont val="Times New Roman"/>
        <charset val="134"/>
      </rPr>
      <t xml:space="preserve">10204 </t>
    </r>
    <r>
      <rPr>
        <sz val="11"/>
        <rFont val="宋体"/>
        <charset val="134"/>
      </rPr>
      <t>工伤保险基金收入</t>
    </r>
  </si>
  <si>
    <r>
      <rPr>
        <sz val="11"/>
        <rFont val="Times New Roman"/>
        <charset val="134"/>
      </rPr>
      <t xml:space="preserve">20904 </t>
    </r>
    <r>
      <rPr>
        <sz val="11"/>
        <rFont val="宋体"/>
        <charset val="134"/>
      </rPr>
      <t>工伤保险基金支出</t>
    </r>
  </si>
  <si>
    <r>
      <rPr>
        <sz val="11"/>
        <rFont val="Times New Roman"/>
        <charset val="134"/>
      </rPr>
      <t xml:space="preserve">10205 </t>
    </r>
    <r>
      <rPr>
        <sz val="11"/>
        <rFont val="宋体"/>
        <charset val="134"/>
      </rPr>
      <t>生育保险基金收入</t>
    </r>
  </si>
  <si>
    <r>
      <rPr>
        <sz val="11"/>
        <rFont val="Times New Roman"/>
        <charset val="134"/>
      </rPr>
      <t xml:space="preserve">20905 </t>
    </r>
    <r>
      <rPr>
        <sz val="11"/>
        <rFont val="宋体"/>
        <charset val="134"/>
      </rPr>
      <t>生育保险基金支出</t>
    </r>
  </si>
  <si>
    <r>
      <rPr>
        <sz val="11"/>
        <rFont val="Times New Roman"/>
        <charset val="134"/>
      </rPr>
      <t xml:space="preserve">10206 </t>
    </r>
    <r>
      <rPr>
        <sz val="11"/>
        <rFont val="宋体"/>
        <charset val="134"/>
      </rPr>
      <t>新型农村合作医疗基金收入</t>
    </r>
  </si>
  <si>
    <r>
      <rPr>
        <sz val="11"/>
        <rFont val="Times New Roman"/>
        <charset val="134"/>
      </rPr>
      <t xml:space="preserve">20906 </t>
    </r>
    <r>
      <rPr>
        <sz val="11"/>
        <rFont val="宋体"/>
        <charset val="134"/>
      </rPr>
      <t>新型农村合作医疗基金支出</t>
    </r>
  </si>
  <si>
    <r>
      <rPr>
        <sz val="11"/>
        <rFont val="Times New Roman"/>
        <charset val="134"/>
      </rPr>
      <t xml:space="preserve">10207 </t>
    </r>
    <r>
      <rPr>
        <sz val="11"/>
        <rFont val="宋体"/>
        <charset val="134"/>
      </rPr>
      <t>城镇居民基本医疗保险基金收入</t>
    </r>
  </si>
  <si>
    <r>
      <rPr>
        <sz val="11"/>
        <rFont val="Times New Roman"/>
        <charset val="134"/>
      </rPr>
      <t xml:space="preserve">20907 </t>
    </r>
    <r>
      <rPr>
        <sz val="11"/>
        <rFont val="宋体"/>
        <charset val="134"/>
      </rPr>
      <t>城镇居民基本医疗保险基金支出</t>
    </r>
  </si>
  <si>
    <r>
      <rPr>
        <sz val="11"/>
        <rFont val="Times New Roman"/>
        <charset val="134"/>
      </rPr>
      <t xml:space="preserve">10210 </t>
    </r>
    <r>
      <rPr>
        <sz val="11"/>
        <rFont val="宋体"/>
        <charset val="134"/>
      </rPr>
      <t>城乡居民基本养老保险基金收入</t>
    </r>
  </si>
  <si>
    <r>
      <rPr>
        <sz val="11"/>
        <rFont val="Times New Roman"/>
        <charset val="134"/>
      </rPr>
      <t xml:space="preserve">20910 </t>
    </r>
    <r>
      <rPr>
        <sz val="11"/>
        <rFont val="宋体"/>
        <charset val="134"/>
      </rPr>
      <t>城乡居民基本养老保险基金支出</t>
    </r>
  </si>
  <si>
    <r>
      <rPr>
        <sz val="11"/>
        <rFont val="Times New Roman"/>
        <charset val="134"/>
      </rPr>
      <t xml:space="preserve">10211 </t>
    </r>
    <r>
      <rPr>
        <sz val="11"/>
        <rFont val="宋体"/>
        <charset val="134"/>
      </rPr>
      <t>机关事业单位基本养老保险基金收入</t>
    </r>
  </si>
  <si>
    <r>
      <rPr>
        <sz val="11"/>
        <rFont val="Times New Roman"/>
        <charset val="134"/>
      </rPr>
      <t xml:space="preserve">20911 </t>
    </r>
    <r>
      <rPr>
        <sz val="11"/>
        <rFont val="宋体"/>
        <charset val="134"/>
      </rPr>
      <t>机关事业单位基本养老保险基金支出</t>
    </r>
  </si>
  <si>
    <r>
      <rPr>
        <sz val="11"/>
        <rFont val="Times New Roman"/>
        <charset val="134"/>
      </rPr>
      <t xml:space="preserve">10212 </t>
    </r>
    <r>
      <rPr>
        <sz val="11"/>
        <rFont val="宋体"/>
        <charset val="134"/>
      </rPr>
      <t>城乡居民基本医疗保险基金收入</t>
    </r>
  </si>
  <si>
    <r>
      <rPr>
        <sz val="11"/>
        <rFont val="Times New Roman"/>
        <charset val="134"/>
      </rPr>
      <t xml:space="preserve">20912 </t>
    </r>
    <r>
      <rPr>
        <sz val="11"/>
        <rFont val="宋体"/>
        <charset val="134"/>
      </rPr>
      <t>城乡居民基本医疗保险基金支出</t>
    </r>
  </si>
  <si>
    <r>
      <rPr>
        <sz val="11"/>
        <rFont val="Times New Roman"/>
        <charset val="134"/>
      </rPr>
      <t xml:space="preserve">10299 </t>
    </r>
    <r>
      <rPr>
        <sz val="11"/>
        <rFont val="宋体"/>
        <charset val="134"/>
      </rPr>
      <t>其他社会保险基金收入</t>
    </r>
  </si>
  <si>
    <r>
      <rPr>
        <sz val="11"/>
        <rFont val="Times New Roman"/>
        <charset val="134"/>
      </rPr>
      <t xml:space="preserve">20999 </t>
    </r>
    <r>
      <rPr>
        <sz val="11"/>
        <rFont val="宋体"/>
        <charset val="134"/>
      </rPr>
      <t>其他社会保险基金支出</t>
    </r>
  </si>
  <si>
    <r>
      <rPr>
        <sz val="11"/>
        <rFont val="Times New Roman"/>
        <charset val="134"/>
      </rPr>
      <t xml:space="preserve">  1100803 </t>
    </r>
    <r>
      <rPr>
        <sz val="11"/>
        <rFont val="宋体"/>
        <charset val="134"/>
      </rPr>
      <t>社会保险基金预算上年结余收入</t>
    </r>
  </si>
  <si>
    <r>
      <rPr>
        <sz val="11"/>
        <rFont val="Times New Roman"/>
        <charset val="134"/>
      </rPr>
      <t xml:space="preserve">  2300903 </t>
    </r>
    <r>
      <rPr>
        <sz val="11"/>
        <rFont val="宋体"/>
        <charset val="134"/>
      </rPr>
      <t>社会保险基金预算年终结余</t>
    </r>
  </si>
  <si>
    <r>
      <rPr>
        <sz val="11"/>
        <rFont val="Times New Roman"/>
        <charset val="134"/>
      </rPr>
      <t xml:space="preserve">11014 </t>
    </r>
    <r>
      <rPr>
        <sz val="11"/>
        <rFont val="宋体"/>
        <charset val="134"/>
      </rPr>
      <t>社会保险基金上解下拨收入</t>
    </r>
  </si>
  <si>
    <r>
      <rPr>
        <sz val="11"/>
        <rFont val="Times New Roman"/>
        <charset val="134"/>
      </rPr>
      <t xml:space="preserve">23014 </t>
    </r>
    <r>
      <rPr>
        <sz val="11"/>
        <rFont val="宋体"/>
        <charset val="134"/>
      </rPr>
      <t>社会保险基金上解下拨支出</t>
    </r>
  </si>
  <si>
    <r>
      <rPr>
        <sz val="11"/>
        <rFont val="Times New Roman"/>
        <charset val="134"/>
      </rPr>
      <t xml:space="preserve">  1101401 </t>
    </r>
    <r>
      <rPr>
        <sz val="11"/>
        <rFont val="宋体"/>
        <charset val="134"/>
      </rPr>
      <t>社会保险基金上级补助收入</t>
    </r>
  </si>
  <si>
    <r>
      <rPr>
        <sz val="11"/>
        <rFont val="Times New Roman"/>
        <charset val="134"/>
      </rPr>
      <t xml:space="preserve">  2301401 </t>
    </r>
    <r>
      <rPr>
        <sz val="11"/>
        <rFont val="宋体"/>
        <charset val="134"/>
      </rPr>
      <t>社会保险基金补助下级支出</t>
    </r>
  </si>
  <si>
    <r>
      <rPr>
        <sz val="11"/>
        <rFont val="Times New Roman"/>
        <charset val="134"/>
      </rPr>
      <t xml:space="preserve">  1101402 </t>
    </r>
    <r>
      <rPr>
        <sz val="11"/>
        <rFont val="宋体"/>
        <charset val="134"/>
      </rPr>
      <t>社会保险基金下级上解收入</t>
    </r>
  </si>
  <si>
    <r>
      <rPr>
        <sz val="11"/>
        <rFont val="Times New Roman"/>
        <charset val="134"/>
      </rPr>
      <t xml:space="preserve">  2301402 </t>
    </r>
    <r>
      <rPr>
        <sz val="11"/>
        <rFont val="宋体"/>
        <charset val="134"/>
      </rPr>
      <t>社会保险基金上解上级支出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</si>
  <si>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入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</si>
  <si>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</si>
  <si>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sz val="20"/>
        <rFont val="Times New Roman"/>
        <charset val="134"/>
      </rPr>
      <t>2022</t>
    </r>
    <r>
      <rPr>
        <sz val="20"/>
        <rFont val="华文中宋"/>
        <charset val="134"/>
      </rPr>
      <t>年度盈江县国有资本经营预算收支安排调整表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</si>
  <si>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</si>
  <si>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出</t>
    </r>
  </si>
  <si>
    <r>
      <rPr>
        <sz val="11"/>
        <rFont val="Times New Roman"/>
        <charset val="134"/>
      </rPr>
      <t>10306</t>
    </r>
    <r>
      <rPr>
        <sz val="11"/>
        <rFont val="宋体"/>
        <charset val="134"/>
      </rPr>
      <t>国有资本经营预算收入</t>
    </r>
  </si>
  <si>
    <r>
      <rPr>
        <sz val="11"/>
        <rFont val="Times New Roman"/>
        <charset val="134"/>
      </rPr>
      <t>22301</t>
    </r>
    <r>
      <rPr>
        <sz val="11"/>
        <rFont val="宋体"/>
        <charset val="134"/>
      </rPr>
      <t>　解决历史遗留问题及改革成本支出</t>
    </r>
  </si>
  <si>
    <r>
      <rPr>
        <sz val="11"/>
        <rFont val="Times New Roman"/>
        <charset val="134"/>
      </rPr>
      <t xml:space="preserve">1030601 </t>
    </r>
    <r>
      <rPr>
        <sz val="11"/>
        <rFont val="宋体"/>
        <charset val="134"/>
      </rPr>
      <t>利润收入</t>
    </r>
  </si>
  <si>
    <r>
      <rPr>
        <sz val="11"/>
        <rFont val="Times New Roman"/>
        <charset val="134"/>
      </rPr>
      <t>22302</t>
    </r>
    <r>
      <rPr>
        <sz val="11"/>
        <rFont val="宋体"/>
        <charset val="134"/>
      </rPr>
      <t>　国有企业资本金注入</t>
    </r>
  </si>
  <si>
    <r>
      <rPr>
        <sz val="11"/>
        <rFont val="Times New Roman"/>
        <charset val="134"/>
      </rPr>
      <t xml:space="preserve">1030602 </t>
    </r>
    <r>
      <rPr>
        <sz val="11"/>
        <rFont val="宋体"/>
        <charset val="134"/>
      </rPr>
      <t>股利、股息收入</t>
    </r>
  </si>
  <si>
    <r>
      <rPr>
        <sz val="11"/>
        <rFont val="Times New Roman"/>
        <charset val="134"/>
      </rPr>
      <t>22303</t>
    </r>
    <r>
      <rPr>
        <sz val="11"/>
        <rFont val="宋体"/>
        <charset val="134"/>
      </rPr>
      <t>　国有企业政策性补贴</t>
    </r>
  </si>
  <si>
    <r>
      <rPr>
        <sz val="11"/>
        <rFont val="Times New Roman"/>
        <charset val="134"/>
      </rPr>
      <t xml:space="preserve">1030603 </t>
    </r>
    <r>
      <rPr>
        <sz val="11"/>
        <rFont val="宋体"/>
        <charset val="134"/>
      </rPr>
      <t>产权转让收入</t>
    </r>
  </si>
  <si>
    <r>
      <rPr>
        <sz val="11"/>
        <rFont val="Times New Roman"/>
        <charset val="134"/>
      </rPr>
      <t>22304</t>
    </r>
    <r>
      <rPr>
        <sz val="11"/>
        <rFont val="宋体"/>
        <charset val="134"/>
      </rPr>
      <t>　金融国有资本经营预算支出</t>
    </r>
  </si>
  <si>
    <r>
      <rPr>
        <sz val="11"/>
        <rFont val="Times New Roman"/>
        <charset val="134"/>
      </rPr>
      <t xml:space="preserve">1030604 </t>
    </r>
    <r>
      <rPr>
        <sz val="11"/>
        <rFont val="宋体"/>
        <charset val="134"/>
      </rPr>
      <t>清算收入</t>
    </r>
  </si>
  <si>
    <r>
      <rPr>
        <sz val="11"/>
        <rFont val="Times New Roman"/>
        <charset val="134"/>
      </rPr>
      <t>22399</t>
    </r>
    <r>
      <rPr>
        <sz val="11"/>
        <rFont val="宋体"/>
        <charset val="134"/>
      </rPr>
      <t>　其他国有资本经营预算支出</t>
    </r>
  </si>
  <si>
    <r>
      <rPr>
        <sz val="11"/>
        <rFont val="Times New Roman"/>
        <charset val="134"/>
      </rPr>
      <t xml:space="preserve">1030698 </t>
    </r>
    <r>
      <rPr>
        <sz val="11"/>
        <rFont val="宋体"/>
        <charset val="134"/>
      </rPr>
      <t>其他国有资本经营预算收入</t>
    </r>
  </si>
  <si>
    <t>国有资本经营收入</t>
  </si>
  <si>
    <t>国有资本经营支出</t>
  </si>
  <si>
    <r>
      <rPr>
        <sz val="11"/>
        <rFont val="Times New Roman"/>
        <charset val="134"/>
      </rPr>
      <t>110</t>
    </r>
    <r>
      <rPr>
        <sz val="11"/>
        <rFont val="宋体"/>
        <charset val="134"/>
      </rPr>
      <t>　转移支付收入</t>
    </r>
  </si>
  <si>
    <r>
      <rPr>
        <sz val="11"/>
        <rFont val="Times New Roman"/>
        <charset val="134"/>
      </rPr>
      <t>230</t>
    </r>
    <r>
      <rPr>
        <sz val="11"/>
        <rFont val="宋体"/>
        <charset val="134"/>
      </rPr>
      <t>　转移性支出</t>
    </r>
  </si>
  <si>
    <r>
      <rPr>
        <sz val="11"/>
        <rFont val="Times New Roman"/>
        <charset val="134"/>
      </rPr>
      <t xml:space="preserve">  11005</t>
    </r>
    <r>
      <rPr>
        <sz val="11"/>
        <rFont val="宋体"/>
        <charset val="134"/>
      </rPr>
      <t>　国有资本经营预算转移支付收入</t>
    </r>
  </si>
  <si>
    <r>
      <rPr>
        <sz val="11"/>
        <rFont val="Times New Roman"/>
        <charset val="134"/>
      </rPr>
      <t xml:space="preserve">  23005</t>
    </r>
    <r>
      <rPr>
        <sz val="11"/>
        <rFont val="宋体"/>
        <charset val="134"/>
      </rPr>
      <t>　国有资本经营预算转移支付</t>
    </r>
  </si>
  <si>
    <r>
      <rPr>
        <sz val="11"/>
        <rFont val="Times New Roman"/>
        <charset val="134"/>
      </rPr>
      <t xml:space="preserve">  11008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</si>
  <si>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23008</t>
    </r>
    <r>
      <rPr>
        <sz val="11"/>
        <rFont val="宋体"/>
        <charset val="134"/>
      </rPr>
      <t>　调出资金</t>
    </r>
  </si>
  <si>
    <r>
      <rPr>
        <sz val="11"/>
        <rFont val="Times New Roman"/>
        <charset val="134"/>
      </rPr>
      <t xml:space="preserve">    2300803</t>
    </r>
    <r>
      <rPr>
        <sz val="11"/>
        <rFont val="宋体"/>
        <charset val="134"/>
      </rPr>
      <t>　国有资本经营预算调出资金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</si>
  <si>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入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</si>
  <si>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出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</si>
  <si>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年盈江县地方政府新增债券资金安排情况表</t>
    </r>
    <r>
      <rPr>
        <b/>
        <sz val="18"/>
        <rFont val="Times New Roman"/>
        <charset val="134"/>
      </rPr>
      <t xml:space="preserve">   </t>
    </r>
  </si>
  <si>
    <t>年度</t>
  </si>
  <si>
    <t>批次</t>
  </si>
  <si>
    <t>县市</t>
  </si>
  <si>
    <t>项目名称</t>
  </si>
  <si>
    <t>安排金额（万元）</t>
  </si>
  <si>
    <t>债券类别</t>
  </si>
  <si>
    <t>盈江县</t>
  </si>
  <si>
    <t>盈江县义务教育均衡发展小学阶段基础设施建设项目</t>
  </si>
  <si>
    <t>一般债券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</si>
  <si>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年期</t>
    </r>
  </si>
  <si>
    <t>盈江县义务教育均衡发展初中阶段基础设施建设项目</t>
  </si>
  <si>
    <t>第一批</t>
  </si>
  <si>
    <t>盈江县工业园区农民工返乡创业园建设项目</t>
  </si>
  <si>
    <t>专项债券</t>
  </si>
  <si>
    <t>第二批</t>
  </si>
  <si>
    <t>总计</t>
  </si>
  <si>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年盈江县地方政府债务限额表</t>
    </r>
  </si>
  <si>
    <r>
      <rPr>
        <b/>
        <sz val="10"/>
        <color rgb="FF000000"/>
        <rFont val="Times New Roman"/>
        <charset val="134"/>
      </rPr>
      <t>地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区</t>
    </r>
  </si>
  <si>
    <r>
      <rPr>
        <b/>
        <sz val="10"/>
        <rFont val="Times New Roman"/>
        <charset val="134"/>
      </rPr>
      <t>2021</t>
    </r>
    <r>
      <rPr>
        <b/>
        <sz val="10"/>
        <rFont val="宋体"/>
        <charset val="134"/>
      </rPr>
      <t>年政府债务限额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</si>
  <si>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年新增债务限额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</si>
  <si>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年政府债务限额</t>
    </r>
  </si>
  <si>
    <t>一般债务</t>
  </si>
  <si>
    <t>专项债务</t>
  </si>
  <si>
    <t>内债</t>
  </si>
  <si>
    <t>外债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</si>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</sst>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yyyy&quot;年&quot;m&quot;月&quot;;@"/>
    <numFmt numFmtId="179" formatCode="0_ "/>
    <numFmt numFmtId="180" formatCode="0.0_ "/>
    <numFmt numFmtId="181" formatCode="#,##0.00_ "/>
    <numFmt numFmtId="182" formatCode="#,##0_ ;[Red]\-#,##0\ "/>
    <numFmt numFmtId="183" formatCode="#,##0_);[Red]\(#,##0\)"/>
  </numFmts>
  <fonts count="91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4"/>
      <name val="Times New Roman"/>
      <charset val="134"/>
    </font>
    <font>
      <b/>
      <sz val="18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22"/>
      <name val="Times New Roman"/>
      <charset val="134"/>
    </font>
    <font>
      <sz val="30"/>
      <name val="Times New Roman"/>
      <charset val="134"/>
    </font>
    <font>
      <sz val="8"/>
      <name val="Times New Roman"/>
      <charset val="134"/>
    </font>
    <font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Times New Roman"/>
      <charset val="134"/>
    </font>
    <font>
      <b/>
      <sz val="22"/>
      <name val="Times New Roman"/>
      <charset val="134"/>
    </font>
    <font>
      <b/>
      <sz val="8"/>
      <name val="Times New Roman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16"/>
      <name val="Times New Roman"/>
      <charset val="134"/>
    </font>
    <font>
      <sz val="10"/>
      <name val="Times New Roman"/>
      <charset val="0"/>
    </font>
    <font>
      <b/>
      <i/>
      <sz val="10"/>
      <name val="Times New Roman"/>
      <charset val="134"/>
    </font>
    <font>
      <b/>
      <sz val="14"/>
      <name val="Times New Roman"/>
      <charset val="134"/>
    </font>
    <font>
      <sz val="15"/>
      <name val="Times New Roman"/>
      <charset val="134"/>
    </font>
    <font>
      <sz val="20"/>
      <name val="华文中宋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9"/>
      <name val="宋体"/>
      <charset val="134"/>
    </font>
    <font>
      <sz val="10"/>
      <name val="MS Sans Serif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20"/>
      <name val="方正小标宋_GBK"/>
      <charset val="134"/>
    </font>
    <font>
      <b/>
      <sz val="10"/>
      <color rgb="FF000000"/>
      <name val="宋体"/>
      <charset val="134"/>
    </font>
    <font>
      <sz val="22"/>
      <name val="华文中宋"/>
      <charset val="134"/>
    </font>
    <font>
      <b/>
      <sz val="20"/>
      <name val="宋体"/>
      <charset val="134"/>
    </font>
    <font>
      <b/>
      <sz val="20"/>
      <name val="华文中宋"/>
      <charset val="134"/>
    </font>
    <font>
      <b/>
      <sz val="16"/>
      <name val="宋体"/>
      <charset val="134"/>
    </font>
    <font>
      <b/>
      <i/>
      <sz val="10"/>
      <name val="方正仿宋_GBK"/>
      <charset val="134"/>
    </font>
    <font>
      <sz val="12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56">
    <xf numFmtId="0" fontId="0" fillId="0" borderId="0"/>
    <xf numFmtId="42" fontId="22" fillId="0" borderId="0" applyFon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28" applyNumberFormat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0" fillId="0" borderId="0"/>
    <xf numFmtId="0" fontId="51" fillId="0" borderId="32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0" fillId="0" borderId="0"/>
    <xf numFmtId="0" fontId="22" fillId="14" borderId="33" applyNumberFormat="0" applyFon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7" fillId="13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17" borderId="0" applyNumberFormat="0" applyBorder="0" applyAlignment="0" applyProtection="0">
      <alignment vertical="center"/>
    </xf>
    <xf numFmtId="0" fontId="0" fillId="0" borderId="0"/>
    <xf numFmtId="0" fontId="58" fillId="0" borderId="3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4" fillId="19" borderId="37" applyNumberFormat="0" applyAlignment="0" applyProtection="0">
      <alignment vertical="center"/>
    </xf>
    <xf numFmtId="0" fontId="65" fillId="19" borderId="28" applyNumberFormat="0" applyAlignment="0" applyProtection="0">
      <alignment vertical="center"/>
    </xf>
    <xf numFmtId="0" fontId="66" fillId="20" borderId="38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68" fillId="0" borderId="40" applyNumberFormat="0" applyFill="0" applyAlignment="0" applyProtection="0">
      <alignment vertical="center"/>
    </xf>
    <xf numFmtId="0" fontId="69" fillId="0" borderId="41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0" fillId="0" borderId="0"/>
    <xf numFmtId="0" fontId="43" fillId="26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3" borderId="0" applyNumberFormat="0" applyBorder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37" fontId="76" fillId="0" borderId="0"/>
    <xf numFmtId="0" fontId="0" fillId="0" borderId="0"/>
    <xf numFmtId="0" fontId="77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4" fontId="78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8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0" borderId="2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8" fillId="0" borderId="30" applyNumberFormat="0" applyFill="0" applyAlignment="0" applyProtection="0">
      <alignment vertical="center"/>
    </xf>
    <xf numFmtId="0" fontId="0" fillId="0" borderId="0"/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0" fillId="0" borderId="0"/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0" fillId="0" borderId="0"/>
    <xf numFmtId="0" fontId="49" fillId="8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0" fillId="0" borderId="0"/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0" borderId="0"/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67" fillId="22" borderId="39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80" fillId="43" borderId="3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/>
    <xf numFmtId="0" fontId="57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10" borderId="31" applyNumberFormat="0" applyAlignment="0" applyProtection="0">
      <alignment vertical="center"/>
    </xf>
    <xf numFmtId="0" fontId="0" fillId="0" borderId="0">
      <alignment vertical="center"/>
    </xf>
    <xf numFmtId="0" fontId="50" fillId="10" borderId="31" applyNumberFormat="0" applyAlignment="0" applyProtection="0">
      <alignment vertical="center"/>
    </xf>
    <xf numFmtId="0" fontId="0" fillId="0" borderId="0"/>
    <xf numFmtId="0" fontId="79" fillId="0" borderId="0">
      <alignment vertical="center"/>
    </xf>
    <xf numFmtId="0" fontId="0" fillId="0" borderId="0">
      <alignment vertical="center"/>
    </xf>
    <xf numFmtId="0" fontId="72" fillId="10" borderId="42" applyNumberForma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10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43" borderId="31" applyNumberFormat="0" applyAlignment="0" applyProtection="0">
      <alignment vertical="center"/>
    </xf>
    <xf numFmtId="0" fontId="0" fillId="0" borderId="0">
      <alignment vertical="center"/>
    </xf>
    <xf numFmtId="0" fontId="80" fillId="43" borderId="31" applyNumberFormat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50" fillId="10" borderId="31" applyNumberFormat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43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5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0" fillId="43" borderId="31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22" borderId="3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0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43" borderId="31" applyNumberFormat="0" applyAlignment="0" applyProtection="0">
      <alignment vertical="center"/>
    </xf>
    <xf numFmtId="0" fontId="0" fillId="0" borderId="0">
      <alignment vertical="center"/>
    </xf>
    <xf numFmtId="0" fontId="47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67" fillId="22" borderId="3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0" fillId="43" borderId="31" applyNumberFormat="0" applyAlignment="0" applyProtection="0">
      <alignment vertical="center"/>
    </xf>
    <xf numFmtId="0" fontId="0" fillId="0" borderId="0"/>
    <xf numFmtId="0" fontId="72" fillId="10" borderId="42" applyNumberFormat="0" applyAlignment="0" applyProtection="0">
      <alignment vertical="center"/>
    </xf>
    <xf numFmtId="0" fontId="0" fillId="0" borderId="0"/>
    <xf numFmtId="0" fontId="72" fillId="10" borderId="42" applyNumberFormat="0" applyAlignment="0" applyProtection="0">
      <alignment vertical="center"/>
    </xf>
    <xf numFmtId="0" fontId="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43" borderId="31" applyNumberFormat="0" applyAlignment="0" applyProtection="0">
      <alignment vertical="center"/>
    </xf>
    <xf numFmtId="0" fontId="0" fillId="0" borderId="0">
      <alignment vertical="center"/>
    </xf>
    <xf numFmtId="0" fontId="80" fillId="43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43" borderId="31" applyNumberFormat="0" applyAlignment="0" applyProtection="0">
      <alignment vertical="center"/>
    </xf>
    <xf numFmtId="0" fontId="0" fillId="0" borderId="0">
      <alignment vertical="center"/>
    </xf>
    <xf numFmtId="0" fontId="80" fillId="43" borderId="31" applyNumberFormat="0" applyAlignment="0" applyProtection="0">
      <alignment vertical="center"/>
    </xf>
    <xf numFmtId="0" fontId="0" fillId="0" borderId="0"/>
    <xf numFmtId="0" fontId="0" fillId="0" borderId="0"/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0" fillId="0" borderId="0"/>
    <xf numFmtId="0" fontId="0" fillId="0" borderId="0"/>
    <xf numFmtId="0" fontId="72" fillId="10" borderId="42" applyNumberFormat="0" applyAlignment="0" applyProtection="0">
      <alignment vertical="center"/>
    </xf>
    <xf numFmtId="0" fontId="79" fillId="0" borderId="0">
      <alignment vertical="center"/>
    </xf>
    <xf numFmtId="0" fontId="0" fillId="0" borderId="0"/>
    <xf numFmtId="0" fontId="80" fillId="43" borderId="31" applyNumberFormat="0" applyAlignment="0" applyProtection="0">
      <alignment vertical="center"/>
    </xf>
    <xf numFmtId="0" fontId="0" fillId="0" borderId="0"/>
    <xf numFmtId="0" fontId="79" fillId="0" borderId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9" fillId="0" borderId="0">
      <alignment vertical="center"/>
    </xf>
    <xf numFmtId="0" fontId="0" fillId="0" borderId="0"/>
    <xf numFmtId="0" fontId="80" fillId="43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0" fillId="0" borderId="0"/>
    <xf numFmtId="0" fontId="72" fillId="10" borderId="4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6" borderId="34" applyNumberFormat="0" applyFont="0" applyAlignment="0" applyProtection="0">
      <alignment vertical="center"/>
    </xf>
    <xf numFmtId="0" fontId="0" fillId="0" borderId="0"/>
    <xf numFmtId="0" fontId="47" fillId="0" borderId="29" applyNumberFormat="0" applyFill="0" applyAlignment="0" applyProtection="0">
      <alignment vertical="center"/>
    </xf>
    <xf numFmtId="0" fontId="0" fillId="0" borderId="0"/>
    <xf numFmtId="0" fontId="50" fillId="10" borderId="31" applyNumberFormat="0" applyAlignment="0" applyProtection="0">
      <alignment vertical="center"/>
    </xf>
    <xf numFmtId="0" fontId="0" fillId="0" borderId="0"/>
    <xf numFmtId="0" fontId="50" fillId="10" borderId="31" applyNumberFormat="0" applyAlignment="0" applyProtection="0">
      <alignment vertical="center"/>
    </xf>
    <xf numFmtId="0" fontId="79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50" fillId="10" borderId="31" applyNumberFormat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67" fillId="22" borderId="3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75" fillId="4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72" fillId="10" borderId="42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80" fillId="43" borderId="31" applyNumberForma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</cellStyleXfs>
  <cellXfs count="456">
    <xf numFmtId="0" fontId="0" fillId="0" borderId="0" xfId="0"/>
    <xf numFmtId="0" fontId="1" fillId="0" borderId="0" xfId="0" applyFont="1"/>
    <xf numFmtId="0" fontId="2" fillId="0" borderId="0" xfId="0" applyFont="1"/>
    <xf numFmtId="176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179" fontId="4" fillId="0" borderId="0" xfId="0" applyNumberFormat="1" applyFont="1" applyAlignment="1">
      <alignment vertical="center" wrapText="1"/>
    </xf>
    <xf numFmtId="18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80" fontId="9" fillId="0" borderId="2" xfId="0" applyNumberFormat="1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180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181" fontId="7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8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1" fillId="0" borderId="0" xfId="519" applyFont="1">
      <alignment vertical="center"/>
    </xf>
    <xf numFmtId="0" fontId="2" fillId="0" borderId="0" xfId="471" applyFont="1">
      <alignment vertical="center"/>
    </xf>
    <xf numFmtId="0" fontId="2" fillId="0" borderId="0" xfId="519" applyFont="1">
      <alignment vertical="center"/>
    </xf>
    <xf numFmtId="182" fontId="3" fillId="0" borderId="0" xfId="519" applyNumberFormat="1" applyFont="1">
      <alignment vertical="center"/>
    </xf>
    <xf numFmtId="0" fontId="5" fillId="0" borderId="0" xfId="519" applyFont="1" applyAlignment="1">
      <alignment horizontal="center" vertical="center"/>
    </xf>
    <xf numFmtId="182" fontId="2" fillId="0" borderId="0" xfId="519" applyNumberFormat="1" applyFont="1">
      <alignment vertical="center"/>
    </xf>
    <xf numFmtId="182" fontId="15" fillId="0" borderId="12" xfId="519" applyNumberFormat="1" applyFont="1" applyBorder="1" applyAlignment="1">
      <alignment horizontal="right"/>
    </xf>
    <xf numFmtId="182" fontId="16" fillId="0" borderId="8" xfId="519" applyNumberFormat="1" applyFont="1" applyBorder="1" applyAlignment="1">
      <alignment horizontal="center" vertical="center" wrapText="1"/>
    </xf>
    <xf numFmtId="182" fontId="16" fillId="0" borderId="2" xfId="471" applyNumberFormat="1" applyFont="1" applyBorder="1" applyAlignment="1">
      <alignment horizontal="center" vertical="center" wrapText="1"/>
    </xf>
    <xf numFmtId="182" fontId="16" fillId="0" borderId="8" xfId="471" applyNumberFormat="1" applyFont="1" applyBorder="1" applyAlignment="1">
      <alignment horizontal="center" vertical="center" wrapText="1"/>
    </xf>
    <xf numFmtId="182" fontId="14" fillId="0" borderId="8" xfId="471" applyNumberFormat="1" applyFont="1" applyBorder="1" applyAlignment="1">
      <alignment horizontal="center" vertical="center" wrapText="1"/>
    </xf>
    <xf numFmtId="182" fontId="16" fillId="0" borderId="10" xfId="519" applyNumberFormat="1" applyFont="1" applyBorder="1" applyAlignment="1">
      <alignment horizontal="center" vertical="center" wrapText="1"/>
    </xf>
    <xf numFmtId="49" fontId="7" fillId="2" borderId="8" xfId="520" applyNumberFormat="1" applyFont="1" applyFill="1" applyBorder="1" applyAlignment="1">
      <alignment horizontal="left" vertical="center"/>
    </xf>
    <xf numFmtId="182" fontId="2" fillId="0" borderId="2" xfId="471" applyNumberFormat="1" applyFont="1" applyBorder="1" applyAlignment="1">
      <alignment horizontal="right" vertical="center" wrapText="1"/>
    </xf>
    <xf numFmtId="182" fontId="2" fillId="0" borderId="8" xfId="471" applyNumberFormat="1" applyFont="1" applyBorder="1" applyAlignment="1">
      <alignment horizontal="right" vertical="center" wrapText="1"/>
    </xf>
    <xf numFmtId="177" fontId="7" fillId="0" borderId="8" xfId="471" applyNumberFormat="1" applyFont="1" applyBorder="1" applyAlignment="1">
      <alignment horizontal="right" vertical="center" wrapText="1"/>
    </xf>
    <xf numFmtId="182" fontId="1" fillId="0" borderId="8" xfId="471" applyNumberFormat="1" applyFont="1" applyBorder="1" applyAlignment="1">
      <alignment horizontal="center" vertical="center" wrapText="1"/>
    </xf>
    <xf numFmtId="176" fontId="2" fillId="0" borderId="8" xfId="471" applyNumberFormat="1" applyFont="1" applyBorder="1" applyAlignment="1">
      <alignment horizontal="right" vertical="center"/>
    </xf>
    <xf numFmtId="182" fontId="2" fillId="0" borderId="2" xfId="471" applyNumberFormat="1" applyFont="1" applyBorder="1">
      <alignment vertical="center"/>
    </xf>
    <xf numFmtId="182" fontId="2" fillId="0" borderId="8" xfId="471" applyNumberFormat="1" applyFont="1" applyBorder="1" applyAlignment="1">
      <alignment horizontal="right" vertical="center"/>
    </xf>
    <xf numFmtId="177" fontId="2" fillId="0" borderId="8" xfId="471" applyNumberFormat="1" applyFont="1" applyBorder="1" applyAlignment="1">
      <alignment horizontal="right" vertical="center"/>
    </xf>
    <xf numFmtId="0" fontId="2" fillId="0" borderId="8" xfId="471" applyFont="1" applyBorder="1" applyAlignment="1">
      <alignment horizontal="right" vertical="center"/>
    </xf>
    <xf numFmtId="182" fontId="2" fillId="0" borderId="8" xfId="471" applyNumberFormat="1" applyFont="1" applyBorder="1">
      <alignment vertical="center"/>
    </xf>
    <xf numFmtId="3" fontId="7" fillId="2" borderId="8" xfId="520" applyNumberFormat="1" applyFont="1" applyFill="1" applyBorder="1" applyAlignment="1">
      <alignment horizontal="left" vertical="center"/>
    </xf>
    <xf numFmtId="176" fontId="2" fillId="0" borderId="8" xfId="471" applyNumberFormat="1" applyFont="1" applyBorder="1" applyAlignment="1">
      <alignment horizontal="left" vertical="center"/>
    </xf>
    <xf numFmtId="176" fontId="2" fillId="0" borderId="8" xfId="471" applyNumberFormat="1" applyFont="1" applyBorder="1">
      <alignment vertical="center"/>
    </xf>
    <xf numFmtId="182" fontId="1" fillId="0" borderId="2" xfId="471" applyNumberFormat="1" applyFont="1" applyBorder="1" applyAlignment="1">
      <alignment horizontal="right" vertical="center"/>
    </xf>
    <xf numFmtId="177" fontId="1" fillId="0" borderId="2" xfId="471" applyNumberFormat="1" applyFont="1" applyBorder="1" applyAlignment="1">
      <alignment horizontal="right" vertical="center"/>
    </xf>
    <xf numFmtId="182" fontId="1" fillId="0" borderId="8" xfId="471" applyNumberFormat="1" applyFont="1" applyBorder="1">
      <alignment vertical="center"/>
    </xf>
    <xf numFmtId="177" fontId="1" fillId="0" borderId="8" xfId="471" applyNumberFormat="1" applyFont="1" applyBorder="1">
      <alignment vertical="center"/>
    </xf>
    <xf numFmtId="0" fontId="7" fillId="0" borderId="8" xfId="0" applyFont="1" applyBorder="1" applyAlignment="1">
      <alignment horizontal="left" vertical="center"/>
    </xf>
    <xf numFmtId="182" fontId="1" fillId="0" borderId="2" xfId="471" applyNumberFormat="1" applyFont="1" applyBorder="1">
      <alignment vertical="center"/>
    </xf>
    <xf numFmtId="177" fontId="1" fillId="0" borderId="2" xfId="471" applyNumberFormat="1" applyFont="1" applyBorder="1">
      <alignment vertical="center"/>
    </xf>
    <xf numFmtId="179" fontId="2" fillId="0" borderId="8" xfId="471" applyNumberFormat="1" applyFont="1" applyBorder="1">
      <alignment vertical="center"/>
    </xf>
    <xf numFmtId="183" fontId="2" fillId="0" borderId="9" xfId="345" applyNumberFormat="1" applyFont="1" applyBorder="1" applyAlignment="1" applyProtection="1">
      <alignment horizontal="right" vertical="center"/>
      <protection locked="0"/>
    </xf>
    <xf numFmtId="182" fontId="2" fillId="0" borderId="9" xfId="345" applyNumberFormat="1" applyFont="1" applyBorder="1" applyAlignment="1" applyProtection="1">
      <alignment horizontal="right" vertical="center"/>
      <protection locked="0"/>
    </xf>
    <xf numFmtId="177" fontId="1" fillId="0" borderId="8" xfId="471" applyNumberFormat="1" applyFont="1" applyBorder="1" applyAlignment="1">
      <alignment horizontal="right" vertical="center"/>
    </xf>
    <xf numFmtId="0" fontId="2" fillId="0" borderId="8" xfId="471" applyFont="1" applyBorder="1" applyAlignment="1">
      <alignment horizontal="left" vertical="center"/>
    </xf>
    <xf numFmtId="0" fontId="1" fillId="0" borderId="8" xfId="471" applyFont="1" applyBorder="1">
      <alignment vertical="center"/>
    </xf>
    <xf numFmtId="179" fontId="2" fillId="0" borderId="8" xfId="471" applyNumberFormat="1" applyFont="1" applyBorder="1" applyAlignment="1">
      <alignment horizontal="left" vertical="center"/>
    </xf>
    <xf numFmtId="0" fontId="16" fillId="0" borderId="8" xfId="471" applyFont="1" applyBorder="1" applyAlignment="1">
      <alignment horizontal="center" vertical="center"/>
    </xf>
    <xf numFmtId="182" fontId="1" fillId="0" borderId="8" xfId="471" applyNumberFormat="1" applyFont="1" applyBorder="1" applyAlignment="1">
      <alignment horizontal="right" vertical="center"/>
    </xf>
    <xf numFmtId="179" fontId="1" fillId="0" borderId="8" xfId="471" applyNumberFormat="1" applyFont="1" applyBorder="1">
      <alignment vertical="center"/>
    </xf>
    <xf numFmtId="182" fontId="0" fillId="0" borderId="0" xfId="519" applyNumberFormat="1" applyFont="1">
      <alignment vertical="center"/>
    </xf>
    <xf numFmtId="182" fontId="14" fillId="0" borderId="8" xfId="519" applyNumberFormat="1" applyFont="1" applyBorder="1" applyAlignment="1">
      <alignment horizontal="center" vertical="center" wrapText="1"/>
    </xf>
    <xf numFmtId="182" fontId="14" fillId="0" borderId="2" xfId="471" applyNumberFormat="1" applyFont="1" applyBorder="1" applyAlignment="1">
      <alignment horizontal="center" vertical="center" wrapText="1"/>
    </xf>
    <xf numFmtId="182" fontId="14" fillId="0" borderId="10" xfId="519" applyNumberFormat="1" applyFont="1" applyBorder="1" applyAlignment="1">
      <alignment horizontal="center" vertical="center" wrapText="1"/>
    </xf>
    <xf numFmtId="176" fontId="7" fillId="0" borderId="8" xfId="471" applyNumberFormat="1" applyFont="1" applyBorder="1" applyAlignment="1">
      <alignment horizontal="left" vertical="center"/>
    </xf>
    <xf numFmtId="176" fontId="7" fillId="0" borderId="2" xfId="471" applyNumberFormat="1" applyFont="1" applyBorder="1">
      <alignment vertical="center"/>
    </xf>
    <xf numFmtId="49" fontId="7" fillId="0" borderId="2" xfId="471" applyNumberFormat="1" applyFont="1" applyBorder="1">
      <alignment vertical="center"/>
    </xf>
    <xf numFmtId="176" fontId="7" fillId="0" borderId="8" xfId="471" applyNumberFormat="1" applyFont="1" applyBorder="1">
      <alignment vertical="center"/>
    </xf>
    <xf numFmtId="176" fontId="7" fillId="0" borderId="8" xfId="471" applyNumberFormat="1" applyFont="1" applyBorder="1" applyAlignment="1">
      <alignment horizontal="right" vertical="center"/>
    </xf>
    <xf numFmtId="49" fontId="7" fillId="0" borderId="8" xfId="471" applyNumberFormat="1" applyFont="1" applyBorder="1" applyAlignment="1">
      <alignment horizontal="left" vertical="center"/>
    </xf>
    <xf numFmtId="176" fontId="14" fillId="0" borderId="8" xfId="471" applyNumberFormat="1" applyFont="1" applyBorder="1" applyAlignment="1">
      <alignment horizontal="center" vertical="center"/>
    </xf>
    <xf numFmtId="176" fontId="6" fillId="0" borderId="2" xfId="471" applyNumberFormat="1" applyFont="1" applyBorder="1" applyAlignment="1">
      <alignment horizontal="right" vertical="center"/>
    </xf>
    <xf numFmtId="176" fontId="6" fillId="0" borderId="8" xfId="471" applyNumberFormat="1" applyFont="1" applyBorder="1">
      <alignment vertical="center"/>
    </xf>
    <xf numFmtId="176" fontId="6" fillId="0" borderId="2" xfId="471" applyNumberFormat="1" applyFont="1" applyBorder="1">
      <alignment vertical="center"/>
    </xf>
    <xf numFmtId="176" fontId="6" fillId="0" borderId="8" xfId="471" applyNumberFormat="1" applyFont="1" applyBorder="1" applyAlignment="1">
      <alignment horizontal="left" vertical="center"/>
    </xf>
    <xf numFmtId="176" fontId="7" fillId="0" borderId="9" xfId="345" applyNumberFormat="1" applyFont="1" applyBorder="1" applyAlignment="1" applyProtection="1">
      <alignment horizontal="right" vertical="center"/>
      <protection locked="0"/>
    </xf>
    <xf numFmtId="176" fontId="6" fillId="0" borderId="8" xfId="471" applyNumberFormat="1" applyFont="1" applyBorder="1" applyAlignment="1">
      <alignment horizontal="right" vertical="center"/>
    </xf>
    <xf numFmtId="177" fontId="1" fillId="0" borderId="0" xfId="471" applyNumberFormat="1" applyFont="1" applyAlignment="1">
      <alignment horizontal="center" vertical="center" wrapText="1"/>
    </xf>
    <xf numFmtId="177" fontId="2" fillId="0" borderId="0" xfId="471" applyNumberFormat="1" applyFont="1">
      <alignment vertical="center"/>
    </xf>
    <xf numFmtId="181" fontId="2" fillId="0" borderId="0" xfId="471" applyNumberFormat="1" applyFont="1">
      <alignment vertical="center"/>
    </xf>
    <xf numFmtId="177" fontId="0" fillId="0" borderId="0" xfId="471" applyNumberFormat="1" applyFont="1">
      <alignment vertical="center"/>
    </xf>
    <xf numFmtId="177" fontId="17" fillId="0" borderId="0" xfId="471" applyNumberFormat="1" applyFont="1" applyAlignment="1">
      <alignment horizontal="center" vertical="center"/>
    </xf>
    <xf numFmtId="181" fontId="17" fillId="0" borderId="0" xfId="471" applyNumberFormat="1" applyFont="1" applyAlignment="1">
      <alignment horizontal="center" vertical="center"/>
    </xf>
    <xf numFmtId="177" fontId="18" fillId="0" borderId="0" xfId="471" applyNumberFormat="1" applyFont="1">
      <alignment vertical="center"/>
    </xf>
    <xf numFmtId="181" fontId="15" fillId="0" borderId="12" xfId="519" applyNumberFormat="1" applyFont="1" applyBorder="1" applyAlignment="1">
      <alignment horizontal="right"/>
    </xf>
    <xf numFmtId="177" fontId="1" fillId="0" borderId="8" xfId="471" applyNumberFormat="1" applyFont="1" applyBorder="1" applyAlignment="1">
      <alignment horizontal="center" vertical="center" wrapText="1"/>
    </xf>
    <xf numFmtId="181" fontId="1" fillId="0" borderId="8" xfId="471" applyNumberFormat="1" applyFont="1" applyBorder="1" applyAlignment="1">
      <alignment horizontal="center" vertical="center" wrapText="1"/>
    </xf>
    <xf numFmtId="177" fontId="1" fillId="0" borderId="8" xfId="471" applyNumberFormat="1" applyFont="1" applyBorder="1" applyAlignment="1">
      <alignment horizontal="left" vertical="center"/>
    </xf>
    <xf numFmtId="181" fontId="2" fillId="0" borderId="8" xfId="471" applyNumberFormat="1" applyFont="1" applyBorder="1" applyAlignment="1">
      <alignment horizontal="right" vertical="center"/>
    </xf>
    <xf numFmtId="181" fontId="2" fillId="0" borderId="8" xfId="471" applyNumberFormat="1" applyFont="1" applyBorder="1">
      <alignment vertical="center"/>
    </xf>
    <xf numFmtId="177" fontId="1" fillId="0" borderId="8" xfId="471" applyNumberFormat="1" applyFont="1" applyBorder="1" applyAlignment="1">
      <alignment horizontal="left" vertical="center" wrapText="1"/>
    </xf>
    <xf numFmtId="181" fontId="2" fillId="0" borderId="8" xfId="471" applyNumberFormat="1" applyFont="1" applyBorder="1" applyAlignment="1">
      <alignment horizontal="right" vertical="center" wrapText="1"/>
    </xf>
    <xf numFmtId="182" fontId="1" fillId="0" borderId="8" xfId="471" applyNumberFormat="1" applyFont="1" applyBorder="1" applyAlignment="1">
      <alignment horizontal="left" vertical="center"/>
    </xf>
    <xf numFmtId="181" fontId="1" fillId="0" borderId="8" xfId="471" applyNumberFormat="1" applyFont="1" applyBorder="1">
      <alignment vertical="center"/>
    </xf>
    <xf numFmtId="0" fontId="2" fillId="0" borderId="0" xfId="471" applyFont="1" applyAlignment="1">
      <alignment vertical="center" wrapText="1"/>
    </xf>
    <xf numFmtId="181" fontId="2" fillId="0" borderId="0" xfId="519" applyNumberFormat="1" applyFont="1" applyAlignment="1">
      <alignment horizontal="right" vertical="center"/>
    </xf>
    <xf numFmtId="0" fontId="2" fillId="0" borderId="0" xfId="519" applyFont="1" applyAlignment="1">
      <alignment horizontal="right" vertical="center"/>
    </xf>
    <xf numFmtId="182" fontId="2" fillId="0" borderId="0" xfId="519" applyNumberFormat="1" applyFont="1" applyAlignment="1">
      <alignment horizontal="right" vertical="center"/>
    </xf>
    <xf numFmtId="181" fontId="2" fillId="0" borderId="12" xfId="519" applyNumberFormat="1" applyFont="1" applyBorder="1" applyAlignment="1">
      <alignment horizontal="right" vertical="center"/>
    </xf>
    <xf numFmtId="177" fontId="14" fillId="0" borderId="8" xfId="519" applyNumberFormat="1" applyFont="1" applyBorder="1" applyAlignment="1">
      <alignment horizontal="center" vertical="center" wrapText="1"/>
    </xf>
    <xf numFmtId="181" fontId="14" fillId="0" borderId="2" xfId="471" applyNumberFormat="1" applyFont="1" applyBorder="1" applyAlignment="1">
      <alignment horizontal="center" vertical="center" wrapText="1"/>
    </xf>
    <xf numFmtId="181" fontId="14" fillId="0" borderId="8" xfId="471" applyNumberFormat="1" applyFont="1" applyBorder="1" applyAlignment="1">
      <alignment horizontal="center" vertical="center" wrapText="1"/>
    </xf>
    <xf numFmtId="177" fontId="14" fillId="0" borderId="10" xfId="519" applyNumberFormat="1" applyFont="1" applyBorder="1" applyAlignment="1">
      <alignment horizontal="center" vertical="center" wrapText="1"/>
    </xf>
    <xf numFmtId="177" fontId="6" fillId="0" borderId="8" xfId="471" applyNumberFormat="1" applyFont="1" applyBorder="1" applyAlignment="1">
      <alignment horizontal="left" vertical="center"/>
    </xf>
    <xf numFmtId="181" fontId="7" fillId="0" borderId="2" xfId="471" applyNumberFormat="1" applyFont="1" applyBorder="1" applyAlignment="1">
      <alignment horizontal="right" vertical="center"/>
    </xf>
    <xf numFmtId="181" fontId="7" fillId="0" borderId="8" xfId="471" applyNumberFormat="1" applyFont="1" applyBorder="1" applyAlignment="1">
      <alignment horizontal="right" vertical="center"/>
    </xf>
    <xf numFmtId="177" fontId="7" fillId="0" borderId="8" xfId="471" applyNumberFormat="1" applyFont="1" applyBorder="1" applyAlignment="1">
      <alignment horizontal="left" vertical="center"/>
    </xf>
    <xf numFmtId="181" fontId="7" fillId="3" borderId="8" xfId="471" applyNumberFormat="1" applyFont="1" applyFill="1" applyBorder="1" applyAlignment="1">
      <alignment horizontal="right" vertical="center"/>
    </xf>
    <xf numFmtId="176" fontId="7" fillId="0" borderId="8" xfId="471" applyNumberFormat="1" applyFont="1" applyBorder="1" applyAlignment="1">
      <alignment horizontal="left" vertical="center" wrapText="1"/>
    </xf>
    <xf numFmtId="177" fontId="7" fillId="0" borderId="8" xfId="381" applyNumberFormat="1" applyFont="1" applyBorder="1" applyAlignment="1">
      <alignment vertical="center"/>
    </xf>
    <xf numFmtId="181" fontId="7" fillId="0" borderId="8" xfId="471" applyNumberFormat="1" applyFont="1" applyBorder="1" applyAlignment="1">
      <alignment horizontal="right" vertical="center" wrapText="1"/>
    </xf>
    <xf numFmtId="177" fontId="7" fillId="0" borderId="8" xfId="471" applyNumberFormat="1" applyFont="1" applyBorder="1" applyAlignment="1">
      <alignment horizontal="left" vertical="center" wrapText="1"/>
    </xf>
    <xf numFmtId="181" fontId="7" fillId="0" borderId="2" xfId="471" applyNumberFormat="1" applyFont="1" applyBorder="1" applyAlignment="1">
      <alignment horizontal="right" vertical="center" wrapText="1"/>
    </xf>
    <xf numFmtId="177" fontId="6" fillId="0" borderId="8" xfId="471" applyNumberFormat="1" applyFont="1" applyFill="1" applyBorder="1" applyAlignment="1">
      <alignment horizontal="left" vertical="center"/>
    </xf>
    <xf numFmtId="181" fontId="7" fillId="0" borderId="2" xfId="471" applyNumberFormat="1" applyFont="1" applyFill="1" applyBorder="1" applyAlignment="1">
      <alignment horizontal="right" vertical="center"/>
    </xf>
    <xf numFmtId="181" fontId="7" fillId="4" borderId="8" xfId="471" applyNumberFormat="1" applyFont="1" applyFill="1" applyBorder="1" applyAlignment="1">
      <alignment horizontal="right" vertical="center"/>
    </xf>
    <xf numFmtId="177" fontId="7" fillId="0" borderId="8" xfId="471" applyNumberFormat="1" applyFont="1" applyFill="1" applyBorder="1" applyAlignment="1">
      <alignment horizontal="left" vertical="center"/>
    </xf>
    <xf numFmtId="181" fontId="7" fillId="0" borderId="8" xfId="471" applyNumberFormat="1" applyFont="1" applyFill="1" applyBorder="1" applyAlignment="1">
      <alignment horizontal="right" vertical="center"/>
    </xf>
    <xf numFmtId="176" fontId="19" fillId="0" borderId="8" xfId="471" applyNumberFormat="1" applyFont="1" applyBorder="1" applyAlignment="1">
      <alignment horizontal="left" vertical="center" wrapText="1"/>
    </xf>
    <xf numFmtId="177" fontId="7" fillId="0" borderId="8" xfId="471" applyNumberFormat="1" applyFont="1" applyBorder="1">
      <alignment vertical="center"/>
    </xf>
    <xf numFmtId="177" fontId="14" fillId="0" borderId="8" xfId="471" applyNumberFormat="1" applyFont="1" applyBorder="1" applyAlignment="1">
      <alignment horizontal="distributed" vertical="center" indent="1"/>
    </xf>
    <xf numFmtId="181" fontId="6" fillId="0" borderId="2" xfId="471" applyNumberFormat="1" applyFont="1" applyBorder="1" applyAlignment="1">
      <alignment horizontal="right" vertical="center"/>
    </xf>
    <xf numFmtId="176" fontId="14" fillId="0" borderId="8" xfId="471" applyNumberFormat="1" applyFont="1" applyBorder="1" applyAlignment="1">
      <alignment horizontal="left" vertical="center" indent="1"/>
    </xf>
    <xf numFmtId="181" fontId="6" fillId="0" borderId="8" xfId="471" applyNumberFormat="1" applyFont="1" applyBorder="1" applyAlignment="1">
      <alignment horizontal="right" vertical="center"/>
    </xf>
    <xf numFmtId="177" fontId="6" fillId="0" borderId="8" xfId="471" applyNumberFormat="1" applyFont="1" applyBorder="1">
      <alignment vertical="center"/>
    </xf>
    <xf numFmtId="181" fontId="7" fillId="0" borderId="9" xfId="345" applyNumberFormat="1" applyFont="1" applyBorder="1" applyAlignment="1" applyProtection="1">
      <alignment horizontal="right" vertical="center"/>
      <protection locked="0"/>
    </xf>
    <xf numFmtId="177" fontId="14" fillId="0" borderId="8" xfId="471" applyNumberFormat="1" applyFont="1" applyBorder="1" applyAlignment="1">
      <alignment horizontal="center" vertical="center" wrapText="1"/>
    </xf>
    <xf numFmtId="176" fontId="3" fillId="0" borderId="8" xfId="471" applyNumberFormat="1" applyFont="1" applyBorder="1">
      <alignment vertical="center"/>
    </xf>
    <xf numFmtId="176" fontId="7" fillId="0" borderId="8" xfId="471" applyNumberFormat="1" applyFont="1" applyBorder="1" applyAlignment="1">
      <alignment vertical="center" wrapText="1"/>
    </xf>
    <xf numFmtId="0" fontId="0" fillId="0" borderId="0" xfId="0" applyFill="1" applyBorder="1" applyAlignment="1"/>
    <xf numFmtId="177" fontId="20" fillId="0" borderId="0" xfId="471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4" fillId="0" borderId="8" xfId="0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77" fontId="25" fillId="0" borderId="8" xfId="0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177" fontId="0" fillId="0" borderId="0" xfId="471" applyNumberFormat="1" applyFont="1" applyFill="1" applyBorder="1" applyAlignment="1">
      <alignment horizontal="center" vertical="center"/>
    </xf>
    <xf numFmtId="177" fontId="0" fillId="0" borderId="0" xfId="471" applyNumberFormat="1" applyFont="1" applyFill="1" applyBorder="1" applyAlignment="1">
      <alignment vertical="center"/>
    </xf>
    <xf numFmtId="0" fontId="24" fillId="0" borderId="13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6" fillId="0" borderId="0" xfId="471" applyFont="1" applyAlignment="1">
      <alignment horizontal="center" vertical="center"/>
    </xf>
    <xf numFmtId="0" fontId="27" fillId="0" borderId="0" xfId="471" applyFont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7" fontId="4" fillId="0" borderId="8" xfId="0" applyNumberFormat="1" applyFont="1" applyBorder="1" applyAlignment="1" applyProtection="1">
      <alignment vertical="center" wrapText="1" shrinkToFit="1"/>
      <protection hidden="1"/>
    </xf>
    <xf numFmtId="177" fontId="4" fillId="0" borderId="8" xfId="0" applyNumberFormat="1" applyFont="1" applyBorder="1" applyAlignment="1">
      <alignment vertical="center" wrapText="1" shrinkToFit="1"/>
    </xf>
    <xf numFmtId="177" fontId="6" fillId="0" borderId="8" xfId="471" applyNumberFormat="1" applyFont="1" applyBorder="1" applyAlignment="1">
      <alignment horizontal="left" vertical="center" wrapText="1"/>
    </xf>
    <xf numFmtId="179" fontId="6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horizontal="distributed" vertical="center"/>
    </xf>
    <xf numFmtId="177" fontId="9" fillId="0" borderId="8" xfId="0" applyNumberFormat="1" applyFont="1" applyBorder="1" applyAlignment="1" applyProtection="1">
      <alignment vertical="center" wrapText="1" shrinkToFit="1"/>
      <protection hidden="1"/>
    </xf>
    <xf numFmtId="177" fontId="9" fillId="0" borderId="8" xfId="0" applyNumberFormat="1" applyFont="1" applyBorder="1" applyAlignment="1">
      <alignment vertical="center" wrapText="1" shrinkToFit="1"/>
    </xf>
    <xf numFmtId="0" fontId="0" fillId="0" borderId="0" xfId="0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hidden="1"/>
    </xf>
    <xf numFmtId="0" fontId="14" fillId="0" borderId="19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vertical="center" wrapText="1"/>
    </xf>
    <xf numFmtId="177" fontId="4" fillId="4" borderId="8" xfId="0" applyNumberFormat="1" applyFont="1" applyFill="1" applyBorder="1" applyAlignment="1">
      <alignment vertical="center" wrapText="1" shrinkToFit="1"/>
    </xf>
    <xf numFmtId="177" fontId="4" fillId="4" borderId="8" xfId="0" applyNumberFormat="1" applyFont="1" applyFill="1" applyBorder="1" applyAlignment="1">
      <alignment vertical="center" wrapText="1"/>
    </xf>
    <xf numFmtId="177" fontId="9" fillId="0" borderId="8" xfId="0" applyNumberFormat="1" applyFont="1" applyBorder="1" applyAlignment="1">
      <alignment vertical="center" wrapText="1"/>
    </xf>
    <xf numFmtId="177" fontId="2" fillId="0" borderId="0" xfId="471" applyNumberFormat="1" applyFont="1" applyFill="1">
      <alignment vertical="center"/>
    </xf>
    <xf numFmtId="177" fontId="1" fillId="0" borderId="0" xfId="471" applyNumberFormat="1" applyFont="1" applyFill="1" applyAlignment="1">
      <alignment horizontal="center" vertical="center" wrapText="1"/>
    </xf>
    <xf numFmtId="177" fontId="1" fillId="0" borderId="0" xfId="471" applyNumberFormat="1" applyFont="1" applyFill="1">
      <alignment vertical="center"/>
    </xf>
    <xf numFmtId="0" fontId="0" fillId="0" borderId="0" xfId="0" applyFont="1" applyFill="1"/>
    <xf numFmtId="177" fontId="0" fillId="0" borderId="0" xfId="471" applyNumberFormat="1" applyFont="1" applyFill="1">
      <alignment vertical="center"/>
    </xf>
    <xf numFmtId="177" fontId="17" fillId="0" borderId="0" xfId="471" applyNumberFormat="1" applyFont="1" applyFill="1" applyAlignment="1">
      <alignment horizontal="center" vertical="center"/>
    </xf>
    <xf numFmtId="177" fontId="18" fillId="0" borderId="0" xfId="471" applyNumberFormat="1" applyFont="1" applyFill="1">
      <alignment vertical="center"/>
    </xf>
    <xf numFmtId="177" fontId="2" fillId="0" borderId="12" xfId="471" applyNumberFormat="1" applyFont="1" applyFill="1" applyBorder="1" applyAlignment="1">
      <alignment horizontal="right" vertical="center"/>
    </xf>
    <xf numFmtId="177" fontId="16" fillId="0" borderId="10" xfId="471" applyNumberFormat="1" applyFont="1" applyFill="1" applyBorder="1" applyAlignment="1">
      <alignment horizontal="center" vertical="center" wrapText="1"/>
    </xf>
    <xf numFmtId="177" fontId="16" fillId="0" borderId="8" xfId="471" applyNumberFormat="1" applyFont="1" applyFill="1" applyBorder="1" applyAlignment="1">
      <alignment horizontal="center" vertical="center" wrapText="1"/>
    </xf>
    <xf numFmtId="177" fontId="1" fillId="0" borderId="8" xfId="471" applyNumberFormat="1" applyFont="1" applyFill="1" applyBorder="1" applyAlignment="1">
      <alignment horizontal="center" vertical="center" wrapText="1"/>
    </xf>
    <xf numFmtId="177" fontId="16" fillId="0" borderId="17" xfId="471" applyNumberFormat="1" applyFont="1" applyFill="1" applyBorder="1" applyAlignment="1">
      <alignment horizontal="center" vertical="center" wrapText="1"/>
    </xf>
    <xf numFmtId="177" fontId="1" fillId="0" borderId="18" xfId="471" applyNumberFormat="1" applyFont="1" applyFill="1" applyBorder="1" applyAlignment="1">
      <alignment horizontal="center" vertical="center" wrapText="1"/>
    </xf>
    <xf numFmtId="177" fontId="1" fillId="0" borderId="3" xfId="471" applyNumberFormat="1" applyFont="1" applyFill="1" applyBorder="1" applyAlignment="1">
      <alignment horizontal="center" vertical="center" wrapText="1"/>
    </xf>
    <xf numFmtId="177" fontId="1" fillId="0" borderId="8" xfId="471" applyNumberFormat="1" applyFont="1" applyFill="1" applyBorder="1">
      <alignment vertical="center"/>
    </xf>
    <xf numFmtId="181" fontId="7" fillId="0" borderId="8" xfId="471" applyNumberFormat="1" applyFont="1" applyFill="1" applyBorder="1">
      <alignment vertical="center"/>
    </xf>
    <xf numFmtId="181" fontId="2" fillId="0" borderId="8" xfId="471" applyNumberFormat="1" applyFont="1" applyFill="1" applyBorder="1">
      <alignment vertical="center"/>
    </xf>
    <xf numFmtId="181" fontId="7" fillId="0" borderId="9" xfId="471" applyNumberFormat="1" applyFont="1" applyFill="1" applyBorder="1">
      <alignment vertical="center"/>
    </xf>
    <xf numFmtId="177" fontId="1" fillId="0" borderId="8" xfId="471" applyNumberFormat="1" applyFont="1" applyFill="1" applyBorder="1" applyAlignment="1">
      <alignment horizontal="left" vertical="center"/>
    </xf>
    <xf numFmtId="181" fontId="2" fillId="0" borderId="9" xfId="471" applyNumberFormat="1" applyFont="1" applyFill="1" applyBorder="1">
      <alignment vertical="center"/>
    </xf>
    <xf numFmtId="177" fontId="1" fillId="0" borderId="8" xfId="471" applyNumberFormat="1" applyFont="1" applyFill="1" applyBorder="1" applyAlignment="1">
      <alignment horizontal="left" vertical="center" wrapText="1"/>
    </xf>
    <xf numFmtId="181" fontId="2" fillId="0" borderId="8" xfId="22" applyNumberFormat="1" applyFont="1" applyFill="1" applyBorder="1" applyAlignment="1">
      <alignment vertical="center"/>
    </xf>
    <xf numFmtId="181" fontId="1" fillId="0" borderId="8" xfId="471" applyNumberFormat="1" applyFont="1" applyFill="1" applyBorder="1" applyAlignment="1">
      <alignment horizontal="right" vertical="center"/>
    </xf>
    <xf numFmtId="181" fontId="2" fillId="0" borderId="0" xfId="471" applyNumberFormat="1" applyFont="1" applyFill="1">
      <alignment vertical="center"/>
    </xf>
    <xf numFmtId="177" fontId="2" fillId="0" borderId="0" xfId="471" applyNumberFormat="1" applyFont="1" applyFill="1" applyAlignment="1">
      <alignment horizontal="right" vertical="center"/>
    </xf>
    <xf numFmtId="177" fontId="4" fillId="0" borderId="0" xfId="471" applyNumberFormat="1" applyFont="1" applyFill="1" applyAlignment="1">
      <alignment horizontal="right"/>
    </xf>
    <xf numFmtId="177" fontId="14" fillId="0" borderId="8" xfId="471" applyNumberFormat="1" applyFont="1" applyFill="1" applyBorder="1" applyAlignment="1">
      <alignment horizontal="center" vertical="center" wrapText="1"/>
    </xf>
    <xf numFmtId="181" fontId="7" fillId="0" borderId="8" xfId="22" applyNumberFormat="1" applyFont="1" applyFill="1" applyBorder="1" applyAlignment="1">
      <alignment vertical="center"/>
    </xf>
    <xf numFmtId="181" fontId="6" fillId="0" borderId="8" xfId="471" applyNumberFormat="1" applyFont="1" applyFill="1" applyBorder="1">
      <alignment vertical="center"/>
    </xf>
    <xf numFmtId="0" fontId="11" fillId="0" borderId="0" xfId="404" applyFont="1" applyAlignment="1">
      <alignment vertical="center" wrapText="1"/>
    </xf>
    <xf numFmtId="0" fontId="19" fillId="0" borderId="0" xfId="471" applyFont="1" applyAlignment="1">
      <alignment vertical="center" wrapText="1"/>
    </xf>
    <xf numFmtId="0" fontId="28" fillId="0" borderId="0" xfId="471" applyFont="1" applyAlignment="1">
      <alignment horizontal="center" vertical="center" wrapText="1"/>
    </xf>
    <xf numFmtId="0" fontId="2" fillId="0" borderId="0" xfId="471" applyFont="1" applyFill="1" applyAlignment="1">
      <alignment vertical="center" wrapText="1"/>
    </xf>
    <xf numFmtId="182" fontId="2" fillId="0" borderId="0" xfId="471" applyNumberFormat="1" applyFont="1" applyAlignment="1">
      <alignment vertical="center" wrapText="1"/>
    </xf>
    <xf numFmtId="181" fontId="2" fillId="0" borderId="0" xfId="471" applyNumberFormat="1" applyFont="1" applyAlignment="1">
      <alignment vertical="center" wrapText="1"/>
    </xf>
    <xf numFmtId="181" fontId="2" fillId="0" borderId="0" xfId="471" applyNumberFormat="1" applyFont="1" applyFill="1" applyAlignment="1">
      <alignment vertical="center" wrapText="1"/>
    </xf>
    <xf numFmtId="1" fontId="29" fillId="0" borderId="0" xfId="404" applyNumberFormat="1" applyFont="1" applyAlignment="1">
      <alignment horizontal="left" wrapText="1"/>
    </xf>
    <xf numFmtId="1" fontId="11" fillId="0" borderId="0" xfId="404" applyNumberFormat="1" applyFont="1" applyAlignment="1">
      <alignment vertical="center" wrapText="1"/>
    </xf>
    <xf numFmtId="1" fontId="11" fillId="0" borderId="0" xfId="404" applyNumberFormat="1" applyFont="1" applyFill="1" applyAlignment="1">
      <alignment vertical="center" wrapText="1"/>
    </xf>
    <xf numFmtId="181" fontId="11" fillId="0" borderId="0" xfId="404" applyNumberFormat="1" applyFont="1" applyAlignment="1">
      <alignment vertical="center" wrapText="1"/>
    </xf>
    <xf numFmtId="181" fontId="11" fillId="0" borderId="0" xfId="404" applyNumberFormat="1" applyFont="1" applyFill="1" applyAlignment="1">
      <alignment vertical="center" wrapText="1"/>
    </xf>
    <xf numFmtId="181" fontId="26" fillId="0" borderId="0" xfId="471" applyNumberFormat="1" applyFont="1" applyAlignment="1">
      <alignment horizontal="center" vertical="center" wrapText="1"/>
    </xf>
    <xf numFmtId="181" fontId="26" fillId="0" borderId="0" xfId="471" applyNumberFormat="1" applyFont="1" applyFill="1" applyAlignment="1">
      <alignment horizontal="center" vertical="center" wrapText="1"/>
    </xf>
    <xf numFmtId="181" fontId="2" fillId="0" borderId="0" xfId="471" applyNumberFormat="1" applyFont="1" applyAlignment="1">
      <alignment horizontal="right" vertical="center" wrapText="1"/>
    </xf>
    <xf numFmtId="181" fontId="2" fillId="0" borderId="0" xfId="471" applyNumberFormat="1" applyFont="1" applyFill="1" applyAlignment="1">
      <alignment horizontal="right" vertical="center" wrapText="1"/>
    </xf>
    <xf numFmtId="181" fontId="30" fillId="0" borderId="8" xfId="471" applyNumberFormat="1" applyFont="1" applyBorder="1" applyAlignment="1">
      <alignment horizontal="center" vertical="center" wrapText="1"/>
    </xf>
    <xf numFmtId="181" fontId="28" fillId="0" borderId="8" xfId="471" applyNumberFormat="1" applyFont="1" applyBorder="1" applyAlignment="1">
      <alignment horizontal="center" vertical="center" wrapText="1"/>
    </xf>
    <xf numFmtId="181" fontId="28" fillId="0" borderId="8" xfId="471" applyNumberFormat="1" applyFont="1" applyFill="1" applyBorder="1" applyAlignment="1">
      <alignment horizontal="center" vertical="center" wrapText="1"/>
    </xf>
    <xf numFmtId="181" fontId="30" fillId="0" borderId="17" xfId="471" applyNumberFormat="1" applyFont="1" applyBorder="1" applyAlignment="1">
      <alignment horizontal="center" vertical="center" wrapText="1"/>
    </xf>
    <xf numFmtId="181" fontId="28" fillId="0" borderId="19" xfId="471" applyNumberFormat="1" applyFont="1" applyBorder="1" applyAlignment="1">
      <alignment horizontal="center" vertical="center" wrapText="1"/>
    </xf>
    <xf numFmtId="181" fontId="30" fillId="0" borderId="8" xfId="471" applyNumberFormat="1" applyFont="1" applyFill="1" applyBorder="1" applyAlignment="1">
      <alignment horizontal="center" vertical="center" wrapText="1"/>
    </xf>
    <xf numFmtId="181" fontId="30" fillId="2" borderId="8" xfId="471" applyNumberFormat="1" applyFont="1" applyFill="1" applyBorder="1" applyAlignment="1">
      <alignment horizontal="center" vertical="center" wrapText="1"/>
    </xf>
    <xf numFmtId="181" fontId="28" fillId="0" borderId="20" xfId="471" applyNumberFormat="1" applyFont="1" applyBorder="1" applyAlignment="1">
      <alignment horizontal="center" vertical="center" wrapText="1"/>
    </xf>
    <xf numFmtId="181" fontId="28" fillId="0" borderId="4" xfId="471" applyNumberFormat="1" applyFont="1" applyBorder="1" applyAlignment="1">
      <alignment horizontal="center" vertical="center" wrapText="1"/>
    </xf>
    <xf numFmtId="181" fontId="28" fillId="0" borderId="8" xfId="471" applyNumberFormat="1" applyFont="1" applyBorder="1" applyAlignment="1">
      <alignment vertical="center" wrapText="1"/>
    </xf>
    <xf numFmtId="181" fontId="28" fillId="0" borderId="8" xfId="471" applyNumberFormat="1" applyFont="1" applyFill="1" applyBorder="1" applyAlignment="1">
      <alignment vertical="center" wrapText="1"/>
    </xf>
    <xf numFmtId="181" fontId="28" fillId="0" borderId="8" xfId="22" applyNumberFormat="1" applyFont="1" applyFill="1" applyBorder="1" applyAlignment="1">
      <alignment vertical="center" wrapText="1"/>
    </xf>
    <xf numFmtId="0" fontId="28" fillId="0" borderId="21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181" fontId="28" fillId="0" borderId="21" xfId="0" applyNumberFormat="1" applyFont="1" applyBorder="1" applyAlignment="1">
      <alignment horizontal="right" vertical="center" wrapText="1"/>
    </xf>
    <xf numFmtId="181" fontId="28" fillId="0" borderId="21" xfId="0" applyNumberFormat="1" applyFont="1" applyFill="1" applyBorder="1" applyAlignment="1">
      <alignment horizontal="right" vertical="center" wrapText="1"/>
    </xf>
    <xf numFmtId="181" fontId="19" fillId="0" borderId="8" xfId="471" applyNumberFormat="1" applyFont="1" applyBorder="1" applyAlignment="1">
      <alignment horizontal="left" vertical="center" wrapText="1"/>
    </xf>
    <xf numFmtId="181" fontId="19" fillId="0" borderId="8" xfId="471" applyNumberFormat="1" applyFont="1" applyBorder="1" applyAlignment="1">
      <alignment vertical="center" wrapText="1"/>
    </xf>
    <xf numFmtId="176" fontId="19" fillId="0" borderId="8" xfId="471" applyNumberFormat="1" applyFont="1" applyFill="1" applyBorder="1">
      <alignment vertical="center"/>
    </xf>
    <xf numFmtId="181" fontId="19" fillId="0" borderId="8" xfId="22" applyNumberFormat="1" applyFont="1" applyFill="1" applyBorder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181" fontId="19" fillId="0" borderId="21" xfId="0" applyNumberFormat="1" applyFont="1" applyBorder="1" applyAlignment="1">
      <alignment horizontal="right" vertical="center" wrapText="1"/>
    </xf>
    <xf numFmtId="181" fontId="19" fillId="0" borderId="21" xfId="0" applyNumberFormat="1" applyFont="1" applyFill="1" applyBorder="1" applyAlignment="1">
      <alignment horizontal="right" vertical="center" wrapText="1"/>
    </xf>
    <xf numFmtId="176" fontId="19" fillId="0" borderId="8" xfId="471" applyNumberFormat="1" applyFont="1" applyFill="1" applyBorder="1" applyAlignment="1">
      <alignment vertical="center" wrapText="1"/>
    </xf>
    <xf numFmtId="181" fontId="19" fillId="0" borderId="8" xfId="0" applyNumberFormat="1" applyFont="1" applyFill="1" applyBorder="1" applyAlignment="1">
      <alignment horizontal="right" vertical="center" wrapText="1"/>
    </xf>
    <xf numFmtId="181" fontId="19" fillId="0" borderId="8" xfId="471" applyNumberFormat="1" applyFont="1" applyFill="1" applyBorder="1" applyAlignment="1">
      <alignment vertical="center" wrapText="1"/>
    </xf>
    <xf numFmtId="181" fontId="28" fillId="0" borderId="8" xfId="471" applyNumberFormat="1" applyFont="1" applyBorder="1" applyAlignment="1">
      <alignment horizontal="left" vertical="center" wrapText="1"/>
    </xf>
    <xf numFmtId="180" fontId="29" fillId="0" borderId="8" xfId="0" applyNumberFormat="1" applyFont="1" applyBorder="1" applyAlignment="1" applyProtection="1">
      <alignment horizontal="left" vertical="center" wrapText="1"/>
      <protection locked="0"/>
    </xf>
    <xf numFmtId="181" fontId="19" fillId="0" borderId="21" xfId="0" applyNumberFormat="1" applyFont="1" applyBorder="1" applyAlignment="1">
      <alignment vertical="center" wrapText="1"/>
    </xf>
    <xf numFmtId="181" fontId="19" fillId="0" borderId="8" xfId="0" applyNumberFormat="1" applyFont="1" applyFill="1" applyBorder="1" applyAlignment="1">
      <alignment vertical="center" wrapText="1"/>
    </xf>
    <xf numFmtId="181" fontId="29" fillId="0" borderId="0" xfId="471" applyNumberFormat="1" applyFont="1" applyAlignment="1">
      <alignment horizontal="right" wrapText="1"/>
    </xf>
    <xf numFmtId="0" fontId="19" fillId="4" borderId="21" xfId="0" applyFont="1" applyFill="1" applyBorder="1" applyAlignment="1">
      <alignment horizontal="left" vertical="center" wrapText="1"/>
    </xf>
    <xf numFmtId="181" fontId="19" fillId="4" borderId="21" xfId="0" applyNumberFormat="1" applyFont="1" applyFill="1" applyBorder="1" applyAlignment="1">
      <alignment horizontal="right" vertical="center" wrapText="1"/>
    </xf>
    <xf numFmtId="181" fontId="28" fillId="0" borderId="8" xfId="0" applyNumberFormat="1" applyFont="1" applyFill="1" applyBorder="1" applyAlignment="1">
      <alignment horizontal="right" vertical="center" wrapText="1"/>
    </xf>
    <xf numFmtId="181" fontId="28" fillId="0" borderId="8" xfId="0" applyNumberFormat="1" applyFont="1" applyBorder="1" applyAlignment="1">
      <alignment horizontal="right" vertical="center" wrapText="1"/>
    </xf>
    <xf numFmtId="181" fontId="19" fillId="0" borderId="8" xfId="0" applyNumberFormat="1" applyFont="1" applyBorder="1" applyAlignment="1">
      <alignment horizontal="right" vertical="center" wrapText="1"/>
    </xf>
    <xf numFmtId="181" fontId="19" fillId="0" borderId="22" xfId="0" applyNumberFormat="1" applyFont="1" applyBorder="1" applyAlignment="1">
      <alignment horizontal="right" vertical="center" wrapText="1"/>
    </xf>
    <xf numFmtId="181" fontId="19" fillId="0" borderId="22" xfId="0" applyNumberFormat="1" applyFont="1" applyFill="1" applyBorder="1" applyAlignment="1">
      <alignment horizontal="right" vertical="center" wrapText="1"/>
    </xf>
    <xf numFmtId="181" fontId="19" fillId="0" borderId="23" xfId="0" applyNumberFormat="1" applyFont="1" applyBorder="1" applyAlignment="1">
      <alignment horizontal="right" vertical="center" wrapText="1"/>
    </xf>
    <xf numFmtId="181" fontId="19" fillId="0" borderId="9" xfId="0" applyNumberFormat="1" applyFont="1" applyFill="1" applyBorder="1" applyAlignment="1">
      <alignment horizontal="right" vertical="center" wrapText="1"/>
    </xf>
    <xf numFmtId="0" fontId="19" fillId="0" borderId="8" xfId="134" applyFont="1" applyBorder="1" applyAlignment="1">
      <alignment vertical="center" wrapText="1"/>
      <protection locked="0"/>
    </xf>
    <xf numFmtId="0" fontId="19" fillId="0" borderId="8" xfId="134" applyFont="1" applyFill="1" applyBorder="1" applyAlignment="1">
      <alignment vertical="center" wrapText="1"/>
      <protection locked="0"/>
    </xf>
    <xf numFmtId="0" fontId="28" fillId="0" borderId="8" xfId="134" applyFont="1" applyBorder="1" applyAlignment="1">
      <alignment vertical="center" wrapText="1"/>
      <protection locked="0"/>
    </xf>
    <xf numFmtId="181" fontId="19" fillId="0" borderId="24" xfId="0" applyNumberFormat="1" applyFont="1" applyBorder="1" applyAlignment="1">
      <alignment horizontal="right" vertical="center" wrapText="1"/>
    </xf>
    <xf numFmtId="181" fontId="19" fillId="0" borderId="24" xfId="0" applyNumberFormat="1" applyFont="1" applyFill="1" applyBorder="1" applyAlignment="1">
      <alignment horizontal="right" vertical="center" wrapText="1"/>
    </xf>
    <xf numFmtId="181" fontId="19" fillId="0" borderId="3" xfId="0" applyNumberFormat="1" applyFont="1" applyFill="1" applyBorder="1" applyAlignment="1">
      <alignment horizontal="right" vertical="center" wrapText="1"/>
    </xf>
    <xf numFmtId="0" fontId="29" fillId="0" borderId="8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181" fontId="30" fillId="0" borderId="8" xfId="521" applyNumberFormat="1" applyFont="1" applyBorder="1" applyAlignment="1" applyProtection="1">
      <alignment horizontal="left" vertical="center" wrapText="1"/>
      <protection locked="0"/>
    </xf>
    <xf numFmtId="181" fontId="28" fillId="4" borderId="21" xfId="0" applyNumberFormat="1" applyFont="1" applyFill="1" applyBorder="1" applyAlignment="1">
      <alignment horizontal="right" vertical="center" wrapText="1"/>
    </xf>
    <xf numFmtId="181" fontId="19" fillId="0" borderId="8" xfId="521" applyNumberFormat="1" applyFont="1" applyBorder="1" applyAlignment="1" applyProtection="1">
      <alignment horizontal="left" vertical="center" wrapText="1"/>
      <protection locked="0"/>
    </xf>
    <xf numFmtId="181" fontId="30" fillId="0" borderId="8" xfId="471" applyNumberFormat="1" applyFont="1" applyBorder="1" applyAlignment="1">
      <alignment horizontal="distributed" vertical="center" wrapText="1"/>
    </xf>
    <xf numFmtId="181" fontId="19" fillId="0" borderId="2" xfId="22" applyNumberFormat="1" applyFont="1" applyFill="1" applyBorder="1" applyAlignment="1">
      <alignment vertical="center" wrapText="1"/>
    </xf>
    <xf numFmtId="181" fontId="28" fillId="0" borderId="2" xfId="471" applyNumberFormat="1" applyFont="1" applyBorder="1" applyAlignment="1">
      <alignment horizontal="left" vertical="center" wrapText="1"/>
    </xf>
    <xf numFmtId="181" fontId="19" fillId="2" borderId="8" xfId="471" applyNumberFormat="1" applyFont="1" applyFill="1" applyBorder="1" applyAlignment="1">
      <alignment horizontal="left" vertical="center"/>
    </xf>
    <xf numFmtId="181" fontId="19" fillId="0" borderId="8" xfId="471" applyNumberFormat="1" applyFont="1" applyFill="1" applyBorder="1">
      <alignment vertical="center"/>
    </xf>
    <xf numFmtId="181" fontId="19" fillId="0" borderId="2" xfId="471" applyNumberFormat="1" applyFont="1" applyBorder="1" applyAlignment="1">
      <alignment horizontal="left" vertical="center" wrapText="1"/>
    </xf>
    <xf numFmtId="181" fontId="19" fillId="2" borderId="8" xfId="471" applyNumberFormat="1" applyFont="1" applyFill="1" applyBorder="1" applyAlignment="1">
      <alignment horizontal="left" vertical="center" wrapText="1"/>
    </xf>
    <xf numFmtId="181" fontId="28" fillId="2" borderId="8" xfId="471" applyNumberFormat="1" applyFont="1" applyFill="1" applyBorder="1" applyAlignment="1">
      <alignment vertical="center" wrapText="1"/>
    </xf>
    <xf numFmtId="181" fontId="19" fillId="0" borderId="8" xfId="182" applyNumberFormat="1" applyFont="1" applyBorder="1" applyAlignment="1">
      <alignment horizontal="left" vertical="center" wrapText="1"/>
    </xf>
    <xf numFmtId="181" fontId="19" fillId="0" borderId="8" xfId="471" applyNumberFormat="1" applyFont="1" applyBorder="1">
      <alignment vertical="center"/>
    </xf>
    <xf numFmtId="181" fontId="19" fillId="0" borderId="8" xfId="358" applyNumberFormat="1" applyFont="1" applyBorder="1" applyAlignment="1">
      <alignment horizontal="right" vertical="center" wrapText="1" shrinkToFit="1"/>
    </xf>
    <xf numFmtId="181" fontId="19" fillId="2" borderId="8" xfId="182" applyNumberFormat="1" applyFont="1" applyFill="1" applyBorder="1" applyAlignment="1">
      <alignment vertical="center" wrapText="1"/>
    </xf>
    <xf numFmtId="181" fontId="19" fillId="2" borderId="8" xfId="471" applyNumberFormat="1" applyFont="1" applyFill="1" applyBorder="1" applyAlignment="1">
      <alignment horizontal="left" vertical="center" wrapText="1" shrinkToFit="1"/>
    </xf>
    <xf numFmtId="181" fontId="19" fillId="0" borderId="8" xfId="471" applyNumberFormat="1" applyFont="1" applyBorder="1" applyAlignment="1">
      <alignment horizontal="right" vertical="center"/>
    </xf>
    <xf numFmtId="181" fontId="19" fillId="2" borderId="8" xfId="471" applyNumberFormat="1" applyFont="1" applyFill="1" applyBorder="1" applyAlignment="1">
      <alignment horizontal="right" vertical="center" wrapText="1"/>
    </xf>
    <xf numFmtId="181" fontId="19" fillId="2" borderId="8" xfId="471" applyNumberFormat="1" applyFont="1" applyFill="1" applyBorder="1" applyAlignment="1">
      <alignment vertical="center" wrapText="1"/>
    </xf>
    <xf numFmtId="182" fontId="19" fillId="0" borderId="8" xfId="471" applyNumberFormat="1" applyFont="1" applyBorder="1" applyAlignment="1">
      <alignment vertical="center" wrapText="1"/>
    </xf>
    <xf numFmtId="0" fontId="19" fillId="0" borderId="8" xfId="471" applyFont="1" applyBorder="1" applyAlignment="1">
      <alignment vertical="center" wrapText="1"/>
    </xf>
    <xf numFmtId="181" fontId="19" fillId="2" borderId="3" xfId="471" applyNumberFormat="1" applyFont="1" applyFill="1" applyBorder="1" applyAlignment="1">
      <alignment vertical="center" wrapText="1"/>
    </xf>
    <xf numFmtId="181" fontId="19" fillId="0" borderId="3" xfId="471" applyNumberFormat="1" applyFont="1" applyFill="1" applyBorder="1" applyAlignment="1">
      <alignment vertical="center" wrapText="1"/>
    </xf>
    <xf numFmtId="0" fontId="28" fillId="0" borderId="25" xfId="0" applyFont="1" applyBorder="1" applyAlignment="1">
      <alignment horizontal="left" vertical="center" wrapText="1"/>
    </xf>
    <xf numFmtId="181" fontId="28" fillId="0" borderId="3" xfId="471" applyNumberFormat="1" applyFont="1" applyBorder="1" applyAlignment="1">
      <alignment horizontal="left" vertical="center" wrapText="1"/>
    </xf>
    <xf numFmtId="181" fontId="19" fillId="0" borderId="3" xfId="471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left" vertical="center" wrapText="1"/>
    </xf>
    <xf numFmtId="181" fontId="29" fillId="2" borderId="8" xfId="471" applyNumberFormat="1" applyFont="1" applyFill="1" applyBorder="1" applyAlignment="1">
      <alignment horizontal="left" vertical="center" wrapText="1"/>
    </xf>
    <xf numFmtId="181" fontId="28" fillId="0" borderId="0" xfId="0" applyNumberFormat="1" applyFont="1" applyFill="1" applyAlignment="1">
      <alignment horizontal="right" vertical="center" wrapText="1"/>
    </xf>
    <xf numFmtId="181" fontId="30" fillId="2" borderId="8" xfId="471" applyNumberFormat="1" applyFont="1" applyFill="1" applyBorder="1" applyAlignment="1">
      <alignment horizontal="distributed" vertical="center" indent="2"/>
    </xf>
    <xf numFmtId="181" fontId="28" fillId="2" borderId="8" xfId="471" applyNumberFormat="1" applyFont="1" applyFill="1" applyBorder="1">
      <alignment vertical="center"/>
    </xf>
    <xf numFmtId="181" fontId="28" fillId="0" borderId="8" xfId="471" applyNumberFormat="1" applyFont="1" applyFill="1" applyBorder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1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180" fontId="2" fillId="0" borderId="0" xfId="0" applyNumberFormat="1" applyFont="1" applyFill="1"/>
    <xf numFmtId="181" fontId="31" fillId="0" borderId="0" xfId="0" applyNumberFormat="1" applyFont="1" applyFill="1" applyAlignment="1" applyProtection="1">
      <alignment horizontal="center"/>
      <protection locked="0"/>
    </xf>
    <xf numFmtId="181" fontId="2" fillId="0" borderId="0" xfId="0" applyNumberFormat="1" applyFont="1" applyFill="1"/>
    <xf numFmtId="181" fontId="2" fillId="0" borderId="0" xfId="0" applyNumberFormat="1" applyFont="1" applyFill="1" applyAlignment="1" applyProtection="1">
      <alignment horizontal="center"/>
      <protection locked="0"/>
    </xf>
    <xf numFmtId="181" fontId="16" fillId="0" borderId="8" xfId="0" applyNumberFormat="1" applyFont="1" applyFill="1" applyBorder="1" applyAlignment="1">
      <alignment horizontal="center" vertical="center" wrapText="1"/>
    </xf>
    <xf numFmtId="181" fontId="1" fillId="0" borderId="8" xfId="0" applyNumberFormat="1" applyFont="1" applyFill="1" applyBorder="1" applyAlignment="1">
      <alignment horizontal="center" vertical="center" wrapText="1"/>
    </xf>
    <xf numFmtId="181" fontId="6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0" applyNumberFormat="1" applyFont="1" applyFill="1" applyBorder="1" applyAlignment="1">
      <alignment horizontal="center" vertical="center" wrapText="1"/>
    </xf>
    <xf numFmtId="181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81" fontId="10" fillId="0" borderId="10" xfId="0" applyNumberFormat="1" applyFont="1" applyFill="1" applyBorder="1" applyAlignment="1">
      <alignment horizontal="center" vertical="center" wrapText="1"/>
    </xf>
    <xf numFmtId="181" fontId="10" fillId="0" borderId="8" xfId="0" applyNumberFormat="1" applyFont="1" applyFill="1" applyBorder="1" applyAlignment="1" applyProtection="1">
      <alignment vertical="center"/>
      <protection locked="0"/>
    </xf>
    <xf numFmtId="181" fontId="9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8" xfId="0" applyNumberFormat="1" applyFont="1" applyFill="1" applyBorder="1" applyAlignment="1">
      <alignment horizontal="right" vertical="center" shrinkToFit="1"/>
    </xf>
    <xf numFmtId="181" fontId="9" fillId="0" borderId="11" xfId="0" applyNumberFormat="1" applyFont="1" applyFill="1" applyBorder="1" applyAlignment="1">
      <alignment horizontal="center" vertical="center" wrapText="1"/>
    </xf>
    <xf numFmtId="181" fontId="9" fillId="0" borderId="8" xfId="0" applyNumberFormat="1" applyFont="1" applyFill="1" applyBorder="1" applyAlignment="1" applyProtection="1">
      <alignment vertical="center"/>
      <protection locked="0"/>
    </xf>
    <xf numFmtId="181" fontId="4" fillId="0" borderId="11" xfId="0" applyNumberFormat="1" applyFont="1" applyFill="1" applyBorder="1" applyAlignment="1">
      <alignment horizontal="center" vertical="center" wrapText="1"/>
    </xf>
    <xf numFmtId="181" fontId="4" fillId="0" borderId="8" xfId="0" applyNumberFormat="1" applyFont="1" applyFill="1" applyBorder="1" applyAlignment="1" applyProtection="1">
      <alignment vertical="center"/>
      <protection locked="0"/>
    </xf>
    <xf numFmtId="181" fontId="4" fillId="0" borderId="8" xfId="0" applyNumberFormat="1" applyFont="1" applyFill="1" applyBorder="1" applyAlignment="1" applyProtection="1">
      <alignment horizontal="right" vertical="center"/>
      <protection locked="0"/>
    </xf>
    <xf numFmtId="176" fontId="4" fillId="0" borderId="8" xfId="0" applyNumberFormat="1" applyFont="1" applyFill="1" applyBorder="1" applyAlignment="1">
      <alignment horizontal="right" vertical="center" shrinkToFit="1"/>
    </xf>
    <xf numFmtId="181" fontId="9" fillId="0" borderId="8" xfId="0" applyNumberFormat="1" applyFont="1" applyFill="1" applyBorder="1" applyAlignment="1" applyProtection="1">
      <alignment horizontal="right" vertical="center"/>
      <protection locked="0"/>
    </xf>
    <xf numFmtId="181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Alignment="1" applyProtection="1">
      <alignment horizontal="right"/>
      <protection locked="0"/>
    </xf>
    <xf numFmtId="176" fontId="9" fillId="0" borderId="8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81" fontId="4" fillId="0" borderId="2" xfId="0" applyNumberFormat="1" applyFont="1" applyFill="1" applyBorder="1" applyAlignment="1" applyProtection="1">
      <alignment horizontal="right" vertical="center"/>
      <protection locked="0"/>
    </xf>
    <xf numFmtId="181" fontId="15" fillId="0" borderId="8" xfId="0" applyNumberFormat="1" applyFont="1" applyFill="1" applyBorder="1" applyProtection="1">
      <protection locked="0"/>
    </xf>
    <xf numFmtId="181" fontId="15" fillId="0" borderId="8" xfId="0" applyNumberFormat="1" applyFont="1" applyFill="1" applyBorder="1" applyAlignment="1" applyProtection="1">
      <alignment vertical="center"/>
      <protection locked="0"/>
    </xf>
    <xf numFmtId="181" fontId="32" fillId="0" borderId="8" xfId="0" applyNumberFormat="1" applyFont="1" applyFill="1" applyBorder="1" applyAlignment="1" applyProtection="1">
      <protection locked="0"/>
    </xf>
    <xf numFmtId="181" fontId="4" fillId="0" borderId="8" xfId="0" applyNumberFormat="1" applyFont="1" applyFill="1" applyBorder="1" applyAlignment="1" applyProtection="1">
      <alignment vertical="center" wrapText="1" shrinkToFit="1"/>
      <protection locked="0"/>
    </xf>
    <xf numFmtId="181" fontId="10" fillId="0" borderId="8" xfId="0" applyNumberFormat="1" applyFont="1" applyFill="1" applyBorder="1" applyAlignment="1" applyProtection="1">
      <alignment horizontal="center" vertical="center"/>
      <protection locked="0"/>
    </xf>
    <xf numFmtId="181" fontId="4" fillId="0" borderId="3" xfId="0" applyNumberFormat="1" applyFont="1" applyFill="1" applyBorder="1" applyAlignment="1">
      <alignment horizontal="center" vertical="center" wrapText="1"/>
    </xf>
    <xf numFmtId="181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8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81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81" fontId="9" fillId="0" borderId="8" xfId="0" applyNumberFormat="1" applyFont="1" applyFill="1" applyBorder="1" applyAlignment="1" applyProtection="1">
      <alignment vertical="center" wrapText="1"/>
      <protection locked="0"/>
    </xf>
    <xf numFmtId="181" fontId="9" fillId="0" borderId="8" xfId="0" applyNumberFormat="1" applyFont="1" applyFill="1" applyBorder="1" applyAlignment="1" applyProtection="1">
      <alignment horizontal="right" vertical="center" wrapText="1" shrinkToFit="1"/>
      <protection locked="0"/>
    </xf>
    <xf numFmtId="181" fontId="10" fillId="0" borderId="8" xfId="0" applyNumberFormat="1" applyFont="1" applyFill="1" applyBorder="1" applyAlignment="1" applyProtection="1">
      <alignment vertical="center" wrapText="1" shrinkToFit="1"/>
      <protection locked="0"/>
    </xf>
    <xf numFmtId="181" fontId="4" fillId="0" borderId="8" xfId="0" applyNumberFormat="1" applyFont="1" applyFill="1" applyBorder="1" applyAlignment="1" applyProtection="1">
      <alignment horizontal="right" vertical="center" wrapText="1" shrinkToFit="1"/>
      <protection locked="0"/>
    </xf>
    <xf numFmtId="181" fontId="32" fillId="0" borderId="8" xfId="0" applyNumberFormat="1" applyFont="1" applyFill="1" applyBorder="1" applyAlignment="1" applyProtection="1">
      <alignment vertical="center"/>
      <protection locked="0"/>
    </xf>
    <xf numFmtId="181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33" fillId="0" borderId="8" xfId="0" applyNumberFormat="1" applyFont="1" applyFill="1" applyBorder="1" applyAlignment="1">
      <alignment vertical="center"/>
    </xf>
    <xf numFmtId="181" fontId="33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2" fillId="0" borderId="8" xfId="0" applyNumberFormat="1" applyFont="1" applyFill="1" applyBorder="1" applyAlignment="1">
      <alignment horizontal="center" vertical="center" wrapText="1"/>
    </xf>
    <xf numFmtId="0" fontId="11" fillId="0" borderId="0" xfId="404" applyFont="1" applyFill="1"/>
    <xf numFmtId="0" fontId="1" fillId="0" borderId="0" xfId="471" applyFont="1" applyFill="1" applyAlignment="1">
      <alignment horizontal="center" vertical="center" wrapText="1"/>
    </xf>
    <xf numFmtId="0" fontId="2" fillId="0" borderId="0" xfId="471" applyFont="1" applyFill="1">
      <alignment vertical="center"/>
    </xf>
    <xf numFmtId="181" fontId="1" fillId="0" borderId="0" xfId="471" applyNumberFormat="1" applyFont="1" applyFill="1">
      <alignment vertical="center"/>
    </xf>
    <xf numFmtId="177" fontId="0" fillId="0" borderId="0" xfId="404" applyNumberFormat="1" applyFont="1" applyFill="1" applyAlignment="1">
      <alignment wrapText="1"/>
    </xf>
    <xf numFmtId="181" fontId="34" fillId="0" borderId="0" xfId="404" applyNumberFormat="1" applyFont="1" applyFill="1" applyAlignment="1">
      <alignment wrapText="1"/>
    </xf>
    <xf numFmtId="181" fontId="11" fillId="0" borderId="0" xfId="404" applyNumberFormat="1" applyFont="1" applyFill="1" applyAlignment="1">
      <alignment wrapText="1"/>
    </xf>
    <xf numFmtId="177" fontId="11" fillId="0" borderId="0" xfId="404" applyNumberFormat="1" applyFont="1" applyFill="1" applyAlignment="1">
      <alignment wrapText="1"/>
    </xf>
    <xf numFmtId="177" fontId="17" fillId="0" borderId="0" xfId="471" applyNumberFormat="1" applyFont="1" applyFill="1" applyAlignment="1">
      <alignment horizontal="center" vertical="center" wrapText="1"/>
    </xf>
    <xf numFmtId="177" fontId="27" fillId="0" borderId="0" xfId="471" applyNumberFormat="1" applyFont="1" applyFill="1" applyAlignment="1">
      <alignment horizontal="center" vertical="center" wrapText="1"/>
    </xf>
    <xf numFmtId="177" fontId="2" fillId="0" borderId="0" xfId="519" applyNumberFormat="1" applyFont="1" applyFill="1" applyAlignment="1">
      <alignment vertical="center" wrapText="1"/>
    </xf>
    <xf numFmtId="181" fontId="2" fillId="0" borderId="12" xfId="471" applyNumberFormat="1" applyFont="1" applyFill="1" applyBorder="1" applyAlignment="1">
      <alignment horizontal="right" vertical="center" wrapText="1"/>
    </xf>
    <xf numFmtId="177" fontId="2" fillId="0" borderId="0" xfId="471" applyNumberFormat="1" applyFont="1" applyFill="1" applyAlignment="1">
      <alignment vertical="center" wrapText="1"/>
    </xf>
    <xf numFmtId="181" fontId="15" fillId="0" borderId="12" xfId="471" applyNumberFormat="1" applyFont="1" applyFill="1" applyBorder="1" applyAlignment="1">
      <alignment horizontal="right" wrapText="1"/>
    </xf>
    <xf numFmtId="181" fontId="16" fillId="0" borderId="8" xfId="471" applyNumberFormat="1" applyFont="1" applyFill="1" applyBorder="1" applyAlignment="1">
      <alignment horizontal="center" vertical="center" wrapText="1"/>
    </xf>
    <xf numFmtId="181" fontId="14" fillId="0" borderId="8" xfId="471" applyNumberFormat="1" applyFont="1" applyFill="1" applyBorder="1" applyAlignment="1">
      <alignment horizontal="center" vertical="center" wrapText="1"/>
    </xf>
    <xf numFmtId="181" fontId="1" fillId="0" borderId="8" xfId="471" applyNumberFormat="1" applyFont="1" applyFill="1" applyBorder="1" applyAlignment="1">
      <alignment vertical="center" wrapText="1"/>
    </xf>
    <xf numFmtId="181" fontId="1" fillId="0" borderId="8" xfId="26" applyNumberFormat="1" applyFont="1" applyFill="1" applyBorder="1" applyAlignment="1">
      <alignment vertical="center" wrapText="1"/>
    </xf>
    <xf numFmtId="176" fontId="2" fillId="0" borderId="8" xfId="471" applyNumberFormat="1" applyFont="1" applyFill="1" applyBorder="1" applyAlignment="1">
      <alignment vertical="center" wrapText="1"/>
    </xf>
    <xf numFmtId="181" fontId="2" fillId="0" borderId="8" xfId="471" applyNumberFormat="1" applyFont="1" applyFill="1" applyBorder="1" applyAlignment="1">
      <alignment vertical="center" wrapText="1"/>
    </xf>
    <xf numFmtId="181" fontId="2" fillId="0" borderId="8" xfId="26" applyNumberFormat="1" applyFont="1" applyFill="1" applyBorder="1" applyAlignment="1">
      <alignment vertical="center" wrapText="1"/>
    </xf>
    <xf numFmtId="181" fontId="2" fillId="0" borderId="8" xfId="471" applyNumberFormat="1" applyFont="1" applyFill="1" applyBorder="1" applyAlignment="1">
      <alignment horizontal="left" vertical="center" wrapText="1"/>
    </xf>
    <xf numFmtId="176" fontId="2" fillId="0" borderId="8" xfId="471" applyNumberFormat="1" applyFont="1" applyFill="1" applyBorder="1" applyAlignment="1">
      <alignment horizontal="left" vertical="center" wrapText="1"/>
    </xf>
    <xf numFmtId="181" fontId="1" fillId="0" borderId="8" xfId="471" applyNumberFormat="1" applyFont="1" applyFill="1" applyBorder="1" applyAlignment="1">
      <alignment horizontal="left" vertical="center" wrapText="1"/>
    </xf>
    <xf numFmtId="176" fontId="1" fillId="0" borderId="8" xfId="471" applyNumberFormat="1" applyFont="1" applyFill="1" applyBorder="1" applyAlignment="1">
      <alignment horizontal="left" vertical="center" wrapText="1"/>
    </xf>
    <xf numFmtId="181" fontId="1" fillId="0" borderId="8" xfId="471" applyNumberFormat="1" applyFont="1" applyFill="1" applyBorder="1">
      <alignment vertical="center"/>
    </xf>
    <xf numFmtId="181" fontId="16" fillId="0" borderId="8" xfId="471" applyNumberFormat="1" applyFont="1" applyFill="1" applyBorder="1" applyAlignment="1">
      <alignment horizontal="distributed" vertical="center" wrapText="1"/>
    </xf>
    <xf numFmtId="176" fontId="16" fillId="0" borderId="8" xfId="471" applyNumberFormat="1" applyFont="1" applyFill="1" applyBorder="1" applyAlignment="1">
      <alignment horizontal="distributed" vertical="center" wrapText="1"/>
    </xf>
    <xf numFmtId="176" fontId="2" fillId="0" borderId="8" xfId="182" applyNumberFormat="1" applyFont="1" applyFill="1" applyBorder="1" applyAlignment="1">
      <alignment horizontal="left" vertical="center" wrapText="1"/>
    </xf>
    <xf numFmtId="181" fontId="2" fillId="0" borderId="8" xfId="471" applyNumberFormat="1" applyFont="1" applyFill="1" applyBorder="1" applyAlignment="1">
      <alignment horizontal="left" vertical="center"/>
    </xf>
    <xf numFmtId="176" fontId="2" fillId="0" borderId="8" xfId="182" applyNumberFormat="1" applyFont="1" applyFill="1" applyBorder="1" applyAlignment="1">
      <alignment vertical="center" wrapText="1"/>
    </xf>
    <xf numFmtId="0" fontId="2" fillId="0" borderId="8" xfId="471" applyFont="1" applyFill="1" applyBorder="1">
      <alignment vertical="center"/>
    </xf>
    <xf numFmtId="181" fontId="2" fillId="0" borderId="8" xfId="182" applyNumberFormat="1" applyFont="1" applyFill="1" applyBorder="1" applyAlignment="1">
      <alignment horizontal="left" vertical="center" wrapText="1"/>
    </xf>
    <xf numFmtId="181" fontId="2" fillId="0" borderId="8" xfId="358" applyNumberFormat="1" applyFont="1" applyFill="1" applyBorder="1" applyAlignment="1">
      <alignment horizontal="right" vertical="center" wrapText="1" shrinkToFit="1"/>
    </xf>
    <xf numFmtId="181" fontId="2" fillId="0" borderId="8" xfId="182" applyNumberFormat="1" applyFont="1" applyFill="1" applyBorder="1" applyAlignment="1">
      <alignment vertical="center" wrapText="1"/>
    </xf>
    <xf numFmtId="181" fontId="2" fillId="0" borderId="8" xfId="471" applyNumberFormat="1" applyFont="1" applyFill="1" applyBorder="1" applyAlignment="1">
      <alignment horizontal="left" vertical="center" wrapText="1" shrinkToFit="1"/>
    </xf>
    <xf numFmtId="181" fontId="2" fillId="0" borderId="8" xfId="471" applyNumberFormat="1" applyFont="1" applyFill="1" applyBorder="1" applyAlignment="1">
      <alignment horizontal="right" vertical="center"/>
    </xf>
    <xf numFmtId="181" fontId="2" fillId="0" borderId="8" xfId="471" applyNumberFormat="1" applyFont="1" applyFill="1" applyBorder="1" applyAlignment="1">
      <alignment horizontal="right" vertical="center" wrapText="1"/>
    </xf>
    <xf numFmtId="182" fontId="2" fillId="0" borderId="0" xfId="471" applyNumberFormat="1" applyFont="1" applyFill="1">
      <alignment vertical="center"/>
    </xf>
    <xf numFmtId="181" fontId="2" fillId="0" borderId="8" xfId="422" applyNumberFormat="1" applyFont="1" applyFill="1" applyBorder="1" applyAlignment="1">
      <alignment vertical="center" wrapText="1"/>
    </xf>
    <xf numFmtId="176" fontId="2" fillId="0" borderId="8" xfId="471" applyNumberFormat="1" applyFont="1" applyFill="1" applyBorder="1" applyAlignment="1">
      <alignment horizontal="left" vertical="center"/>
    </xf>
    <xf numFmtId="176" fontId="1" fillId="0" borderId="8" xfId="471" applyNumberFormat="1" applyFont="1" applyFill="1" applyBorder="1" applyAlignment="1">
      <alignment vertical="center" wrapText="1"/>
    </xf>
    <xf numFmtId="181" fontId="16" fillId="0" borderId="8" xfId="471" applyNumberFormat="1" applyFont="1" applyFill="1" applyBorder="1" applyAlignment="1">
      <alignment horizontal="distributed" vertical="center" indent="2"/>
    </xf>
    <xf numFmtId="176" fontId="16" fillId="0" borderId="8" xfId="471" applyNumberFormat="1" applyFont="1" applyFill="1" applyBorder="1" applyAlignment="1">
      <alignment horizontal="distributed" vertical="center" indent="2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178" fontId="41" fillId="0" borderId="0" xfId="0" applyNumberFormat="1" applyFont="1" applyAlignment="1">
      <alignment horizontal="center"/>
    </xf>
  </cellXfs>
  <cellStyles count="656">
    <cellStyle name="常规" xfId="0" builtinId="0"/>
    <cellStyle name="货币[0]" xfId="1" builtinId="7"/>
    <cellStyle name="链接单元格 5" xfId="2"/>
    <cellStyle name="20% - 强调文字颜色 3" xfId="3" builtinId="38"/>
    <cellStyle name="解释性文本 3 2_州本级" xfId="4"/>
    <cellStyle name="货币" xfId="5" builtinId="4"/>
    <cellStyle name="常规 2 2 4" xfId="6"/>
    <cellStyle name="60% - 着色 2" xfId="7"/>
    <cellStyle name="输入" xfId="8" builtinId="20"/>
    <cellStyle name="汇总 6" xfId="9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常规 7 3" xfId="15"/>
    <cellStyle name="标题 3 4_州本级" xfId="16"/>
    <cellStyle name="千位分隔" xfId="17" builtinId="3"/>
    <cellStyle name="差" xfId="18" builtinId="27"/>
    <cellStyle name="链接单元格 3 2_州本级" xfId="19"/>
    <cellStyle name="60% - 强调文字颜色 3" xfId="20" builtinId="40"/>
    <cellStyle name="超链接" xfId="21" builtinId="8"/>
    <cellStyle name="百分比" xfId="22" builtinId="5"/>
    <cellStyle name="常规 2 7 3" xfId="23"/>
    <cellStyle name="标题 6 2_州本级" xfId="24"/>
    <cellStyle name="已访问的超链接" xfId="25" builtinId="9"/>
    <cellStyle name="百分比 2" xfId="26"/>
    <cellStyle name="解释性文本 7" xfId="27"/>
    <cellStyle name="差 4" xfId="28"/>
    <cellStyle name="常规 6" xfId="29"/>
    <cellStyle name="注释" xfId="30" builtinId="10"/>
    <cellStyle name="60% - 强调文字颜色 2" xfId="31" builtinId="36"/>
    <cellStyle name="标题 4" xfId="32" builtinId="19"/>
    <cellStyle name="解释性文本 2 2" xfId="33"/>
    <cellStyle name="警告文本" xfId="34" builtinId="11"/>
    <cellStyle name="注释 5" xfId="35"/>
    <cellStyle name="解释性文本 2 2_州本级" xfId="36"/>
    <cellStyle name="常规 5 2" xfId="37"/>
    <cellStyle name="标题" xfId="38" builtinId="15"/>
    <cellStyle name="解释性文本" xfId="39" builtinId="53"/>
    <cellStyle name="标题 1 5 2" xfId="40"/>
    <cellStyle name="差 6" xfId="41"/>
    <cellStyle name="标题 1" xfId="42" builtinId="16"/>
    <cellStyle name="百分比 4" xfId="43"/>
    <cellStyle name="常规 5 2 2" xfId="44"/>
    <cellStyle name="差 7" xfId="45"/>
    <cellStyle name="标题 2" xfId="46" builtinId="17"/>
    <cellStyle name="标题 4 2_州本级" xfId="47"/>
    <cellStyle name="百分比 5" xfId="48"/>
    <cellStyle name="60% - 强调文字颜色 1" xfId="49" builtinId="32"/>
    <cellStyle name="常规 4 2_州本级" xfId="50"/>
    <cellStyle name="标题 3" xfId="51" builtinId="18"/>
    <cellStyle name="60% - 强调文字颜色 4" xfId="52" builtinId="44"/>
    <cellStyle name="输出" xfId="53" builtinId="21"/>
    <cellStyle name="计算" xfId="54" builtinId="22"/>
    <cellStyle name="检查单元格" xfId="55" builtinId="23"/>
    <cellStyle name="计算 3 2" xfId="56"/>
    <cellStyle name="20% - 强调文字颜色 6" xfId="57" builtinId="50"/>
    <cellStyle name="标题 3 3 2_州本级" xfId="58"/>
    <cellStyle name="检查单元格 3 3" xfId="59"/>
    <cellStyle name="强调文字颜色 2" xfId="60" builtinId="33"/>
    <cellStyle name="标题 4 5 3" xfId="61"/>
    <cellStyle name="注释 2 3" xfId="62"/>
    <cellStyle name="常规 4 3_州本级" xfId="63"/>
    <cellStyle name="链接单元格" xfId="64" builtinId="24"/>
    <cellStyle name="汇总" xfId="65" builtinId="25"/>
    <cellStyle name="差 3 4" xfId="66"/>
    <cellStyle name="好" xfId="67" builtinId="26"/>
    <cellStyle name="适中" xfId="68" builtinId="28"/>
    <cellStyle name="输出 3 3" xfId="69"/>
    <cellStyle name="链接单元格 5 3" xfId="70"/>
    <cellStyle name="常规 7_州本级" xfId="71"/>
    <cellStyle name="20% - 强调文字颜色 5" xfId="72" builtinId="46"/>
    <cellStyle name="链接单元格 7" xfId="73"/>
    <cellStyle name="输出 5" xfId="74"/>
    <cellStyle name="警告文本 3 2 2" xfId="75"/>
    <cellStyle name="检查单元格 3 2" xfId="76"/>
    <cellStyle name="强调文字颜色 1" xfId="77" builtinId="29"/>
    <cellStyle name="常规 2 2 2 4" xfId="78"/>
    <cellStyle name="标题 4 5 2" xfId="79"/>
    <cellStyle name="20% - 强调文字颜色 1" xfId="80" builtinId="30"/>
    <cellStyle name="链接单元格 3" xfId="81"/>
    <cellStyle name="汇总 3 3" xfId="82"/>
    <cellStyle name="40% - 强调文字颜色 1" xfId="83" builtinId="31"/>
    <cellStyle name="标题 5 4" xfId="84"/>
    <cellStyle name="20% - 强调文字颜色 2" xfId="85" builtinId="34"/>
    <cellStyle name="链接单元格 4" xfId="86"/>
    <cellStyle name="输出 2" xfId="87"/>
    <cellStyle name="标题 2 2_州本级" xfId="88"/>
    <cellStyle name="汇总 3 4" xfId="89"/>
    <cellStyle name="40% - 强调文字颜色 2" xfId="90" builtinId="35"/>
    <cellStyle name="检查单元格 3 4" xfId="91"/>
    <cellStyle name="强调文字颜色 3" xfId="92" builtinId="37"/>
    <cellStyle name="常规 2 6_州本级" xfId="93"/>
    <cellStyle name="强调文字颜色 4" xfId="94" builtinId="41"/>
    <cellStyle name="输出 4_州本级" xfId="95"/>
    <cellStyle name="20% - 强调文字颜色 4" xfId="96" builtinId="42"/>
    <cellStyle name="链接单元格 6" xfId="97"/>
    <cellStyle name="链接单元格 2_州本级" xfId="98"/>
    <cellStyle name="输出 4" xfId="99"/>
    <cellStyle name="汇总 3 2 2" xfId="100"/>
    <cellStyle name="计算 3" xfId="101"/>
    <cellStyle name="40% - 强调文字颜色 4" xfId="102" builtinId="43"/>
    <cellStyle name="标题 2 4 2_州本级" xfId="103"/>
    <cellStyle name="强调文字颜色 5" xfId="104" builtinId="45"/>
    <cellStyle name="计算 4" xfId="105"/>
    <cellStyle name="40% - 强调文字颜色 5" xfId="106" builtinId="47"/>
    <cellStyle name="标题 7 2_州本级" xfId="107"/>
    <cellStyle name="60% - 强调文字颜色 5" xfId="108" builtinId="48"/>
    <cellStyle name="标题 1 4 2" xfId="109"/>
    <cellStyle name="强调文字颜色 6" xfId="110" builtinId="49"/>
    <cellStyle name="适中 2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差 4 2" xfId="116"/>
    <cellStyle name="标题 10" xfId="117"/>
    <cellStyle name="百分比 2 2" xfId="118"/>
    <cellStyle name="差 4 3" xfId="119"/>
    <cellStyle name="百分比 2 3" xfId="120"/>
    <cellStyle name="差 4 4" xfId="121"/>
    <cellStyle name="百分比 2 4" xfId="122"/>
    <cellStyle name="百分比 2 3 2 2" xfId="123"/>
    <cellStyle name="百分比 2 2 3" xfId="124"/>
    <cellStyle name="差 4 2 2" xfId="125"/>
    <cellStyle name="汇总 4 4" xfId="126"/>
    <cellStyle name="百分比 2 2 2" xfId="127"/>
    <cellStyle name="千位_1" xfId="128"/>
    <cellStyle name="常规 2 4 2_州本级" xfId="129"/>
    <cellStyle name="百分比 2 2 4" xfId="130"/>
    <cellStyle name="好 2 2_州本级" xfId="131"/>
    <cellStyle name="no dec" xfId="132"/>
    <cellStyle name="常规 3 4 2" xfId="133"/>
    <cellStyle name="Normal" xfId="134"/>
    <cellStyle name="百分比 2 2 2 2" xfId="135"/>
    <cellStyle name="千分位_97-917" xfId="136"/>
    <cellStyle name="百分比 2 3 2" xfId="137"/>
    <cellStyle name="百分比 2 3 3" xfId="138"/>
    <cellStyle name="输出 2 2_州本级" xfId="139"/>
    <cellStyle name="普通_97-917" xfId="140"/>
    <cellStyle name="百分比 2 3 4" xfId="141"/>
    <cellStyle name="百分比 2 4 2" xfId="142"/>
    <cellStyle name="好 4 2_州本级" xfId="143"/>
    <cellStyle name="百分比 2 5" xfId="144"/>
    <cellStyle name="汇总 4 2_州本级" xfId="145"/>
    <cellStyle name="百分比 2 6" xfId="146"/>
    <cellStyle name="差 5" xfId="147"/>
    <cellStyle name="百分比 3" xfId="148"/>
    <cellStyle name="差 5 2" xfId="149"/>
    <cellStyle name="百分比 3 2" xfId="150"/>
    <cellStyle name="差 5 3" xfId="151"/>
    <cellStyle name="百分比 3 3" xfId="152"/>
    <cellStyle name="常规 6_州本级" xfId="153"/>
    <cellStyle name="标题 1 2" xfId="154"/>
    <cellStyle name="常规 6 2_州本级" xfId="155"/>
    <cellStyle name="标题 1 2 2" xfId="156"/>
    <cellStyle name="标题 1 2 2 2" xfId="157"/>
    <cellStyle name="警告文本 2 3" xfId="158"/>
    <cellStyle name="标题 3 4 2" xfId="159"/>
    <cellStyle name="标题 1 2 2_州本级" xfId="160"/>
    <cellStyle name="标题 1 2 3" xfId="161"/>
    <cellStyle name="标题 1 2 4" xfId="162"/>
    <cellStyle name="标题 3 4" xfId="163"/>
    <cellStyle name="标题 1 2_州本级" xfId="164"/>
    <cellStyle name="标题 1 3" xfId="165"/>
    <cellStyle name="汇总 3" xfId="166"/>
    <cellStyle name="标题 1 3 2" xfId="167"/>
    <cellStyle name="标题 5 3" xfId="168"/>
    <cellStyle name="汇总 3 2" xfId="169"/>
    <cellStyle name="标题 1 3 2 2" xfId="170"/>
    <cellStyle name="汇总 7" xfId="171"/>
    <cellStyle name="汇总 3_州本级" xfId="172"/>
    <cellStyle name="标题 1 3 2_州本级" xfId="173"/>
    <cellStyle name="汇总 4" xfId="174"/>
    <cellStyle name="标题 1 3 3" xfId="175"/>
    <cellStyle name="汇总 5" xfId="176"/>
    <cellStyle name="标题 1 3 4" xfId="177"/>
    <cellStyle name="好 2 2 2" xfId="178"/>
    <cellStyle name="标题 1 3_州本级" xfId="179"/>
    <cellStyle name="标题 1 4" xfId="180"/>
    <cellStyle name="标题 1 4 2 2" xfId="181"/>
    <cellStyle name="常规 2" xfId="182"/>
    <cellStyle name="常规 3 3 4" xfId="183"/>
    <cellStyle name="标题 1 4 2_州本级" xfId="184"/>
    <cellStyle name="标题 1 4 4" xfId="185"/>
    <cellStyle name="标题 1 5" xfId="186"/>
    <cellStyle name="标题 2 3_州本级" xfId="187"/>
    <cellStyle name="标题 1 5 3" xfId="188"/>
    <cellStyle name="好 4 2 2" xfId="189"/>
    <cellStyle name="标题 1 5_州本级" xfId="190"/>
    <cellStyle name="注释 4 2 2" xfId="191"/>
    <cellStyle name="标题 1 6" xfId="192"/>
    <cellStyle name="标题 2 4 2" xfId="193"/>
    <cellStyle name="标题 1 7" xfId="194"/>
    <cellStyle name="标题 4 2 2_州本级" xfId="195"/>
    <cellStyle name="标题 2 2" xfId="196"/>
    <cellStyle name="标题 2 2 2" xfId="197"/>
    <cellStyle name="标题 2 2 2 2" xfId="198"/>
    <cellStyle name="链接单元格 4 2" xfId="199"/>
    <cellStyle name="标题 2 2 2_州本级" xfId="200"/>
    <cellStyle name="好 3 2" xfId="201"/>
    <cellStyle name="标题 2 2 3" xfId="202"/>
    <cellStyle name="适中 2 2" xfId="203"/>
    <cellStyle name="计算 5 2" xfId="204"/>
    <cellStyle name="好 3 3" xfId="205"/>
    <cellStyle name="标题 2 2 4" xfId="206"/>
    <cellStyle name="标题 2 3" xfId="207"/>
    <cellStyle name="常规 11" xfId="208"/>
    <cellStyle name="标题 2 3 2" xfId="209"/>
    <cellStyle name="标题 2 3 2 2" xfId="210"/>
    <cellStyle name="标题 2 3 2_州本级" xfId="211"/>
    <cellStyle name="常规 12" xfId="212"/>
    <cellStyle name="好 4 2" xfId="213"/>
    <cellStyle name="标题 2 3 3" xfId="214"/>
    <cellStyle name="好 4 3" xfId="215"/>
    <cellStyle name="标题 2 3 4" xfId="216"/>
    <cellStyle name="标题 2 4" xfId="217"/>
    <cellStyle name="标题 2 4 2 2" xfId="218"/>
    <cellStyle name="标题 3 2 2 2" xfId="219"/>
    <cellStyle name="好 5 2" xfId="220"/>
    <cellStyle name="标题 2 4 3" xfId="221"/>
    <cellStyle name="适中 4 2" xfId="222"/>
    <cellStyle name="常规 3 2 2 2" xfId="223"/>
    <cellStyle name="好 5 3" xfId="224"/>
    <cellStyle name="标题 2 4 4" xfId="225"/>
    <cellStyle name="标题 2 5 3" xfId="226"/>
    <cellStyle name="标题 2 4_州本级" xfId="227"/>
    <cellStyle name="计算 2_州本级" xfId="228"/>
    <cellStyle name="标题 2 5" xfId="229"/>
    <cellStyle name="标题 2 7" xfId="230"/>
    <cellStyle name="计算 2 2_州本级" xfId="231"/>
    <cellStyle name="标题 2 5 2" xfId="232"/>
    <cellStyle name="标题 2 5_州本级" xfId="233"/>
    <cellStyle name="警告文本 3 4" xfId="234"/>
    <cellStyle name="标题 3 5 3" xfId="235"/>
    <cellStyle name="标题 2 6" xfId="236"/>
    <cellStyle name="常规 4 2 2_州本级" xfId="237"/>
    <cellStyle name="标题 3 2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 4" xfId="245"/>
    <cellStyle name="好 7" xfId="246"/>
    <cellStyle name="标题 3 2_州本级" xfId="247"/>
    <cellStyle name="常规 2 3 2 2_州本级" xfId="248"/>
    <cellStyle name="标题 3 3" xfId="249"/>
    <cellStyle name="标题 3 3 2" xfId="250"/>
    <cellStyle name="警告文本 2 4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警告文本 3 3" xfId="265"/>
    <cellStyle name="常规 9" xfId="266"/>
    <cellStyle name="标题 3 5 2" xfId="267"/>
    <cellStyle name="标题 3 5_州本级" xfId="268"/>
    <cellStyle name="标题 3 6" xfId="269"/>
    <cellStyle name="标题 3 7" xfId="270"/>
    <cellStyle name="解释性文本 2 2 2" xfId="271"/>
    <cellStyle name="标题 4 2" xfId="272"/>
    <cellStyle name="标题 4 2 2" xfId="273"/>
    <cellStyle name="标题 4 2 2 2" xfId="274"/>
    <cellStyle name="警告文本 2_州本级" xfId="275"/>
    <cellStyle name="注释 3" xfId="276"/>
    <cellStyle name="常规 6 3" xfId="277"/>
    <cellStyle name="标题 4 2 3" xfId="278"/>
    <cellStyle name="汇总 2 2" xfId="279"/>
    <cellStyle name="标题 4 3" xfId="280"/>
    <cellStyle name="汇总 2 2 2" xfId="281"/>
    <cellStyle name="标题 4 3 2" xfId="282"/>
    <cellStyle name="标题 4 3 2 2" xfId="283"/>
    <cellStyle name="警告文本 3_州本级" xfId="284"/>
    <cellStyle name="注释 2 2 2" xfId="285"/>
    <cellStyle name="标题 4 3 2_州本级" xfId="286"/>
    <cellStyle name="警告文本 2 2 2" xfId="287"/>
    <cellStyle name="标题 4 3 3" xfId="288"/>
    <cellStyle name="标题 4 3 4" xfId="289"/>
    <cellStyle name="注释 2 2" xfId="290"/>
    <cellStyle name="汇总 2 2_州本级" xfId="291"/>
    <cellStyle name="常规 6 2 2" xfId="292"/>
    <cellStyle name="标题 4 3_州本级" xfId="293"/>
    <cellStyle name="检查单元格 2" xfId="294"/>
    <cellStyle name="计算 3 2 2" xfId="295"/>
    <cellStyle name="汇总 2 3" xfId="296"/>
    <cellStyle name="标题 4 4" xfId="297"/>
    <cellStyle name="检查单元格 2 2" xfId="298"/>
    <cellStyle name="标题 4 4 2" xfId="299"/>
    <cellStyle name="常规 16" xfId="300"/>
    <cellStyle name="检查单元格 2 2 2" xfId="301"/>
    <cellStyle name="警告文本 4_州本级" xfId="302"/>
    <cellStyle name="标题 4 4 2 2" xfId="303"/>
    <cellStyle name="检查单元格 2 2_州本级" xfId="304"/>
    <cellStyle name="标题 4 4 2_州本级" xfId="305"/>
    <cellStyle name="检查单元格 2 4" xfId="306"/>
    <cellStyle name="标题 4 4 4" xfId="307"/>
    <cellStyle name="检查单元格 2_州本级" xfId="308"/>
    <cellStyle name="标题 4 4_州本级" xfId="309"/>
    <cellStyle name="检查单元格 3" xfId="310"/>
    <cellStyle name="汇总 2 4" xfId="311"/>
    <cellStyle name="标题 4 5" xfId="312"/>
    <cellStyle name="检查单元格 3_州本级" xfId="313"/>
    <cellStyle name="输出 5 2" xfId="314"/>
    <cellStyle name="标题 4 5_州本级" xfId="315"/>
    <cellStyle name="检查单元格 4" xfId="316"/>
    <cellStyle name="差 3_州本级" xfId="317"/>
    <cellStyle name="标题 4 6" xfId="318"/>
    <cellStyle name="检查单元格 5" xfId="319"/>
    <cellStyle name="标题 4 7" xfId="320"/>
    <cellStyle name="解释性文本 2 3" xfId="321"/>
    <cellStyle name="标题 5" xfId="322"/>
    <cellStyle name="标题 5 2" xfId="323"/>
    <cellStyle name="标题 5 2 2" xfId="324"/>
    <cellStyle name="链接单元格 4 3" xfId="325"/>
    <cellStyle name="标题 5 2_州本级" xfId="326"/>
    <cellStyle name="标题 5_州本级" xfId="327"/>
    <cellStyle name="解释性文本 2 4" xfId="328"/>
    <cellStyle name="标题 6" xfId="329"/>
    <cellStyle name="标题 6 2" xfId="330"/>
    <cellStyle name="标题 6 2 2" xfId="331"/>
    <cellStyle name="汇总 4 2" xfId="332"/>
    <cellStyle name="标题 6 3" xfId="333"/>
    <cellStyle name="汇总 4 3" xfId="334"/>
    <cellStyle name="标题 6 4" xfId="335"/>
    <cellStyle name="标题 6_州本级" xfId="336"/>
    <cellStyle name="标题 7" xfId="337"/>
    <cellStyle name="标题 7 2" xfId="338"/>
    <cellStyle name="标题 7 2 2" xfId="339"/>
    <cellStyle name="汇总 5 2" xfId="340"/>
    <cellStyle name="标题 7 3" xfId="341"/>
    <cellStyle name="汇总 5 3" xfId="342"/>
    <cellStyle name="标题 7 4" xfId="343"/>
    <cellStyle name="标题 7_州本级" xfId="344"/>
    <cellStyle name="常规_exceltmp1" xfId="345"/>
    <cellStyle name="常规 2 5 3" xfId="346"/>
    <cellStyle name="标题 8" xfId="347"/>
    <cellStyle name="标题 8 2" xfId="348"/>
    <cellStyle name="常规 2 7" xfId="349"/>
    <cellStyle name="输入 2" xfId="350"/>
    <cellStyle name="标题 8 3" xfId="351"/>
    <cellStyle name="常规 2 8" xfId="352"/>
    <cellStyle name="标题 8_州本级" xfId="353"/>
    <cellStyle name="好 3_州本级" xfId="354"/>
    <cellStyle name="标题 9" xfId="355"/>
    <cellStyle name="差 2" xfId="356"/>
    <cellStyle name="解释性文本 5" xfId="357"/>
    <cellStyle name="常规_项目数据统计表" xfId="358"/>
    <cellStyle name="差 2 2" xfId="359"/>
    <cellStyle name="解释性文本 5 2" xfId="360"/>
    <cellStyle name="差 2 4" xfId="361"/>
    <cellStyle name="差 2 2 2" xfId="362"/>
    <cellStyle name="差 2 2_州本级" xfId="363"/>
    <cellStyle name="差 2 3" xfId="364"/>
    <cellStyle name="解释性文本 5 3" xfId="365"/>
    <cellStyle name="差 2_州本级" xfId="366"/>
    <cellStyle name="解释性文本 5_州本级" xfId="367"/>
    <cellStyle name="适中 4 2_州本级" xfId="368"/>
    <cellStyle name="差 3" xfId="369"/>
    <cellStyle name="解释性文本 6" xfId="370"/>
    <cellStyle name="差 3 2" xfId="371"/>
    <cellStyle name="警告文本 6" xfId="372"/>
    <cellStyle name="差 3 2 2" xfId="373"/>
    <cellStyle name="差 3 2_州本级" xfId="374"/>
    <cellStyle name="检查单元格 4 2" xfId="375"/>
    <cellStyle name="差 3 3" xfId="376"/>
    <cellStyle name="差 4 2_州本级" xfId="377"/>
    <cellStyle name="警告文本 5 2" xfId="378"/>
    <cellStyle name="差 4_州本级" xfId="379"/>
    <cellStyle name="差 5_州本级" xfId="380"/>
    <cellStyle name="常规 10" xfId="381"/>
    <cellStyle name="常规 2 2" xfId="382"/>
    <cellStyle name="常规 2 2 2" xfId="383"/>
    <cellStyle name="计算 4_州本级" xfId="384"/>
    <cellStyle name="常规 2 2 2 2" xfId="385"/>
    <cellStyle name="计算 4 2_州本级" xfId="386"/>
    <cellStyle name="常规 2 4 4" xfId="387"/>
    <cellStyle name="常规 4_2017年州本级预算调整表2017.10.12（第二稿）" xfId="388"/>
    <cellStyle name="常规 2 2 2 2 2" xfId="389"/>
    <cellStyle name="输出 3 2 2" xfId="390"/>
    <cellStyle name="检查单元格 7" xfId="391"/>
    <cellStyle name="常规 2 2 2 2_州本级" xfId="392"/>
    <cellStyle name="常规 2 2 2 3" xfId="393"/>
    <cellStyle name="输出 3 2" xfId="394"/>
    <cellStyle name="常规 2 2 2_州本级" xfId="395"/>
    <cellStyle name="常规 2 2 3" xfId="396"/>
    <cellStyle name="常规 2 2 3 2" xfId="397"/>
    <cellStyle name="常规 2 2 3 3" xfId="398"/>
    <cellStyle name="常规 2 2 3_州本级" xfId="399"/>
    <cellStyle name="常规 2 2 5" xfId="400"/>
    <cellStyle name="输入 3 2" xfId="401"/>
    <cellStyle name="常规 2 3" xfId="402"/>
    <cellStyle name="输入 3 2 2" xfId="403"/>
    <cellStyle name="常规_德宏州2005年地方预算(代报简表)" xfId="404"/>
    <cellStyle name="常规 2 3 2" xfId="405"/>
    <cellStyle name="计算 5_州本级" xfId="406"/>
    <cellStyle name="适中 2_州本级" xfId="407"/>
    <cellStyle name="常规 2 3 2 2" xfId="408"/>
    <cellStyle name="常规 2 3 2 2 2" xfId="409"/>
    <cellStyle name="常规 2 3 2 3" xfId="410"/>
    <cellStyle name="常规 2 3 2 4" xfId="411"/>
    <cellStyle name="常规 2 3 2_州本级" xfId="412"/>
    <cellStyle name="常规 2 3 3" xfId="413"/>
    <cellStyle name="常规 2 3 3 2" xfId="414"/>
    <cellStyle name="常规 2 3 3 3" xfId="415"/>
    <cellStyle name="常规 2 3 3_州本级" xfId="416"/>
    <cellStyle name="常规 2 3 4" xfId="417"/>
    <cellStyle name="常规 2 3 5" xfId="418"/>
    <cellStyle name="输入 3 3" xfId="419"/>
    <cellStyle name="常规 2 4" xfId="420"/>
    <cellStyle name="常规 2 4 2" xfId="421"/>
    <cellStyle name="常规_2007年省与各地结算单" xfId="422"/>
    <cellStyle name="适中 3_州本级" xfId="423"/>
    <cellStyle name="常规 2 4 2 2" xfId="424"/>
    <cellStyle name="常规 2 4 3" xfId="425"/>
    <cellStyle name="常规 2 4_州本级" xfId="426"/>
    <cellStyle name="输入 3 4" xfId="427"/>
    <cellStyle name="输出 4 2_州本级" xfId="428"/>
    <cellStyle name="常规 3_州本级" xfId="429"/>
    <cellStyle name="常规 2 5" xfId="430"/>
    <cellStyle name="常规 3 2_州本级" xfId="431"/>
    <cellStyle name="常规 2 5 2" xfId="432"/>
    <cellStyle name="适中 4_州本级" xfId="433"/>
    <cellStyle name="常规 2 5 2 2" xfId="434"/>
    <cellStyle name="检查单元格 6" xfId="435"/>
    <cellStyle name="常规 3 2 2_州本级" xfId="436"/>
    <cellStyle name="常规 2 5 2_州本级" xfId="437"/>
    <cellStyle name="计算 2 3" xfId="438"/>
    <cellStyle name="常规 2 5 4" xfId="439"/>
    <cellStyle name="常规 2 5_州本级" xfId="440"/>
    <cellStyle name="常规 2 6" xfId="441"/>
    <cellStyle name="常规 2 6 2" xfId="442"/>
    <cellStyle name="适中 5_州本级" xfId="443"/>
    <cellStyle name="常规 2 6 2 2" xfId="444"/>
    <cellStyle name="输入 2 4" xfId="445"/>
    <cellStyle name="常规 2 6 2_州本级" xfId="446"/>
    <cellStyle name="汇总 5_州本级" xfId="447"/>
    <cellStyle name="常规 2 6 3" xfId="448"/>
    <cellStyle name="检查单元格 3 2 2" xfId="449"/>
    <cellStyle name="常规 2 6 4" xfId="450"/>
    <cellStyle name="常规 2 7 2" xfId="451"/>
    <cellStyle name="常规 2 7_州本级" xfId="452"/>
    <cellStyle name="输入 3" xfId="453"/>
    <cellStyle name="常规 2 9" xfId="454"/>
    <cellStyle name="输出 4 2" xfId="455"/>
    <cellStyle name="常规 3" xfId="456"/>
    <cellStyle name="输出 4 2 2" xfId="457"/>
    <cellStyle name="常规 3 2" xfId="458"/>
    <cellStyle name="适中 4" xfId="459"/>
    <cellStyle name="计算 7" xfId="460"/>
    <cellStyle name="常规 3 2 2" xfId="461"/>
    <cellStyle name="适中 5" xfId="462"/>
    <cellStyle name="常规 3 2 3" xfId="463"/>
    <cellStyle name="适中 6" xfId="464"/>
    <cellStyle name="常规 3 2 4" xfId="465"/>
    <cellStyle name="输入 4 2" xfId="466"/>
    <cellStyle name="常规 3 3" xfId="467"/>
    <cellStyle name="输入 4 2 2" xfId="468"/>
    <cellStyle name="常规 3 3 2" xfId="469"/>
    <cellStyle name="常规 3 3 2_州本级" xfId="470"/>
    <cellStyle name="常规_2007年云南省向人大报送政府收支预算表格式编制过程表" xfId="471"/>
    <cellStyle name="常规 3 3 3" xfId="472"/>
    <cellStyle name="输入 4 2_州本级" xfId="473"/>
    <cellStyle name="常规 3 3_州本级" xfId="474"/>
    <cellStyle name="输入 4 3" xfId="475"/>
    <cellStyle name="常规 3 4" xfId="476"/>
    <cellStyle name="常规 3 4_州本级" xfId="477"/>
    <cellStyle name="输入 4 4" xfId="478"/>
    <cellStyle name="输入 4_州本级" xfId="479"/>
    <cellStyle name="常规 3 5" xfId="480"/>
    <cellStyle name="常规 3 6" xfId="481"/>
    <cellStyle name="输出 4 3" xfId="482"/>
    <cellStyle name="常规 4" xfId="483"/>
    <cellStyle name="常规 4 2" xfId="484"/>
    <cellStyle name="输入 5 3" xfId="485"/>
    <cellStyle name="常规 4 2 2" xfId="486"/>
    <cellStyle name="常规 4 4" xfId="487"/>
    <cellStyle name="注释 4" xfId="488"/>
    <cellStyle name="常规 4 2 2 2" xfId="489"/>
    <cellStyle name="常规 6 4" xfId="490"/>
    <cellStyle name="常规 4 2 3" xfId="491"/>
    <cellStyle name="常规 4 5" xfId="492"/>
    <cellStyle name="常规 4 2 4" xfId="493"/>
    <cellStyle name="输入 5 2" xfId="494"/>
    <cellStyle name="常规 4 3" xfId="495"/>
    <cellStyle name="常规 4 3 2" xfId="496"/>
    <cellStyle name="常规 5 4" xfId="497"/>
    <cellStyle name="常规 4 3 2 2" xfId="498"/>
    <cellStyle name="链接单元格 2" xfId="499"/>
    <cellStyle name="常规 4 3 2_州本级" xfId="500"/>
    <cellStyle name="常规 4 3 3" xfId="501"/>
    <cellStyle name="常规 4 3 4" xfId="502"/>
    <cellStyle name="解释性文本 2_州本级" xfId="503"/>
    <cellStyle name="输出 4 4" xfId="504"/>
    <cellStyle name="常规 5" xfId="505"/>
    <cellStyle name="输出 2 4" xfId="506"/>
    <cellStyle name="常规 5 2_州本级" xfId="507"/>
    <cellStyle name="常规 5 3" xfId="508"/>
    <cellStyle name="常规 5_州本级" xfId="509"/>
    <cellStyle name="注释 2" xfId="510"/>
    <cellStyle name="常规 6 2" xfId="511"/>
    <cellStyle name="汇总 2_州本级" xfId="512"/>
    <cellStyle name="常规 7" xfId="513"/>
    <cellStyle name="计算 3_州本级" xfId="514"/>
    <cellStyle name="常规 7 2" xfId="515"/>
    <cellStyle name="计算 3 2_州本级" xfId="516"/>
    <cellStyle name="常规 8" xfId="517"/>
    <cellStyle name="警告文本 3 2" xfId="518"/>
    <cellStyle name="常规_2004年基金预算(二稿)" xfId="519"/>
    <cellStyle name="常规_2017年预算草案附表（20170106定稿） " xfId="520"/>
    <cellStyle name="常规_附件2：二维表" xfId="521"/>
    <cellStyle name="好 2" xfId="522"/>
    <cellStyle name="好 2 2" xfId="523"/>
    <cellStyle name="好 2 3" xfId="524"/>
    <cellStyle name="计算 4 2" xfId="525"/>
    <cellStyle name="好 2 4" xfId="526"/>
    <cellStyle name="计算 4 3" xfId="527"/>
    <cellStyle name="好 2_州本级" xfId="528"/>
    <cellStyle name="好 3" xfId="529"/>
    <cellStyle name="好 3 2_州本级" xfId="530"/>
    <cellStyle name="好 3 4" xfId="531"/>
    <cellStyle name="计算 5 3" xfId="532"/>
    <cellStyle name="适中 2 3" xfId="533"/>
    <cellStyle name="好 4" xfId="534"/>
    <cellStyle name="好 4 4" xfId="535"/>
    <cellStyle name="好 4_州本级" xfId="536"/>
    <cellStyle name="汇总 2" xfId="537"/>
    <cellStyle name="汇总 3 2_州本级" xfId="538"/>
    <cellStyle name="汇总 4 2 2" xfId="539"/>
    <cellStyle name="链接单元格 3_州本级" xfId="540"/>
    <cellStyle name="汇总 4_州本级" xfId="541"/>
    <cellStyle name="适中 3 4" xfId="542"/>
    <cellStyle name="计算 2 2" xfId="543"/>
    <cellStyle name="计算 2 2 2" xfId="544"/>
    <cellStyle name="计算 2 4" xfId="545"/>
    <cellStyle name="计算 3 3" xfId="546"/>
    <cellStyle name="输出 3 2_州本级" xfId="547"/>
    <cellStyle name="计算 3 4" xfId="548"/>
    <cellStyle name="计算 4 2 2" xfId="549"/>
    <cellStyle name="计算 4 4" xfId="550"/>
    <cellStyle name="计算 6" xfId="551"/>
    <cellStyle name="适中 3" xfId="552"/>
    <cellStyle name="检查单元格 3 2_州本级" xfId="553"/>
    <cellStyle name="检查单元格 4 2 2" xfId="554"/>
    <cellStyle name="检查单元格 4 2_州本级" xfId="555"/>
    <cellStyle name="检查单元格 4 3" xfId="556"/>
    <cellStyle name="检查单元格 4 4" xfId="557"/>
    <cellStyle name="检查单元格 4_州本级" xfId="558"/>
    <cellStyle name="注释 7" xfId="559"/>
    <cellStyle name="检查单元格 5 2" xfId="560"/>
    <cellStyle name="检查单元格 5 3" xfId="561"/>
    <cellStyle name="检查单元格 5_州本级" xfId="562"/>
    <cellStyle name="解释性文本 4 3" xfId="563"/>
    <cellStyle name="解释性文本 2" xfId="564"/>
    <cellStyle name="解释性文本 3" xfId="565"/>
    <cellStyle name="解释性文本 3 2" xfId="566"/>
    <cellStyle name="解释性文本 3 2 2" xfId="567"/>
    <cellStyle name="解释性文本 3 3" xfId="568"/>
    <cellStyle name="解释性文本 3 4" xfId="569"/>
    <cellStyle name="解释性文本 3_州本级" xfId="570"/>
    <cellStyle name="解释性文本 4" xfId="571"/>
    <cellStyle name="解释性文本 4 2" xfId="572"/>
    <cellStyle name="解释性文本 4 2 2" xfId="573"/>
    <cellStyle name="解释性文本 4 2_州本级" xfId="574"/>
    <cellStyle name="解释性文本 4 4" xfId="575"/>
    <cellStyle name="解释性文本 4_州本级" xfId="576"/>
    <cellStyle name="警告文本 2" xfId="577"/>
    <cellStyle name="注释 5 2" xfId="578"/>
    <cellStyle name="警告文本 2 2" xfId="579"/>
    <cellStyle name="警告文本 2 2_州本级" xfId="580"/>
    <cellStyle name="注释 3 2" xfId="581"/>
    <cellStyle name="警告文本 3" xfId="582"/>
    <cellStyle name="注释 5 3" xfId="583"/>
    <cellStyle name="警告文本 3 2_州本级" xfId="584"/>
    <cellStyle name="警告文本 4" xfId="585"/>
    <cellStyle name="警告文本 4 2" xfId="586"/>
    <cellStyle name="警告文本 4 2 2" xfId="587"/>
    <cellStyle name="警告文本 4 2_州本级" xfId="588"/>
    <cellStyle name="警告文本 4 3" xfId="589"/>
    <cellStyle name="警告文本 4 4" xfId="590"/>
    <cellStyle name="警告文本 5" xfId="591"/>
    <cellStyle name="警告文本 5 3" xfId="592"/>
    <cellStyle name="警告文本 5_州本级" xfId="593"/>
    <cellStyle name="警告文本 7" xfId="594"/>
    <cellStyle name="链接单元格 2 2" xfId="595"/>
    <cellStyle name="链接单元格 2 2 2" xfId="596"/>
    <cellStyle name="链接单元格 2 2_州本级" xfId="597"/>
    <cellStyle name="链接单元格 2 3" xfId="598"/>
    <cellStyle name="链接单元格 2 4" xfId="599"/>
    <cellStyle name="链接单元格 3 2" xfId="600"/>
    <cellStyle name="链接单元格 3 2 2" xfId="601"/>
    <cellStyle name="链接单元格 3 3" xfId="602"/>
    <cellStyle name="链接单元格 3 4" xfId="603"/>
    <cellStyle name="链接单元格 4 2 2" xfId="604"/>
    <cellStyle name="链接单元格 4 2_州本级" xfId="605"/>
    <cellStyle name="链接单元格 4 4" xfId="606"/>
    <cellStyle name="链接单元格 4_州本级" xfId="607"/>
    <cellStyle name="适中 5 3" xfId="608"/>
    <cellStyle name="链接单元格 5 2" xfId="609"/>
    <cellStyle name="适中 7" xfId="610"/>
    <cellStyle name="链接单元格 5_州本级" xfId="611"/>
    <cellStyle name="千分位[0]_laroux" xfId="612"/>
    <cellStyle name="适中 3 2_州本级" xfId="613"/>
    <cellStyle name="千位[0]_1" xfId="614"/>
    <cellStyle name="适中 2 2 2" xfId="615"/>
    <cellStyle name="适中 2 2_州本级" xfId="616"/>
    <cellStyle name="适中 2 4" xfId="617"/>
    <cellStyle name="适中 3 2" xfId="618"/>
    <cellStyle name="适中 3 2 2" xfId="619"/>
    <cellStyle name="适中 3 3" xfId="620"/>
    <cellStyle name="适中 4 2 2" xfId="621"/>
    <cellStyle name="适中 4 3" xfId="622"/>
    <cellStyle name="适中 4 4" xfId="623"/>
    <cellStyle name="适中 5 2" xfId="624"/>
    <cellStyle name="输出 2 2" xfId="625"/>
    <cellStyle name="输出 2 2 2" xfId="626"/>
    <cellStyle name="输出 2 3" xfId="627"/>
    <cellStyle name="输出 2_州本级" xfId="628"/>
    <cellStyle name="输出 3" xfId="629"/>
    <cellStyle name="输出 3 4" xfId="630"/>
    <cellStyle name="输出 3_州本级" xfId="631"/>
    <cellStyle name="输入 2 2" xfId="632"/>
    <cellStyle name="输出 5 3" xfId="633"/>
    <cellStyle name="输出 5_州本级" xfId="634"/>
    <cellStyle name="输出 6" xfId="635"/>
    <cellStyle name="输出 7" xfId="636"/>
    <cellStyle name="输入 2 2 2" xfId="637"/>
    <cellStyle name="输入 2 2_州本级" xfId="638"/>
    <cellStyle name="输入 2 3" xfId="639"/>
    <cellStyle name="输入 2_州本级" xfId="640"/>
    <cellStyle name="输入 3 2_州本级" xfId="641"/>
    <cellStyle name="输入 3_州本级" xfId="642"/>
    <cellStyle name="输入 4" xfId="643"/>
    <cellStyle name="输入 5" xfId="644"/>
    <cellStyle name="输入 5_州本级" xfId="645"/>
    <cellStyle name="输入 6" xfId="646"/>
    <cellStyle name="输入 7" xfId="647"/>
    <cellStyle name="注释 2 4" xfId="648"/>
    <cellStyle name="注释 3 2 2" xfId="649"/>
    <cellStyle name="注释 3 3" xfId="650"/>
    <cellStyle name="注释 3 4" xfId="651"/>
    <cellStyle name="注释 4 2" xfId="652"/>
    <cellStyle name="注释 4 3" xfId="653"/>
    <cellStyle name="注释 4 4" xfId="654"/>
    <cellStyle name="注释 6" xfId="655"/>
  </cellStyles>
  <dxfs count="1">
    <dxf>
      <font>
        <b val="1"/>
        <i val="0"/>
      </font>
    </dxf>
  </dxfs>
  <tableStyles count="0" defaultTableStyle="TableStyleMedium9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8.7" defaultRowHeight="14.25"/>
  <sheetData/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showZeros="0" workbookViewId="0">
      <pane ySplit="4" topLeftCell="A11" activePane="bottomLeft" state="frozen"/>
      <selection/>
      <selection pane="bottomLeft" activeCell="E16" sqref="E16"/>
    </sheetView>
  </sheetViews>
  <sheetFormatPr defaultColWidth="9" defaultRowHeight="15.75"/>
  <cols>
    <col min="1" max="1" width="47.6" style="57" customWidth="1"/>
    <col min="2" max="2" width="11.6" style="133" customWidth="1"/>
    <col min="3" max="3" width="10.9" style="133" customWidth="1"/>
    <col min="4" max="4" width="12.7" style="133" customWidth="1"/>
    <col min="5" max="5" width="33.6" style="134" customWidth="1"/>
    <col min="6" max="6" width="10.4" style="133" customWidth="1"/>
    <col min="7" max="7" width="11.5" style="133" customWidth="1"/>
    <col min="8" max="8" width="12.4" style="133" customWidth="1"/>
    <col min="9" max="9" width="9.5" style="57" customWidth="1"/>
    <col min="10" max="16384" width="9" style="57"/>
  </cols>
  <sheetData>
    <row r="1" ht="21" customHeight="1" spans="1:1">
      <c r="A1" s="58" t="s">
        <v>20</v>
      </c>
    </row>
    <row r="2" ht="25.2" customHeight="1" spans="1:9">
      <c r="A2" s="59" t="s">
        <v>1551</v>
      </c>
      <c r="B2" s="59"/>
      <c r="C2" s="59"/>
      <c r="D2" s="59"/>
      <c r="E2" s="59"/>
      <c r="F2" s="59"/>
      <c r="G2" s="59"/>
      <c r="H2" s="59"/>
      <c r="I2" s="59"/>
    </row>
    <row r="3" ht="16.2" customHeight="1" spans="5:9">
      <c r="E3" s="135"/>
      <c r="H3" s="136"/>
      <c r="I3" s="61" t="s">
        <v>33</v>
      </c>
    </row>
    <row r="4" s="55" customFormat="1" ht="31.95" customHeight="1" spans="1:9">
      <c r="A4" s="137" t="s">
        <v>1552</v>
      </c>
      <c r="B4" s="138" t="s">
        <v>35</v>
      </c>
      <c r="C4" s="139" t="s">
        <v>36</v>
      </c>
      <c r="D4" s="139" t="s">
        <v>1553</v>
      </c>
      <c r="E4" s="140" t="s">
        <v>1554</v>
      </c>
      <c r="F4" s="139" t="s">
        <v>35</v>
      </c>
      <c r="G4" s="139" t="s">
        <v>36</v>
      </c>
      <c r="H4" s="139" t="s">
        <v>1553</v>
      </c>
      <c r="I4" s="164" t="s">
        <v>1555</v>
      </c>
    </row>
    <row r="5" s="56" customFormat="1" ht="21" customHeight="1" spans="1:9">
      <c r="A5" s="141" t="s">
        <v>1556</v>
      </c>
      <c r="B5" s="142">
        <f>SUM(B6:B14)</f>
        <v>78330</v>
      </c>
      <c r="C5" s="142">
        <f>SUM(C6:C14)</f>
        <v>14720</v>
      </c>
      <c r="D5" s="142">
        <f>SUM(D6:D14)</f>
        <v>-63610</v>
      </c>
      <c r="E5" s="102" t="s">
        <v>1557</v>
      </c>
      <c r="F5" s="143"/>
      <c r="G5" s="143"/>
      <c r="H5" s="143">
        <f t="shared" ref="H5:H18" si="0">G5-F5</f>
        <v>0</v>
      </c>
      <c r="I5" s="105"/>
    </row>
    <row r="6" s="56" customFormat="1" ht="21" customHeight="1" spans="1:9">
      <c r="A6" s="144" t="s">
        <v>1558</v>
      </c>
      <c r="B6" s="142"/>
      <c r="C6" s="143"/>
      <c r="D6" s="143">
        <f t="shared" ref="D5:D17" si="1">C6-B6</f>
        <v>0</v>
      </c>
      <c r="E6" s="102" t="s">
        <v>1559</v>
      </c>
      <c r="F6" s="143">
        <v>61</v>
      </c>
      <c r="G6" s="143">
        <v>91</v>
      </c>
      <c r="H6" s="143">
        <f t="shared" si="0"/>
        <v>30</v>
      </c>
      <c r="I6" s="105"/>
    </row>
    <row r="7" s="56" customFormat="1" ht="21" customHeight="1" spans="1:9">
      <c r="A7" s="144" t="s">
        <v>1560</v>
      </c>
      <c r="B7" s="142"/>
      <c r="C7" s="143"/>
      <c r="D7" s="143">
        <f t="shared" si="1"/>
        <v>0</v>
      </c>
      <c r="E7" s="102" t="s">
        <v>1561</v>
      </c>
      <c r="F7" s="143">
        <v>824</v>
      </c>
      <c r="G7" s="143">
        <v>958</v>
      </c>
      <c r="H7" s="143">
        <f t="shared" si="0"/>
        <v>134</v>
      </c>
      <c r="I7" s="105"/>
    </row>
    <row r="8" s="56" customFormat="1" ht="21" customHeight="1" spans="1:9">
      <c r="A8" s="144" t="s">
        <v>1562</v>
      </c>
      <c r="B8" s="142">
        <v>78330</v>
      </c>
      <c r="C8" s="143">
        <v>14300</v>
      </c>
      <c r="D8" s="143">
        <f t="shared" si="1"/>
        <v>-64030</v>
      </c>
      <c r="E8" s="102" t="s">
        <v>1563</v>
      </c>
      <c r="F8" s="143"/>
      <c r="G8" s="143"/>
      <c r="H8" s="143">
        <f t="shared" si="0"/>
        <v>0</v>
      </c>
      <c r="I8" s="105"/>
    </row>
    <row r="9" s="56" customFormat="1" ht="21" customHeight="1" spans="1:9">
      <c r="A9" s="144" t="s">
        <v>1564</v>
      </c>
      <c r="B9" s="142"/>
      <c r="C9" s="143"/>
      <c r="D9" s="143">
        <f t="shared" si="1"/>
        <v>0</v>
      </c>
      <c r="E9" s="102" t="s">
        <v>1565</v>
      </c>
      <c r="F9" s="143">
        <v>18361</v>
      </c>
      <c r="G9" s="145">
        <f>17249+1395</f>
        <v>18644</v>
      </c>
      <c r="H9" s="143">
        <f t="shared" si="0"/>
        <v>283</v>
      </c>
      <c r="I9" s="165"/>
    </row>
    <row r="10" s="56" customFormat="1" ht="21" customHeight="1" spans="1:9">
      <c r="A10" s="144" t="s">
        <v>1566</v>
      </c>
      <c r="B10" s="142"/>
      <c r="C10" s="143"/>
      <c r="D10" s="143">
        <f t="shared" si="1"/>
        <v>0</v>
      </c>
      <c r="E10" s="102" t="s">
        <v>1567</v>
      </c>
      <c r="F10" s="143">
        <v>1129</v>
      </c>
      <c r="G10" s="143">
        <v>827</v>
      </c>
      <c r="H10" s="143">
        <f t="shared" si="0"/>
        <v>-302</v>
      </c>
      <c r="I10" s="105"/>
    </row>
    <row r="11" s="56" customFormat="1" ht="21" customHeight="1" spans="1:9">
      <c r="A11" s="144" t="s">
        <v>1568</v>
      </c>
      <c r="B11" s="142"/>
      <c r="C11" s="143"/>
      <c r="D11" s="143">
        <f t="shared" si="1"/>
        <v>0</v>
      </c>
      <c r="E11" s="146" t="s">
        <v>1569</v>
      </c>
      <c r="F11" s="143"/>
      <c r="G11" s="143"/>
      <c r="H11" s="143">
        <f t="shared" si="0"/>
        <v>0</v>
      </c>
      <c r="I11" s="105"/>
    </row>
    <row r="12" s="132" customFormat="1" ht="21" customHeight="1" spans="1:9">
      <c r="A12" s="147" t="s">
        <v>1570</v>
      </c>
      <c r="B12" s="142"/>
      <c r="C12" s="143">
        <v>420</v>
      </c>
      <c r="D12" s="143">
        <f t="shared" si="1"/>
        <v>420</v>
      </c>
      <c r="E12" s="146" t="s">
        <v>1571</v>
      </c>
      <c r="F12" s="148"/>
      <c r="G12" s="148"/>
      <c r="H12" s="143">
        <f t="shared" si="0"/>
        <v>0</v>
      </c>
      <c r="I12" s="166"/>
    </row>
    <row r="13" s="56" customFormat="1" ht="21" customHeight="1" spans="1:9">
      <c r="A13" s="149" t="s">
        <v>1572</v>
      </c>
      <c r="B13" s="150"/>
      <c r="C13" s="148"/>
      <c r="D13" s="143">
        <f t="shared" si="1"/>
        <v>0</v>
      </c>
      <c r="E13" s="146" t="s">
        <v>1573</v>
      </c>
      <c r="F13" s="143"/>
      <c r="G13" s="143"/>
      <c r="H13" s="143">
        <f t="shared" si="0"/>
        <v>0</v>
      </c>
      <c r="I13" s="105"/>
    </row>
    <row r="14" s="56" customFormat="1" ht="21" customHeight="1" spans="1:9">
      <c r="A14" s="144" t="s">
        <v>1574</v>
      </c>
      <c r="B14" s="142"/>
      <c r="C14" s="143"/>
      <c r="D14" s="143">
        <f t="shared" si="1"/>
        <v>0</v>
      </c>
      <c r="E14" s="102" t="s">
        <v>1575</v>
      </c>
      <c r="F14" s="143"/>
      <c r="G14" s="143"/>
      <c r="H14" s="143">
        <f t="shared" si="0"/>
        <v>0</v>
      </c>
      <c r="I14" s="105"/>
    </row>
    <row r="15" s="56" customFormat="1" ht="21" customHeight="1" spans="1:9">
      <c r="A15" s="151" t="s">
        <v>1576</v>
      </c>
      <c r="B15" s="152">
        <f>SUM(B16:B17)</f>
        <v>0</v>
      </c>
      <c r="C15" s="152">
        <f>SUM(C16:C17)</f>
        <v>3937</v>
      </c>
      <c r="D15" s="152">
        <f>SUM(D16:D17)</f>
        <v>3937</v>
      </c>
      <c r="E15" s="102" t="s">
        <v>1577</v>
      </c>
      <c r="F15" s="143">
        <v>4386</v>
      </c>
      <c r="G15" s="153">
        <v>50373</v>
      </c>
      <c r="H15" s="143">
        <f t="shared" si="0"/>
        <v>45987</v>
      </c>
      <c r="I15" s="105"/>
    </row>
    <row r="16" s="56" customFormat="1" ht="21" customHeight="1" spans="1:9">
      <c r="A16" s="154" t="s">
        <v>1578</v>
      </c>
      <c r="B16" s="152"/>
      <c r="C16" s="155">
        <v>390</v>
      </c>
      <c r="D16" s="155">
        <f t="shared" si="1"/>
        <v>390</v>
      </c>
      <c r="E16" s="156" t="s">
        <v>1579</v>
      </c>
      <c r="F16" s="143"/>
      <c r="G16" s="143"/>
      <c r="H16" s="143">
        <f t="shared" si="0"/>
        <v>0</v>
      </c>
      <c r="I16" s="105"/>
    </row>
    <row r="17" s="56" customFormat="1" ht="21" customHeight="1" spans="1:9">
      <c r="A17" s="149" t="s">
        <v>1580</v>
      </c>
      <c r="B17" s="142"/>
      <c r="C17" s="143">
        <v>3547</v>
      </c>
      <c r="D17" s="143">
        <f t="shared" si="1"/>
        <v>3547</v>
      </c>
      <c r="E17" s="102" t="s">
        <v>1581</v>
      </c>
      <c r="F17" s="143">
        <v>4007</v>
      </c>
      <c r="G17" s="143">
        <v>4726</v>
      </c>
      <c r="H17" s="143">
        <f t="shared" si="0"/>
        <v>719</v>
      </c>
      <c r="I17" s="105"/>
    </row>
    <row r="18" s="56" customFormat="1" ht="21" customHeight="1" spans="1:9">
      <c r="A18" s="149"/>
      <c r="B18" s="142"/>
      <c r="C18" s="143"/>
      <c r="D18" s="143"/>
      <c r="E18" s="102" t="s">
        <v>1582</v>
      </c>
      <c r="F18" s="143">
        <v>1</v>
      </c>
      <c r="G18" s="143">
        <v>51</v>
      </c>
      <c r="H18" s="143">
        <f t="shared" si="0"/>
        <v>50</v>
      </c>
      <c r="I18" s="105"/>
    </row>
    <row r="19" s="56" customFormat="1" ht="21" customHeight="1" spans="1:9">
      <c r="A19" s="157"/>
      <c r="B19" s="143"/>
      <c r="C19" s="143"/>
      <c r="D19" s="143">
        <f t="shared" ref="D18:D31" si="2">C19-B19</f>
        <v>0</v>
      </c>
      <c r="E19" s="146" t="s">
        <v>1583</v>
      </c>
      <c r="F19" s="143"/>
      <c r="G19" s="143"/>
      <c r="H19" s="143"/>
      <c r="I19" s="105"/>
    </row>
    <row r="20" s="56" customFormat="1" ht="21" customHeight="1" spans="1:9">
      <c r="A20" s="157"/>
      <c r="B20" s="142"/>
      <c r="C20" s="142"/>
      <c r="D20" s="143">
        <f t="shared" si="2"/>
        <v>0</v>
      </c>
      <c r="E20" s="146"/>
      <c r="F20" s="143"/>
      <c r="G20" s="143"/>
      <c r="H20" s="143"/>
      <c r="I20" s="105"/>
    </row>
    <row r="21" s="56" customFormat="1" ht="21" customHeight="1" spans="1:9">
      <c r="A21" s="158" t="s">
        <v>90</v>
      </c>
      <c r="B21" s="159">
        <f>SUM(B5,B15)</f>
        <v>78330</v>
      </c>
      <c r="C21" s="159">
        <f>SUM(C5,C15)</f>
        <v>18657</v>
      </c>
      <c r="D21" s="159">
        <f>SUM(D5,D15)</f>
        <v>-59673</v>
      </c>
      <c r="E21" s="160" t="s">
        <v>91</v>
      </c>
      <c r="F21" s="161">
        <f t="shared" ref="F21:H21" si="3">SUM(F5:F19)</f>
        <v>28769</v>
      </c>
      <c r="G21" s="161">
        <f t="shared" si="3"/>
        <v>75670</v>
      </c>
      <c r="H21" s="161">
        <f t="shared" si="3"/>
        <v>46901</v>
      </c>
      <c r="I21" s="105"/>
    </row>
    <row r="22" s="56" customFormat="1" ht="21" customHeight="1" spans="1:9">
      <c r="A22" s="162" t="s">
        <v>1584</v>
      </c>
      <c r="B22" s="159">
        <f>SUM(B30,B29,B27,B23)</f>
        <v>27230</v>
      </c>
      <c r="C22" s="159">
        <f>SUM(C23,C27,C29,C30)</f>
        <v>67619</v>
      </c>
      <c r="D22" s="161">
        <f t="shared" si="2"/>
        <v>40389</v>
      </c>
      <c r="E22" s="112" t="s">
        <v>1585</v>
      </c>
      <c r="F22" s="161">
        <f t="shared" ref="F22:G22" si="4">SUM(F23:F30)</f>
        <v>76791</v>
      </c>
      <c r="G22" s="161">
        <f t="shared" si="4"/>
        <v>10606</v>
      </c>
      <c r="H22" s="161">
        <f t="shared" ref="H21:H25" si="5">G22-F22</f>
        <v>-66185</v>
      </c>
      <c r="I22" s="105"/>
    </row>
    <row r="23" s="56" customFormat="1" ht="21" customHeight="1" spans="1:9">
      <c r="A23" s="144" t="s">
        <v>1586</v>
      </c>
      <c r="B23" s="163"/>
      <c r="C23" s="163">
        <v>1346</v>
      </c>
      <c r="D23" s="143">
        <f t="shared" si="2"/>
        <v>1346</v>
      </c>
      <c r="E23" s="102" t="s">
        <v>1587</v>
      </c>
      <c r="F23" s="143">
        <v>3816</v>
      </c>
      <c r="G23" s="143">
        <v>1029</v>
      </c>
      <c r="H23" s="143">
        <f t="shared" si="5"/>
        <v>-2787</v>
      </c>
      <c r="I23" s="105"/>
    </row>
    <row r="24" s="56" customFormat="1" ht="21" customHeight="1" spans="1:9">
      <c r="A24" s="144" t="s">
        <v>1588</v>
      </c>
      <c r="B24" s="163"/>
      <c r="C24" s="163"/>
      <c r="D24" s="143">
        <f t="shared" si="2"/>
        <v>0</v>
      </c>
      <c r="E24" s="102"/>
      <c r="F24" s="143"/>
      <c r="G24" s="143"/>
      <c r="H24" s="143">
        <f t="shared" si="5"/>
        <v>0</v>
      </c>
      <c r="I24" s="105"/>
    </row>
    <row r="25" s="56" customFormat="1" ht="21" customHeight="1" spans="1:9">
      <c r="A25" s="144" t="s">
        <v>1589</v>
      </c>
      <c r="B25" s="163"/>
      <c r="C25" s="163"/>
      <c r="D25" s="143">
        <f t="shared" si="2"/>
        <v>0</v>
      </c>
      <c r="E25" s="102"/>
      <c r="F25" s="143"/>
      <c r="G25" s="143"/>
      <c r="H25" s="143">
        <f t="shared" si="5"/>
        <v>0</v>
      </c>
      <c r="I25" s="105"/>
    </row>
    <row r="26" s="56" customFormat="1" ht="21" customHeight="1" spans="1:9">
      <c r="A26" s="144" t="s">
        <v>1590</v>
      </c>
      <c r="B26" s="163"/>
      <c r="C26" s="163"/>
      <c r="D26" s="143">
        <f t="shared" si="2"/>
        <v>0</v>
      </c>
      <c r="E26" s="102"/>
      <c r="F26" s="143"/>
      <c r="G26" s="143"/>
      <c r="H26" s="143"/>
      <c r="I26" s="105"/>
    </row>
    <row r="27" s="56" customFormat="1" ht="21" customHeight="1" spans="1:9">
      <c r="A27" s="144" t="s">
        <v>1591</v>
      </c>
      <c r="B27" s="143">
        <v>19258</v>
      </c>
      <c r="C27" s="143">
        <v>10303</v>
      </c>
      <c r="D27" s="143">
        <f t="shared" si="2"/>
        <v>-8955</v>
      </c>
      <c r="E27" s="102" t="s">
        <v>1592</v>
      </c>
      <c r="F27" s="143">
        <v>65003</v>
      </c>
      <c r="G27" s="145">
        <v>1605</v>
      </c>
      <c r="H27" s="153">
        <f t="shared" ref="H27:H31" si="6">G27-F27</f>
        <v>-63398</v>
      </c>
      <c r="I27" s="105"/>
    </row>
    <row r="28" s="56" customFormat="1" ht="21" customHeight="1" spans="1:9">
      <c r="A28" s="144" t="s">
        <v>1593</v>
      </c>
      <c r="B28" s="142">
        <v>17303</v>
      </c>
      <c r="C28" s="143">
        <v>10303</v>
      </c>
      <c r="D28" s="143"/>
      <c r="E28" s="102"/>
      <c r="F28" s="143"/>
      <c r="G28" s="153"/>
      <c r="H28" s="153"/>
      <c r="I28" s="105"/>
    </row>
    <row r="29" s="56" customFormat="1" ht="21" customHeight="1" spans="1:9">
      <c r="A29" s="144" t="s">
        <v>1594</v>
      </c>
      <c r="B29" s="142"/>
      <c r="C29" s="143"/>
      <c r="D29" s="143">
        <f t="shared" si="2"/>
        <v>0</v>
      </c>
      <c r="E29" s="102" t="s">
        <v>1595</v>
      </c>
      <c r="F29" s="143"/>
      <c r="G29" s="143"/>
      <c r="H29" s="143">
        <f t="shared" si="6"/>
        <v>0</v>
      </c>
      <c r="I29" s="105"/>
    </row>
    <row r="30" s="56" customFormat="1" ht="21" customHeight="1" spans="1:9">
      <c r="A30" s="144" t="s">
        <v>1596</v>
      </c>
      <c r="B30" s="142">
        <v>7972</v>
      </c>
      <c r="C30" s="143">
        <v>55970</v>
      </c>
      <c r="D30" s="143">
        <f t="shared" si="2"/>
        <v>47998</v>
      </c>
      <c r="E30" s="112" t="s">
        <v>1597</v>
      </c>
      <c r="F30" s="143">
        <v>7972</v>
      </c>
      <c r="G30" s="143">
        <v>7972</v>
      </c>
      <c r="H30" s="143">
        <f t="shared" si="6"/>
        <v>0</v>
      </c>
      <c r="I30" s="105"/>
    </row>
    <row r="31" s="56" customFormat="1" ht="21" customHeight="1" spans="1:9">
      <c r="A31" s="158" t="s">
        <v>152</v>
      </c>
      <c r="B31" s="161">
        <f t="shared" ref="B31:G31" si="7">SUM(B21,B22)</f>
        <v>105560</v>
      </c>
      <c r="C31" s="161">
        <f t="shared" si="7"/>
        <v>86276</v>
      </c>
      <c r="D31" s="161">
        <f t="shared" si="2"/>
        <v>-19284</v>
      </c>
      <c r="E31" s="160" t="s">
        <v>153</v>
      </c>
      <c r="F31" s="161">
        <f t="shared" si="7"/>
        <v>105560</v>
      </c>
      <c r="G31" s="161">
        <f t="shared" si="7"/>
        <v>86276</v>
      </c>
      <c r="H31" s="161">
        <f t="shared" si="6"/>
        <v>-19284</v>
      </c>
      <c r="I31" s="105"/>
    </row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7" hidden="1"/>
    <row r="58" hidden="1"/>
    <row r="60" hidden="1"/>
    <row r="61" hidden="1"/>
  </sheetData>
  <mergeCells count="1">
    <mergeCell ref="A2:I2"/>
  </mergeCells>
  <conditionalFormatting sqref="A15:D15">
    <cfRule type="expression" dxfId="0" priority="3" stopIfTrue="1">
      <formula>"len($A:$A)=3"</formula>
    </cfRule>
  </conditionalFormatting>
  <conditionalFormatting sqref="A16:D16">
    <cfRule type="expression" dxfId="0" priority="1" stopIfTrue="1">
      <formula>"len($A:$A)=3"</formula>
    </cfRule>
  </conditionalFormatting>
  <conditionalFormatting sqref="A17:D17">
    <cfRule type="expression" dxfId="0" priority="2" stopIfTrue="1">
      <formula>"len($A:$A)=3"</formula>
    </cfRule>
  </conditionalFormatting>
  <conditionalFormatting sqref="A18:D18">
    <cfRule type="expression" dxfId="0" priority="6" stopIfTrue="1">
      <formula>"len($A:$A)=3"</formula>
    </cfRule>
  </conditionalFormatting>
  <conditionalFormatting sqref="A5:D5 E30:H31 A22:D31">
    <cfRule type="expression" dxfId="0" priority="17" stopIfTrue="1">
      <formula>"len($A:$A)=3"</formula>
    </cfRule>
  </conditionalFormatting>
  <conditionalFormatting sqref="A6:D9">
    <cfRule type="expression" dxfId="0" priority="9" stopIfTrue="1">
      <formula>"len($A:$A)=3"</formula>
    </cfRule>
  </conditionalFormatting>
  <conditionalFormatting sqref="A10:D14">
    <cfRule type="expression" dxfId="0" priority="4" stopIfTrue="1">
      <formula>"len($A:$A)=3"</formula>
    </cfRule>
  </conditionalFormatting>
  <printOptions horizontalCentered="1"/>
  <pageMargins left="0.55" right="0.590277777777778" top="0.86875" bottom="0.432638888888889" header="0.507638888888889" footer="0.354166666666667"/>
  <pageSetup paperSize="9" scale="75" firstPageNumber="38" orientation="landscape" blackAndWhite="1" useFirstPageNumber="1" horizontalDpi="600"/>
  <headerFooter alignWithMargins="0">
    <oddFooter>&amp;C- &amp;P -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Zeros="0" zoomScale="85" zoomScaleNormal="85" workbookViewId="0">
      <selection activeCell="H15" sqref="H15"/>
    </sheetView>
  </sheetViews>
  <sheetFormatPr defaultColWidth="9" defaultRowHeight="15.75" outlineLevelCol="3"/>
  <cols>
    <col min="1" max="1" width="68.2" style="116" customWidth="1"/>
    <col min="2" max="3" width="16.7" style="116" customWidth="1"/>
    <col min="4" max="4" width="17.9" style="117" customWidth="1"/>
    <col min="5" max="247" width="9" style="116"/>
    <col min="248" max="248" width="9" style="2"/>
    <col min="249" max="16384" width="9" style="116"/>
  </cols>
  <sheetData>
    <row r="1" ht="23.25" customHeight="1" spans="1:1">
      <c r="A1" s="118" t="s">
        <v>22</v>
      </c>
    </row>
    <row r="2" ht="31.5" customHeight="1" spans="1:4">
      <c r="A2" s="119" t="s">
        <v>1598</v>
      </c>
      <c r="B2" s="119"/>
      <c r="C2" s="119"/>
      <c r="D2" s="120"/>
    </row>
    <row r="3" ht="16.5" customHeight="1" spans="1:4">
      <c r="A3" s="119"/>
      <c r="B3" s="119"/>
      <c r="C3" s="119"/>
      <c r="D3" s="120"/>
    </row>
    <row r="4" ht="18.75" customHeight="1" spans="1:4">
      <c r="A4" s="121"/>
      <c r="D4" s="122" t="s">
        <v>33</v>
      </c>
    </row>
    <row r="5" s="115" customFormat="1" ht="45" customHeight="1" spans="1:4">
      <c r="A5" s="123" t="s">
        <v>1462</v>
      </c>
      <c r="B5" s="123" t="s">
        <v>35</v>
      </c>
      <c r="C5" s="123" t="s">
        <v>36</v>
      </c>
      <c r="D5" s="124" t="s">
        <v>1599</v>
      </c>
    </row>
    <row r="6" ht="24.9" customHeight="1" spans="1:4">
      <c r="A6" s="125" t="s">
        <v>1600</v>
      </c>
      <c r="B6" s="126"/>
      <c r="C6" s="126"/>
      <c r="D6" s="127">
        <f>C6-B6</f>
        <v>0</v>
      </c>
    </row>
    <row r="7" ht="24.9" customHeight="1" spans="1:4">
      <c r="A7" s="125" t="s">
        <v>1601</v>
      </c>
      <c r="B7" s="126">
        <v>61</v>
      </c>
      <c r="C7" s="126">
        <v>91</v>
      </c>
      <c r="D7" s="127">
        <f t="shared" ref="D7:D20" si="0">C7-B7</f>
        <v>30</v>
      </c>
    </row>
    <row r="8" ht="24.9" customHeight="1" spans="1:4">
      <c r="A8" s="125" t="s">
        <v>1602</v>
      </c>
      <c r="B8" s="126">
        <v>824</v>
      </c>
      <c r="C8" s="126">
        <v>958</v>
      </c>
      <c r="D8" s="127">
        <f t="shared" si="0"/>
        <v>134</v>
      </c>
    </row>
    <row r="9" ht="24.9" customHeight="1" spans="1:4">
      <c r="A9" s="84" t="s">
        <v>1603</v>
      </c>
      <c r="B9" s="126"/>
      <c r="C9" s="126"/>
      <c r="D9" s="127">
        <f t="shared" si="0"/>
        <v>0</v>
      </c>
    </row>
    <row r="10" ht="24.9" customHeight="1" spans="1:4">
      <c r="A10" s="125" t="s">
        <v>1604</v>
      </c>
      <c r="B10" s="126">
        <v>18361</v>
      </c>
      <c r="C10" s="126">
        <v>18644</v>
      </c>
      <c r="D10" s="127">
        <f t="shared" si="0"/>
        <v>283</v>
      </c>
    </row>
    <row r="11" ht="24.9" customHeight="1" spans="1:4">
      <c r="A11" s="125" t="s">
        <v>1605</v>
      </c>
      <c r="B11" s="126">
        <v>1129</v>
      </c>
      <c r="C11" s="126">
        <v>827</v>
      </c>
      <c r="D11" s="127">
        <f t="shared" si="0"/>
        <v>-302</v>
      </c>
    </row>
    <row r="12" ht="24.9" customHeight="1" spans="1:4">
      <c r="A12" s="128" t="s">
        <v>1606</v>
      </c>
      <c r="B12" s="126"/>
      <c r="C12" s="126"/>
      <c r="D12" s="127">
        <f t="shared" si="0"/>
        <v>0</v>
      </c>
    </row>
    <row r="13" ht="24.9" customHeight="1" spans="1:4">
      <c r="A13" s="128" t="s">
        <v>1607</v>
      </c>
      <c r="B13" s="126"/>
      <c r="C13" s="129"/>
      <c r="D13" s="127">
        <f t="shared" si="0"/>
        <v>0</v>
      </c>
    </row>
    <row r="14" ht="24.9" customHeight="1" spans="1:4">
      <c r="A14" s="128" t="s">
        <v>1608</v>
      </c>
      <c r="B14" s="126"/>
      <c r="C14" s="126"/>
      <c r="D14" s="127">
        <f t="shared" si="0"/>
        <v>0</v>
      </c>
    </row>
    <row r="15" ht="24.9" customHeight="1" spans="1:4">
      <c r="A15" s="125" t="s">
        <v>1609</v>
      </c>
      <c r="B15" s="126"/>
      <c r="C15" s="126"/>
      <c r="D15" s="127">
        <f t="shared" si="0"/>
        <v>0</v>
      </c>
    </row>
    <row r="16" ht="24.9" customHeight="1" spans="1:4">
      <c r="A16" s="125" t="s">
        <v>1610</v>
      </c>
      <c r="B16" s="126">
        <v>4386</v>
      </c>
      <c r="C16" s="126">
        <v>50373</v>
      </c>
      <c r="D16" s="127">
        <f t="shared" si="0"/>
        <v>45987</v>
      </c>
    </row>
    <row r="17" ht="24.9" customHeight="1" spans="1:4">
      <c r="A17" s="125" t="s">
        <v>1611</v>
      </c>
      <c r="B17" s="126">
        <v>4007</v>
      </c>
      <c r="C17" s="126">
        <v>4726</v>
      </c>
      <c r="D17" s="127">
        <f t="shared" si="0"/>
        <v>719</v>
      </c>
    </row>
    <row r="18" ht="24.9" customHeight="1" spans="1:4">
      <c r="A18" s="125" t="s">
        <v>1612</v>
      </c>
      <c r="B18" s="126">
        <v>1</v>
      </c>
      <c r="C18" s="126">
        <v>51</v>
      </c>
      <c r="D18" s="127">
        <f t="shared" si="0"/>
        <v>50</v>
      </c>
    </row>
    <row r="19" ht="24.9" customHeight="1" spans="1:4">
      <c r="A19" s="130" t="s">
        <v>1613</v>
      </c>
      <c r="B19" s="126"/>
      <c r="C19" s="126"/>
      <c r="D19" s="127">
        <f t="shared" si="0"/>
        <v>0</v>
      </c>
    </row>
    <row r="20" ht="24.9" customHeight="1" spans="1:4">
      <c r="A20" s="125" t="s">
        <v>1614</v>
      </c>
      <c r="B20" s="131">
        <f>SUM(B6:B18)</f>
        <v>28769</v>
      </c>
      <c r="C20" s="131">
        <f>SUM(C6:C19)</f>
        <v>75670</v>
      </c>
      <c r="D20" s="131">
        <f t="shared" si="0"/>
        <v>46901</v>
      </c>
    </row>
  </sheetData>
  <mergeCells count="1">
    <mergeCell ref="A2:D2"/>
  </mergeCells>
  <printOptions horizontalCentered="1"/>
  <pageMargins left="0" right="0.238888888888889" top="0.826388888888889" bottom="0.432638888888889" header="0.238888888888889" footer="0.354166666666667"/>
  <pageSetup paperSize="9" scale="90" firstPageNumber="39" orientation="landscape" useFirstPageNumber="1" horizontalDpi="600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showZeros="0" workbookViewId="0">
      <pane ySplit="4" topLeftCell="A17" activePane="bottomLeft" state="frozen"/>
      <selection/>
      <selection pane="bottomLeft" activeCell="A16" sqref="$A16:$XFD16"/>
    </sheetView>
  </sheetViews>
  <sheetFormatPr defaultColWidth="9" defaultRowHeight="15.75" outlineLevelCol="7"/>
  <cols>
    <col min="1" max="1" width="35.9" style="57" customWidth="1"/>
    <col min="2" max="2" width="11.1" style="57" customWidth="1"/>
    <col min="3" max="3" width="15.1" style="57" customWidth="1"/>
    <col min="4" max="4" width="12.6" style="57" customWidth="1"/>
    <col min="5" max="5" width="35.2" style="57" customWidth="1"/>
    <col min="6" max="6" width="11.7" style="57" customWidth="1"/>
    <col min="7" max="7" width="14.7" style="57" customWidth="1"/>
    <col min="8" max="8" width="12.7" style="57" customWidth="1"/>
    <col min="9" max="16384" width="9" style="57"/>
  </cols>
  <sheetData>
    <row r="1" ht="21" customHeight="1" spans="1:1">
      <c r="A1" s="98" t="s">
        <v>24</v>
      </c>
    </row>
    <row r="2" ht="27" customHeight="1" spans="1:8">
      <c r="A2" s="59" t="s">
        <v>1615</v>
      </c>
      <c r="B2" s="59"/>
      <c r="C2" s="59"/>
      <c r="D2" s="59"/>
      <c r="E2" s="59"/>
      <c r="F2" s="59"/>
      <c r="G2" s="59"/>
      <c r="H2" s="59"/>
    </row>
    <row r="3" ht="21" customHeight="1" spans="2:8">
      <c r="B3" s="60"/>
      <c r="C3" s="60"/>
      <c r="D3" s="60"/>
      <c r="E3" s="60"/>
      <c r="F3" s="60"/>
      <c r="G3" s="60"/>
      <c r="H3" s="61" t="s">
        <v>33</v>
      </c>
    </row>
    <row r="4" s="55" customFormat="1" ht="28.95" customHeight="1" spans="1:8">
      <c r="A4" s="99" t="s">
        <v>1552</v>
      </c>
      <c r="B4" s="100" t="s">
        <v>35</v>
      </c>
      <c r="C4" s="65" t="s">
        <v>1547</v>
      </c>
      <c r="D4" s="65" t="s">
        <v>1616</v>
      </c>
      <c r="E4" s="101" t="s">
        <v>1554</v>
      </c>
      <c r="F4" s="65" t="s">
        <v>35</v>
      </c>
      <c r="G4" s="65" t="s">
        <v>1547</v>
      </c>
      <c r="H4" s="65" t="s">
        <v>1616</v>
      </c>
    </row>
    <row r="5" s="56" customFormat="1" ht="24" customHeight="1" spans="1:8">
      <c r="A5" s="102" t="s">
        <v>1617</v>
      </c>
      <c r="B5" s="103">
        <v>32070</v>
      </c>
      <c r="C5" s="104" t="s">
        <v>1618</v>
      </c>
      <c r="D5" s="105">
        <f t="shared" ref="D5:D13" si="0">C5-B5</f>
        <v>-32070</v>
      </c>
      <c r="E5" s="102" t="s">
        <v>1619</v>
      </c>
      <c r="F5" s="106">
        <v>32070</v>
      </c>
      <c r="G5" s="107" t="s">
        <v>1618</v>
      </c>
      <c r="H5" s="105">
        <f t="shared" ref="H5:H16" si="1">G5-F5</f>
        <v>-32070</v>
      </c>
    </row>
    <row r="6" s="56" customFormat="1" ht="24" customHeight="1" spans="1:8">
      <c r="A6" s="102" t="s">
        <v>1620</v>
      </c>
      <c r="B6" s="103"/>
      <c r="C6" s="105"/>
      <c r="D6" s="105">
        <f t="shared" si="0"/>
        <v>0</v>
      </c>
      <c r="E6" s="102" t="s">
        <v>1621</v>
      </c>
      <c r="F6" s="106"/>
      <c r="G6" s="105"/>
      <c r="H6" s="106">
        <f t="shared" si="1"/>
        <v>0</v>
      </c>
    </row>
    <row r="7" s="56" customFormat="1" ht="24" customHeight="1" spans="1:8">
      <c r="A7" s="102" t="s">
        <v>1622</v>
      </c>
      <c r="B7" s="103"/>
      <c r="C7" s="105"/>
      <c r="D7" s="105">
        <f t="shared" si="0"/>
        <v>0</v>
      </c>
      <c r="E7" s="102" t="s">
        <v>1623</v>
      </c>
      <c r="F7" s="106"/>
      <c r="G7" s="105"/>
      <c r="H7" s="106">
        <f t="shared" si="1"/>
        <v>0</v>
      </c>
    </row>
    <row r="8" s="56" customFormat="1" ht="24" customHeight="1" spans="1:8">
      <c r="A8" s="102" t="s">
        <v>1624</v>
      </c>
      <c r="B8" s="103"/>
      <c r="C8" s="105"/>
      <c r="D8" s="105">
        <f t="shared" si="0"/>
        <v>0</v>
      </c>
      <c r="E8" s="102" t="s">
        <v>1625</v>
      </c>
      <c r="F8" s="106"/>
      <c r="G8" s="105"/>
      <c r="H8" s="102">
        <f t="shared" si="1"/>
        <v>0</v>
      </c>
    </row>
    <row r="9" s="56" customFormat="1" ht="24" customHeight="1" spans="1:8">
      <c r="A9" s="102" t="s">
        <v>1626</v>
      </c>
      <c r="B9" s="103"/>
      <c r="C9" s="105"/>
      <c r="D9" s="105">
        <f t="shared" si="0"/>
        <v>0</v>
      </c>
      <c r="E9" s="102" t="s">
        <v>1627</v>
      </c>
      <c r="F9" s="106"/>
      <c r="G9" s="105"/>
      <c r="H9" s="105">
        <f t="shared" si="1"/>
        <v>0</v>
      </c>
    </row>
    <row r="10" s="56" customFormat="1" ht="24" customHeight="1" spans="1:8">
      <c r="A10" s="102" t="s">
        <v>1628</v>
      </c>
      <c r="B10" s="103"/>
      <c r="C10" s="105"/>
      <c r="D10" s="105">
        <f t="shared" si="0"/>
        <v>0</v>
      </c>
      <c r="E10" s="102" t="s">
        <v>1629</v>
      </c>
      <c r="F10" s="106"/>
      <c r="G10" s="105"/>
      <c r="H10" s="105">
        <f t="shared" si="1"/>
        <v>0</v>
      </c>
    </row>
    <row r="11" s="56" customFormat="1" ht="24" customHeight="1" spans="1:8">
      <c r="A11" s="102" t="s">
        <v>1630</v>
      </c>
      <c r="B11" s="103"/>
      <c r="C11" s="105"/>
      <c r="D11" s="105"/>
      <c r="E11" s="102" t="s">
        <v>1631</v>
      </c>
      <c r="F11" s="106"/>
      <c r="G11" s="105"/>
      <c r="H11" s="105">
        <f t="shared" si="1"/>
        <v>0</v>
      </c>
    </row>
    <row r="12" s="56" customFormat="1" ht="24" customHeight="1" spans="1:8">
      <c r="A12" s="102" t="s">
        <v>1632</v>
      </c>
      <c r="B12" s="103">
        <v>9271</v>
      </c>
      <c r="C12" s="103">
        <v>9271</v>
      </c>
      <c r="D12" s="105">
        <f t="shared" si="0"/>
        <v>0</v>
      </c>
      <c r="E12" s="102" t="s">
        <v>1633</v>
      </c>
      <c r="F12" s="106">
        <v>5294</v>
      </c>
      <c r="G12" s="106">
        <v>5294</v>
      </c>
      <c r="H12" s="105">
        <f t="shared" si="1"/>
        <v>0</v>
      </c>
    </row>
    <row r="13" s="56" customFormat="1" ht="24" customHeight="1" spans="1:8">
      <c r="A13" s="102" t="s">
        <v>1634</v>
      </c>
      <c r="B13" s="103">
        <v>22342</v>
      </c>
      <c r="C13" s="103">
        <v>22342</v>
      </c>
      <c r="D13" s="105">
        <f t="shared" si="0"/>
        <v>0</v>
      </c>
      <c r="E13" s="102" t="s">
        <v>1635</v>
      </c>
      <c r="F13" s="106">
        <v>21583</v>
      </c>
      <c r="G13" s="106">
        <v>21583</v>
      </c>
      <c r="H13" s="105">
        <f t="shared" si="1"/>
        <v>0</v>
      </c>
    </row>
    <row r="14" s="56" customFormat="1" ht="24" customHeight="1" spans="1:8">
      <c r="A14" s="102" t="s">
        <v>1636</v>
      </c>
      <c r="B14" s="103"/>
      <c r="C14" s="103"/>
      <c r="D14" s="105"/>
      <c r="E14" s="102" t="s">
        <v>1637</v>
      </c>
      <c r="F14" s="106"/>
      <c r="G14" s="106"/>
      <c r="H14" s="105">
        <f t="shared" si="1"/>
        <v>0</v>
      </c>
    </row>
    <row r="15" s="56" customFormat="1" ht="24" customHeight="1" spans="1:8">
      <c r="A15" s="102" t="s">
        <v>1638</v>
      </c>
      <c r="B15" s="103"/>
      <c r="C15" s="105"/>
      <c r="D15" s="105">
        <f>C15-B15</f>
        <v>0</v>
      </c>
      <c r="E15" s="102" t="s">
        <v>1639</v>
      </c>
      <c r="F15" s="106"/>
      <c r="G15" s="105"/>
      <c r="H15" s="105">
        <f t="shared" si="1"/>
        <v>0</v>
      </c>
    </row>
    <row r="16" s="56" customFormat="1" ht="24" customHeight="1" spans="1:8">
      <c r="A16" s="108" t="s">
        <v>90</v>
      </c>
      <c r="B16" s="109">
        <f t="shared" ref="B16:G16" si="2">SUM(B5:B15)</f>
        <v>63683</v>
      </c>
      <c r="C16" s="109">
        <f t="shared" si="2"/>
        <v>31613</v>
      </c>
      <c r="D16" s="109">
        <f t="shared" si="2"/>
        <v>-32070</v>
      </c>
      <c r="E16" s="108" t="s">
        <v>91</v>
      </c>
      <c r="F16" s="110">
        <f t="shared" si="2"/>
        <v>58947</v>
      </c>
      <c r="G16" s="110">
        <f t="shared" si="2"/>
        <v>26877</v>
      </c>
      <c r="H16" s="105">
        <f t="shared" si="1"/>
        <v>-32070</v>
      </c>
    </row>
    <row r="17" s="56" customFormat="1" ht="24" customHeight="1" spans="1:8">
      <c r="A17" s="110" t="s">
        <v>1584</v>
      </c>
      <c r="B17" s="111">
        <f t="shared" ref="B17:H17" si="3">B18+B20</f>
        <v>31435</v>
      </c>
      <c r="C17" s="111">
        <f t="shared" si="3"/>
        <v>31582</v>
      </c>
      <c r="D17" s="111">
        <f>SUM(C17-B17)</f>
        <v>147</v>
      </c>
      <c r="E17" s="112" t="s">
        <v>1585</v>
      </c>
      <c r="F17" s="105">
        <f t="shared" si="3"/>
        <v>36171</v>
      </c>
      <c r="G17" s="105">
        <f t="shared" si="3"/>
        <v>36318</v>
      </c>
      <c r="H17" s="105">
        <f t="shared" si="3"/>
        <v>147</v>
      </c>
    </row>
    <row r="18" s="56" customFormat="1" ht="24" customHeight="1" spans="1:8">
      <c r="A18" s="102" t="s">
        <v>1591</v>
      </c>
      <c r="B18" s="113">
        <f>SUM(B19)</f>
        <v>31435</v>
      </c>
      <c r="C18" s="105">
        <v>31582</v>
      </c>
      <c r="D18" s="110">
        <f t="shared" ref="D18:D21" si="4">C18-B18</f>
        <v>147</v>
      </c>
      <c r="E18" s="102" t="s">
        <v>1595</v>
      </c>
      <c r="F18" s="105">
        <f>F19</f>
        <v>36171</v>
      </c>
      <c r="G18" s="105">
        <f>G19</f>
        <v>36318</v>
      </c>
      <c r="H18" s="105">
        <f t="shared" ref="H18:H22" si="5">G18-F18</f>
        <v>147</v>
      </c>
    </row>
    <row r="19" s="56" customFormat="1" ht="24" customHeight="1" spans="1:8">
      <c r="A19" s="102" t="s">
        <v>1640</v>
      </c>
      <c r="B19" s="105">
        <v>31435</v>
      </c>
      <c r="C19" s="105">
        <v>31582</v>
      </c>
      <c r="D19" s="110">
        <f t="shared" si="4"/>
        <v>147</v>
      </c>
      <c r="E19" s="102" t="s">
        <v>1641</v>
      </c>
      <c r="F19" s="105">
        <f>B23-F16-F20</f>
        <v>36171</v>
      </c>
      <c r="G19" s="105">
        <f>C23-G16-G20</f>
        <v>36318</v>
      </c>
      <c r="H19" s="105">
        <f>D23-H16-H20</f>
        <v>147</v>
      </c>
    </row>
    <row r="20" s="56" customFormat="1" ht="24" customHeight="1" spans="1:8">
      <c r="A20" s="102" t="s">
        <v>1642</v>
      </c>
      <c r="B20" s="103"/>
      <c r="C20" s="105"/>
      <c r="D20" s="110">
        <f t="shared" si="4"/>
        <v>0</v>
      </c>
      <c r="E20" s="102" t="s">
        <v>1643</v>
      </c>
      <c r="F20" s="105">
        <f t="shared" ref="F20:H20" si="6">F21+F22</f>
        <v>0</v>
      </c>
      <c r="G20" s="105">
        <f t="shared" si="6"/>
        <v>0</v>
      </c>
      <c r="H20" s="105">
        <f t="shared" si="6"/>
        <v>0</v>
      </c>
    </row>
    <row r="21" s="56" customFormat="1" ht="24" customHeight="1" spans="1:8">
      <c r="A21" s="102" t="s">
        <v>1644</v>
      </c>
      <c r="B21" s="103"/>
      <c r="C21" s="105"/>
      <c r="D21" s="110">
        <f t="shared" si="4"/>
        <v>0</v>
      </c>
      <c r="E21" s="102" t="s">
        <v>1645</v>
      </c>
      <c r="F21" s="105"/>
      <c r="G21" s="105"/>
      <c r="H21" s="105">
        <f t="shared" si="5"/>
        <v>0</v>
      </c>
    </row>
    <row r="22" s="56" customFormat="1" ht="24" customHeight="1" spans="1:8">
      <c r="A22" s="102" t="s">
        <v>1646</v>
      </c>
      <c r="B22" s="103"/>
      <c r="C22" s="105"/>
      <c r="D22" s="105"/>
      <c r="E22" s="102" t="s">
        <v>1647</v>
      </c>
      <c r="F22" s="105"/>
      <c r="G22" s="105"/>
      <c r="H22" s="105">
        <f t="shared" si="5"/>
        <v>0</v>
      </c>
    </row>
    <row r="23" s="56" customFormat="1" ht="24" customHeight="1" spans="1:8">
      <c r="A23" s="108" t="s">
        <v>1648</v>
      </c>
      <c r="B23" s="114">
        <f t="shared" ref="B23:H23" si="7">SUM(B16,B17)</f>
        <v>95118</v>
      </c>
      <c r="C23" s="114">
        <f t="shared" si="7"/>
        <v>63195</v>
      </c>
      <c r="D23" s="114">
        <f t="shared" si="7"/>
        <v>-31923</v>
      </c>
      <c r="E23" s="108" t="s">
        <v>1649</v>
      </c>
      <c r="F23" s="110">
        <f t="shared" si="7"/>
        <v>95118</v>
      </c>
      <c r="G23" s="110">
        <f t="shared" si="7"/>
        <v>63195</v>
      </c>
      <c r="H23" s="110">
        <f t="shared" si="7"/>
        <v>-31923</v>
      </c>
    </row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9" hidden="1"/>
    <row r="50" hidden="1"/>
    <row r="52" hidden="1"/>
    <row r="53" hidden="1"/>
  </sheetData>
  <mergeCells count="1">
    <mergeCell ref="A2:H2"/>
  </mergeCells>
  <conditionalFormatting sqref="G5">
    <cfRule type="expression" dxfId="0" priority="9" stopIfTrue="1">
      <formula>"len($A:$A)=3"</formula>
    </cfRule>
  </conditionalFormatting>
  <conditionalFormatting sqref="A6">
    <cfRule type="expression" dxfId="0" priority="42" stopIfTrue="1">
      <formula>"len($A:$A)=3"</formula>
    </cfRule>
  </conditionalFormatting>
  <conditionalFormatting sqref="F6:H6">
    <cfRule type="expression" dxfId="0" priority="18" stopIfTrue="1">
      <formula>"len($A:$A)=3"</formula>
    </cfRule>
  </conditionalFormatting>
  <conditionalFormatting sqref="A9">
    <cfRule type="expression" dxfId="0" priority="39" stopIfTrue="1">
      <formula>"len($A:$A)=3"</formula>
    </cfRule>
  </conditionalFormatting>
  <conditionalFormatting sqref="F9:H9">
    <cfRule type="expression" dxfId="0" priority="15" stopIfTrue="1">
      <formula>"len($A:$A)=3"</formula>
    </cfRule>
  </conditionalFormatting>
  <conditionalFormatting sqref="A10">
    <cfRule type="expression" dxfId="0" priority="38" stopIfTrue="1">
      <formula>"len($A:$A)=3"</formula>
    </cfRule>
  </conditionalFormatting>
  <conditionalFormatting sqref="F10:H10">
    <cfRule type="expression" dxfId="0" priority="14" stopIfTrue="1">
      <formula>"len($A:$A)=3"</formula>
    </cfRule>
  </conditionalFormatting>
  <conditionalFormatting sqref="A11">
    <cfRule type="expression" dxfId="0" priority="37" stopIfTrue="1">
      <formula>"len($A:$A)=3"</formula>
    </cfRule>
  </conditionalFormatting>
  <conditionalFormatting sqref="F11:H11">
    <cfRule type="expression" dxfId="0" priority="13" stopIfTrue="1">
      <formula>"len($A:$A)=3"</formula>
    </cfRule>
  </conditionalFormatting>
  <conditionalFormatting sqref="A12">
    <cfRule type="expression" dxfId="0" priority="36" stopIfTrue="1">
      <formula>"len($A:$A)=3"</formula>
    </cfRule>
  </conditionalFormatting>
  <conditionalFormatting sqref="F12">
    <cfRule type="expression" dxfId="0" priority="4" stopIfTrue="1">
      <formula>"len($A:$A)=3"</formula>
    </cfRule>
  </conditionalFormatting>
  <conditionalFormatting sqref="G12">
    <cfRule type="expression" dxfId="0" priority="3" stopIfTrue="1">
      <formula>"len($A:$A)=3"</formula>
    </cfRule>
  </conditionalFormatting>
  <conditionalFormatting sqref="H12">
    <cfRule type="expression" dxfId="0" priority="12" stopIfTrue="1">
      <formula>"len($A:$A)=3"</formula>
    </cfRule>
  </conditionalFormatting>
  <conditionalFormatting sqref="A13">
    <cfRule type="expression" dxfId="0" priority="35" stopIfTrue="1">
      <formula>"len($A:$A)=3"</formula>
    </cfRule>
  </conditionalFormatting>
  <conditionalFormatting sqref="F13">
    <cfRule type="expression" dxfId="0" priority="2" stopIfTrue="1">
      <formula>"len($A:$A)=3"</formula>
    </cfRule>
  </conditionalFormatting>
  <conditionalFormatting sqref="G13">
    <cfRule type="expression" dxfId="0" priority="1" stopIfTrue="1">
      <formula>"len($A:$A)=3"</formula>
    </cfRule>
  </conditionalFormatting>
  <conditionalFormatting sqref="H13">
    <cfRule type="expression" dxfId="0" priority="11" stopIfTrue="1">
      <formula>"len($A:$A)=3"</formula>
    </cfRule>
  </conditionalFormatting>
  <conditionalFormatting sqref="A15">
    <cfRule type="expression" dxfId="0" priority="33" stopIfTrue="1">
      <formula>"len($A:$A)=3"</formula>
    </cfRule>
  </conditionalFormatting>
  <conditionalFormatting sqref="E15:L15">
    <cfRule type="expression" dxfId="0" priority="21" stopIfTrue="1">
      <formula>"len($A:$A)=3"</formula>
    </cfRule>
  </conditionalFormatting>
  <conditionalFormatting sqref="A17">
    <cfRule type="expression" dxfId="0" priority="44" stopIfTrue="1">
      <formula>"len($A:$A)=3"</formula>
    </cfRule>
  </conditionalFormatting>
  <conditionalFormatting sqref="A5:A6">
    <cfRule type="expression" dxfId="0" priority="43" stopIfTrue="1">
      <formula>"len($A:$A)=3"</formula>
    </cfRule>
  </conditionalFormatting>
  <conditionalFormatting sqref="A7:A9">
    <cfRule type="expression" dxfId="0" priority="41" stopIfTrue="1">
      <formula>"len($A:$A)=3"</formula>
    </cfRule>
  </conditionalFormatting>
  <conditionalFormatting sqref="A8:A9">
    <cfRule type="expression" dxfId="0" priority="40" stopIfTrue="1">
      <formula>"len($A:$A)=3"</formula>
    </cfRule>
  </conditionalFormatting>
  <conditionalFormatting sqref="A14:A15">
    <cfRule type="expression" dxfId="0" priority="34" stopIfTrue="1">
      <formula>"len($A:$A)=3"</formula>
    </cfRule>
  </conditionalFormatting>
  <conditionalFormatting sqref="A18:A22">
    <cfRule type="expression" dxfId="0" priority="32" stopIfTrue="1">
      <formula>"len($A:$A)=3"</formula>
    </cfRule>
  </conditionalFormatting>
  <conditionalFormatting sqref="F14:F15">
    <cfRule type="expression" dxfId="0" priority="6" stopIfTrue="1">
      <formula>"len($A:$A)=3"</formula>
    </cfRule>
  </conditionalFormatting>
  <conditionalFormatting sqref="G14:G15">
    <cfRule type="expression" dxfId="0" priority="5" stopIfTrue="1">
      <formula>"len($A:$A)=3"</formula>
    </cfRule>
  </conditionalFormatting>
  <conditionalFormatting sqref="H14:H15">
    <cfRule type="expression" dxfId="0" priority="10" stopIfTrue="1">
      <formula>"len($A:$A)=3"</formula>
    </cfRule>
  </conditionalFormatting>
  <conditionalFormatting sqref="E5:E6 I5:L6">
    <cfRule type="expression" dxfId="0" priority="31" stopIfTrue="1">
      <formula>"len($A:$A)=3"</formula>
    </cfRule>
  </conditionalFormatting>
  <conditionalFormatting sqref="F5 H5 F6:H6">
    <cfRule type="expression" dxfId="0" priority="19" stopIfTrue="1">
      <formula>"len($A:$A)=3"</formula>
    </cfRule>
  </conditionalFormatting>
  <conditionalFormatting sqref="E6 H6:L6">
    <cfRule type="expression" dxfId="0" priority="30" stopIfTrue="1">
      <formula>"len($A:$A)=3"</formula>
    </cfRule>
  </conditionalFormatting>
  <conditionalFormatting sqref="E7:E9 H7:L9">
    <cfRule type="expression" dxfId="0" priority="29" stopIfTrue="1">
      <formula>"len($A:$A)=3"</formula>
    </cfRule>
  </conditionalFormatting>
  <conditionalFormatting sqref="F7:H9">
    <cfRule type="expression" dxfId="0" priority="17" stopIfTrue="1">
      <formula>"len($A:$A)=3"</formula>
    </cfRule>
  </conditionalFormatting>
  <conditionalFormatting sqref="E8:E9 H8:L9">
    <cfRule type="expression" dxfId="0" priority="28" stopIfTrue="1">
      <formula>"len($A:$A)=3"</formula>
    </cfRule>
  </conditionalFormatting>
  <conditionalFormatting sqref="F8:H9">
    <cfRule type="expression" dxfId="0" priority="16" stopIfTrue="1">
      <formula>"len($A:$A)=3"</formula>
    </cfRule>
  </conditionalFormatting>
  <conditionalFormatting sqref="E9 H9:L9">
    <cfRule type="expression" dxfId="0" priority="27" stopIfTrue="1">
      <formula>"len($A:$A)=3"</formula>
    </cfRule>
  </conditionalFormatting>
  <conditionalFormatting sqref="E10 H10:L10">
    <cfRule type="expression" dxfId="0" priority="26" stopIfTrue="1">
      <formula>"len($A:$A)=3"</formula>
    </cfRule>
  </conditionalFormatting>
  <conditionalFormatting sqref="E11 H11:L11">
    <cfRule type="expression" dxfId="0" priority="25" stopIfTrue="1">
      <formula>"len($A:$A)=3"</formula>
    </cfRule>
  </conditionalFormatting>
  <conditionalFormatting sqref="E12 H12:L12">
    <cfRule type="expression" dxfId="0" priority="24" stopIfTrue="1">
      <formula>"len($A:$A)=3"</formula>
    </cfRule>
  </conditionalFormatting>
  <conditionalFormatting sqref="E13 H13:L13">
    <cfRule type="expression" dxfId="0" priority="23" stopIfTrue="1">
      <formula>"len($A:$A)=3"</formula>
    </cfRule>
  </conditionalFormatting>
  <conditionalFormatting sqref="E14:E15 H14:L15">
    <cfRule type="expression" dxfId="0" priority="22" stopIfTrue="1">
      <formula>"len($A:$A)=3"</formula>
    </cfRule>
  </conditionalFormatting>
  <conditionalFormatting sqref="E18:L22">
    <cfRule type="expression" dxfId="0" priority="20" stopIfTrue="1">
      <formula>"len($A:$A)=3"</formula>
    </cfRule>
  </conditionalFormatting>
  <printOptions horizontalCentered="1"/>
  <pageMargins left="0.590277777777778" right="0.590277777777778" top="0.707638888888889" bottom="0.786805555555556" header="0.507638888888889" footer="0.507638888888889"/>
  <pageSetup paperSize="9" scale="80" firstPageNumber="40" orientation="landscape" blackAndWhite="1" useFirstPageNumber="1" horizontalDpi="600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showZeros="0" workbookViewId="0">
      <pane ySplit="4" topLeftCell="A5" activePane="bottomLeft" state="frozen"/>
      <selection/>
      <selection pane="bottomLeft" activeCell="E11" sqref="E11"/>
    </sheetView>
  </sheetViews>
  <sheetFormatPr defaultColWidth="9" defaultRowHeight="15.75" outlineLevelCol="7"/>
  <cols>
    <col min="1" max="1" width="33.9" style="57" customWidth="1"/>
    <col min="2" max="2" width="13.5" style="57" customWidth="1"/>
    <col min="3" max="3" width="15.7" style="57" customWidth="1"/>
    <col min="4" max="4" width="14.5" style="57" customWidth="1"/>
    <col min="5" max="5" width="34.6" style="57" customWidth="1"/>
    <col min="6" max="6" width="13" style="57" customWidth="1"/>
    <col min="7" max="7" width="16.2" style="57" customWidth="1"/>
    <col min="8" max="8" width="11.8916666666667" style="57" customWidth="1"/>
    <col min="9" max="16384" width="9" style="57"/>
  </cols>
  <sheetData>
    <row r="1" ht="21" customHeight="1" spans="1:1">
      <c r="A1" s="58" t="s">
        <v>26</v>
      </c>
    </row>
    <row r="2" ht="25.2" customHeight="1" spans="1:8">
      <c r="A2" s="59" t="s">
        <v>1650</v>
      </c>
      <c r="B2" s="59"/>
      <c r="C2" s="59"/>
      <c r="D2" s="59"/>
      <c r="E2" s="59"/>
      <c r="F2" s="59"/>
      <c r="G2" s="59"/>
      <c r="H2" s="59"/>
    </row>
    <row r="3" ht="21" customHeight="1" spans="2:8">
      <c r="B3" s="60"/>
      <c r="C3" s="60"/>
      <c r="D3" s="60"/>
      <c r="E3" s="60"/>
      <c r="F3" s="60"/>
      <c r="G3" s="60"/>
      <c r="H3" s="61" t="s">
        <v>33</v>
      </c>
    </row>
    <row r="4" s="55" customFormat="1" ht="30" customHeight="1" spans="1:8">
      <c r="A4" s="62" t="s">
        <v>1651</v>
      </c>
      <c r="B4" s="63" t="s">
        <v>35</v>
      </c>
      <c r="C4" s="64" t="s">
        <v>1547</v>
      </c>
      <c r="D4" s="65" t="s">
        <v>1616</v>
      </c>
      <c r="E4" s="66" t="s">
        <v>1652</v>
      </c>
      <c r="F4" s="64" t="s">
        <v>35</v>
      </c>
      <c r="G4" s="64" t="s">
        <v>1547</v>
      </c>
      <c r="H4" s="65" t="s">
        <v>1616</v>
      </c>
    </row>
    <row r="5" s="55" customFormat="1" ht="22.2" customHeight="1" spans="1:8">
      <c r="A5" s="67" t="s">
        <v>1653</v>
      </c>
      <c r="B5" s="68">
        <f>SUM(B6:B10)</f>
        <v>300</v>
      </c>
      <c r="C5" s="69">
        <f>SUM(C6:C10)</f>
        <v>20</v>
      </c>
      <c r="D5" s="70">
        <f>SUM(C5-B5)</f>
        <v>-280</v>
      </c>
      <c r="E5" s="46" t="s">
        <v>1654</v>
      </c>
      <c r="F5" s="71">
        <v>13</v>
      </c>
      <c r="G5" s="71">
        <v>22</v>
      </c>
      <c r="H5" s="72">
        <f t="shared" ref="H5:H10" si="0">G5-F5</f>
        <v>9</v>
      </c>
    </row>
    <row r="6" s="56" customFormat="1" ht="22.2" customHeight="1" spans="1:8">
      <c r="A6" s="67" t="s">
        <v>1655</v>
      </c>
      <c r="B6" s="73">
        <v>300</v>
      </c>
      <c r="C6" s="74">
        <v>20</v>
      </c>
      <c r="D6" s="75">
        <f t="shared" ref="D6:D10" si="1">C6-B6</f>
        <v>-280</v>
      </c>
      <c r="E6" s="46" t="s">
        <v>1656</v>
      </c>
      <c r="F6" s="76"/>
      <c r="G6" s="77"/>
      <c r="H6" s="72">
        <f t="shared" si="0"/>
        <v>0</v>
      </c>
    </row>
    <row r="7" s="56" customFormat="1" ht="22.2" customHeight="1" spans="1:8">
      <c r="A7" s="78" t="s">
        <v>1657</v>
      </c>
      <c r="B7" s="73"/>
      <c r="C7" s="74"/>
      <c r="D7" s="75">
        <f t="shared" si="1"/>
        <v>0</v>
      </c>
      <c r="E7" s="46" t="s">
        <v>1658</v>
      </c>
      <c r="F7" s="74"/>
      <c r="G7" s="77"/>
      <c r="H7" s="72">
        <f t="shared" si="0"/>
        <v>0</v>
      </c>
    </row>
    <row r="8" s="56" customFormat="1" ht="22.2" customHeight="1" spans="1:8">
      <c r="A8" s="78" t="s">
        <v>1659</v>
      </c>
      <c r="B8" s="73"/>
      <c r="C8" s="74"/>
      <c r="D8" s="75">
        <f t="shared" si="1"/>
        <v>0</v>
      </c>
      <c r="E8" s="46" t="s">
        <v>1660</v>
      </c>
      <c r="F8" s="74"/>
      <c r="G8" s="77"/>
      <c r="H8" s="72">
        <f t="shared" si="0"/>
        <v>0</v>
      </c>
    </row>
    <row r="9" s="56" customFormat="1" ht="22.2" customHeight="1" spans="1:8">
      <c r="A9" s="78" t="s">
        <v>1661</v>
      </c>
      <c r="B9" s="73"/>
      <c r="C9" s="74"/>
      <c r="D9" s="75">
        <f t="shared" si="1"/>
        <v>0</v>
      </c>
      <c r="E9" s="46" t="s">
        <v>1662</v>
      </c>
      <c r="F9" s="74"/>
      <c r="G9" s="77"/>
      <c r="H9" s="79">
        <f t="shared" si="0"/>
        <v>0</v>
      </c>
    </row>
    <row r="10" s="56" customFormat="1" ht="22.2" customHeight="1" spans="1:8">
      <c r="A10" s="78" t="s">
        <v>1663</v>
      </c>
      <c r="B10" s="73"/>
      <c r="C10" s="74"/>
      <c r="D10" s="75">
        <f t="shared" si="1"/>
        <v>0</v>
      </c>
      <c r="E10" s="46"/>
      <c r="F10" s="74"/>
      <c r="G10" s="77"/>
      <c r="H10" s="80">
        <f t="shared" si="0"/>
        <v>0</v>
      </c>
    </row>
    <row r="11" s="56" customFormat="1" ht="22.2" customHeight="1" spans="1:8">
      <c r="A11" s="37" t="s">
        <v>1664</v>
      </c>
      <c r="B11" s="81">
        <f>SUM(B5)</f>
        <v>300</v>
      </c>
      <c r="C11" s="81">
        <f t="shared" ref="C11" si="2">SUM(C6:C10)</f>
        <v>20</v>
      </c>
      <c r="D11" s="82">
        <f>SUM(D5)</f>
        <v>-280</v>
      </c>
      <c r="E11" s="37" t="s">
        <v>1665</v>
      </c>
      <c r="F11" s="83">
        <f>SUM(F5:F10)</f>
        <v>13</v>
      </c>
      <c r="G11" s="83">
        <f t="shared" ref="G11:H11" si="3">SUM(G5:G10)</f>
        <v>22</v>
      </c>
      <c r="H11" s="84">
        <f t="shared" si="3"/>
        <v>9</v>
      </c>
    </row>
    <row r="12" s="56" customFormat="1" ht="22.2" customHeight="1" spans="1:8">
      <c r="A12" s="85" t="s">
        <v>1666</v>
      </c>
      <c r="B12" s="86">
        <f>SUM(B13:B14)</f>
        <v>13</v>
      </c>
      <c r="C12" s="86">
        <f t="shared" ref="C12:D12" si="4">SUM(C13:C14)</f>
        <v>22</v>
      </c>
      <c r="D12" s="87">
        <f t="shared" si="4"/>
        <v>9</v>
      </c>
      <c r="E12" s="46" t="s">
        <v>1667</v>
      </c>
      <c r="F12" s="77">
        <f t="shared" ref="F12:H12" si="5">SUM(F13:F14)</f>
        <v>300</v>
      </c>
      <c r="G12" s="77">
        <f t="shared" si="5"/>
        <v>20</v>
      </c>
      <c r="H12" s="88">
        <f t="shared" si="5"/>
        <v>-280</v>
      </c>
    </row>
    <row r="13" s="56" customFormat="1" ht="22.2" customHeight="1" spans="1:8">
      <c r="A13" s="85" t="s">
        <v>1668</v>
      </c>
      <c r="B13" s="89"/>
      <c r="C13" s="90">
        <v>9</v>
      </c>
      <c r="D13" s="91">
        <f t="shared" ref="D13:D15" si="6">C13-B13</f>
        <v>9</v>
      </c>
      <c r="E13" s="46" t="s">
        <v>1669</v>
      </c>
      <c r="F13" s="77"/>
      <c r="G13" s="77"/>
      <c r="H13" s="88">
        <f>G13-F13</f>
        <v>0</v>
      </c>
    </row>
    <row r="14" s="56" customFormat="1" ht="22.2" customHeight="1" spans="1:8">
      <c r="A14" s="85" t="s">
        <v>1670</v>
      </c>
      <c r="B14" s="77">
        <v>13</v>
      </c>
      <c r="C14" s="74">
        <v>13</v>
      </c>
      <c r="D14" s="91">
        <f t="shared" si="6"/>
        <v>0</v>
      </c>
      <c r="E14" s="46" t="s">
        <v>1671</v>
      </c>
      <c r="F14" s="77">
        <f t="shared" ref="F14:H14" si="7">F15</f>
        <v>300</v>
      </c>
      <c r="G14" s="77">
        <f t="shared" si="7"/>
        <v>20</v>
      </c>
      <c r="H14" s="88">
        <f t="shared" si="7"/>
        <v>-280</v>
      </c>
    </row>
    <row r="15" s="56" customFormat="1" ht="22.2" customHeight="1" spans="1:8">
      <c r="A15" s="85"/>
      <c r="B15" s="73"/>
      <c r="C15" s="74"/>
      <c r="D15" s="91">
        <f t="shared" si="6"/>
        <v>0</v>
      </c>
      <c r="E15" s="46" t="s">
        <v>1672</v>
      </c>
      <c r="F15" s="77">
        <v>300</v>
      </c>
      <c r="G15" s="77">
        <v>20</v>
      </c>
      <c r="H15" s="88">
        <f>G15-F15</f>
        <v>-280</v>
      </c>
    </row>
    <row r="16" s="56" customFormat="1" ht="22.2" customHeight="1" spans="1:8">
      <c r="A16" s="92"/>
      <c r="B16" s="73"/>
      <c r="C16" s="74"/>
      <c r="D16" s="75"/>
      <c r="E16" s="93"/>
      <c r="F16" s="92"/>
      <c r="G16" s="92"/>
      <c r="H16" s="94"/>
    </row>
    <row r="17" s="56" customFormat="1" ht="22.2" customHeight="1" spans="1:8">
      <c r="A17" s="95" t="s">
        <v>1673</v>
      </c>
      <c r="B17" s="96">
        <f t="shared" ref="B17:H17" si="8">SUM(B11,B12)</f>
        <v>313</v>
      </c>
      <c r="C17" s="96">
        <f t="shared" si="8"/>
        <v>42</v>
      </c>
      <c r="D17" s="91">
        <f t="shared" si="8"/>
        <v>-271</v>
      </c>
      <c r="E17" s="95" t="s">
        <v>1674</v>
      </c>
      <c r="F17" s="83">
        <f t="shared" si="8"/>
        <v>313</v>
      </c>
      <c r="G17" s="83">
        <f t="shared" si="8"/>
        <v>42</v>
      </c>
      <c r="H17" s="97">
        <f t="shared" si="8"/>
        <v>-271</v>
      </c>
    </row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3" hidden="1"/>
    <row r="44" hidden="1"/>
    <row r="46" hidden="1"/>
    <row r="47" hidden="1"/>
  </sheetData>
  <mergeCells count="1">
    <mergeCell ref="A2:H2"/>
  </mergeCells>
  <conditionalFormatting sqref="A6">
    <cfRule type="expression" dxfId="0" priority="2" stopIfTrue="1">
      <formula>"len($A:$A)=3"</formula>
    </cfRule>
  </conditionalFormatting>
  <conditionalFormatting sqref="A5:A6">
    <cfRule type="expression" dxfId="0" priority="1" stopIfTrue="1">
      <formula>"len($A:$A)=3"</formula>
    </cfRule>
  </conditionalFormatting>
  <conditionalFormatting sqref="A16:A17 E16:L17">
    <cfRule type="expression" dxfId="0" priority="3" stopIfTrue="1">
      <formula>"len($A:$A)=3"</formula>
    </cfRule>
  </conditionalFormatting>
  <printOptions horizontalCentered="1"/>
  <pageMargins left="0.826388888888889" right="0.590277777777778" top="0.869444444444444" bottom="0.786805555555556" header="0.507638888888889" footer="0.507638888888889"/>
  <pageSetup paperSize="9" scale="80" firstPageNumber="41" fitToHeight="0" orientation="landscape" blackAndWhite="1" useFirstPageNumber="1" horizontalDpi="600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D8" sqref="D8"/>
    </sheetView>
  </sheetViews>
  <sheetFormatPr defaultColWidth="9" defaultRowHeight="15" outlineLevelCol="6"/>
  <cols>
    <col min="1" max="1" width="7.7" style="31" customWidth="1"/>
    <col min="2" max="2" width="9.9" style="31" customWidth="1"/>
    <col min="3" max="3" width="10.5" style="31" customWidth="1"/>
    <col min="4" max="4" width="46.2" style="31" customWidth="1"/>
    <col min="5" max="5" width="19.9" style="31" customWidth="1"/>
    <col min="6" max="6" width="17" style="31" customWidth="1"/>
    <col min="7" max="7" width="11.5" style="31" customWidth="1"/>
    <col min="8" max="16384" width="9" style="31"/>
  </cols>
  <sheetData>
    <row r="1" ht="22.5" customHeight="1" spans="1:4">
      <c r="A1" s="32" t="s">
        <v>28</v>
      </c>
      <c r="B1" s="33"/>
      <c r="C1" s="33"/>
      <c r="D1" s="34"/>
    </row>
    <row r="2" ht="40" customHeight="1" spans="1:7">
      <c r="A2" s="35" t="s">
        <v>1675</v>
      </c>
      <c r="B2" s="35"/>
      <c r="C2" s="35"/>
      <c r="D2" s="35"/>
      <c r="E2" s="35"/>
      <c r="F2" s="35"/>
      <c r="G2" s="35"/>
    </row>
    <row r="3" customFormat="1" ht="27.75" customHeight="1" spans="1:7">
      <c r="A3" s="35"/>
      <c r="B3" s="35"/>
      <c r="C3" s="35"/>
      <c r="D3" s="35"/>
      <c r="E3" s="35"/>
      <c r="F3" s="36" t="s">
        <v>33</v>
      </c>
      <c r="G3" s="35"/>
    </row>
    <row r="4" s="30" customFormat="1" ht="33" customHeight="1" spans="1:7">
      <c r="A4" s="37" t="s">
        <v>1676</v>
      </c>
      <c r="B4" s="37" t="s">
        <v>1677</v>
      </c>
      <c r="C4" s="37" t="s">
        <v>1678</v>
      </c>
      <c r="D4" s="38" t="s">
        <v>1679</v>
      </c>
      <c r="E4" s="39" t="s">
        <v>1680</v>
      </c>
      <c r="F4" s="39" t="s">
        <v>1681</v>
      </c>
      <c r="G4" s="37" t="s">
        <v>1511</v>
      </c>
    </row>
    <row r="5" s="30" customFormat="1" ht="33" customHeight="1" spans="1:7">
      <c r="A5" s="40">
        <v>2022</v>
      </c>
      <c r="B5" s="41"/>
      <c r="C5" s="42" t="s">
        <v>1682</v>
      </c>
      <c r="D5" s="43" t="s">
        <v>1683</v>
      </c>
      <c r="E5" s="44">
        <v>1500</v>
      </c>
      <c r="F5" s="45" t="s">
        <v>1684</v>
      </c>
      <c r="G5" s="46" t="s">
        <v>1685</v>
      </c>
    </row>
    <row r="6" s="30" customFormat="1" ht="33" customHeight="1" spans="1:7">
      <c r="A6" s="47"/>
      <c r="B6" s="41"/>
      <c r="C6" s="42" t="s">
        <v>1682</v>
      </c>
      <c r="D6" s="48" t="s">
        <v>1686</v>
      </c>
      <c r="E6" s="44">
        <v>1500</v>
      </c>
      <c r="F6" s="45"/>
      <c r="G6" s="46" t="s">
        <v>1685</v>
      </c>
    </row>
    <row r="7" s="30" customFormat="1" ht="33" customHeight="1" spans="1:7">
      <c r="A7" s="47"/>
      <c r="B7" s="49"/>
      <c r="C7" s="49"/>
      <c r="D7" s="42" t="s">
        <v>1514</v>
      </c>
      <c r="E7" s="44">
        <f>SUM(E5:E6)</f>
        <v>3000</v>
      </c>
      <c r="F7" s="50"/>
      <c r="G7" s="41"/>
    </row>
    <row r="8" ht="24" customHeight="1" spans="1:7">
      <c r="A8" s="47"/>
      <c r="B8" s="45" t="s">
        <v>1687</v>
      </c>
      <c r="C8" s="42" t="s">
        <v>1682</v>
      </c>
      <c r="D8" s="48" t="s">
        <v>1688</v>
      </c>
      <c r="E8" s="51">
        <v>30000</v>
      </c>
      <c r="F8" s="42" t="s">
        <v>1689</v>
      </c>
      <c r="G8" s="46" t="s">
        <v>1685</v>
      </c>
    </row>
    <row r="9" ht="24" customHeight="1" spans="1:7">
      <c r="A9" s="47"/>
      <c r="B9" s="45" t="s">
        <v>1690</v>
      </c>
      <c r="C9" s="42" t="s">
        <v>1682</v>
      </c>
      <c r="D9" s="48" t="s">
        <v>1688</v>
      </c>
      <c r="E9" s="51">
        <v>18000</v>
      </c>
      <c r="F9" s="52"/>
      <c r="G9" s="46" t="s">
        <v>1685</v>
      </c>
    </row>
    <row r="10" ht="24" customHeight="1" spans="1:7">
      <c r="A10" s="47"/>
      <c r="B10" s="53"/>
      <c r="C10" s="53"/>
      <c r="D10" s="42" t="s">
        <v>1514</v>
      </c>
      <c r="E10" s="51">
        <f>SUM(E8:E9)</f>
        <v>48000</v>
      </c>
      <c r="F10" s="46"/>
      <c r="G10" s="46"/>
    </row>
    <row r="11" ht="24" customHeight="1" spans="1:7">
      <c r="A11" s="54"/>
      <c r="B11" s="42" t="s">
        <v>1691</v>
      </c>
      <c r="C11" s="42"/>
      <c r="D11" s="42"/>
      <c r="E11" s="51">
        <f>SUM(E10,E7)</f>
        <v>51000</v>
      </c>
      <c r="F11" s="46"/>
      <c r="G11" s="46"/>
    </row>
  </sheetData>
  <mergeCells count="6">
    <mergeCell ref="A1:C1"/>
    <mergeCell ref="A2:G2"/>
    <mergeCell ref="B11:D11"/>
    <mergeCell ref="A5:A11"/>
    <mergeCell ref="F5:F6"/>
    <mergeCell ref="F8:F9"/>
  </mergeCells>
  <pageMargins left="0.865972222222222" right="0.751388888888889" top="1" bottom="1" header="0.511805555555556" footer="0.511805555555556"/>
  <pageSetup paperSize="9" scale="98" firstPageNumber="42" fitToHeight="0" orientation="landscape" useFirstPageNumber="1" horizontalDpi="600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9"/>
  <sheetViews>
    <sheetView workbookViewId="0">
      <selection activeCell="J19" sqref="J19"/>
    </sheetView>
  </sheetViews>
  <sheetFormatPr defaultColWidth="9" defaultRowHeight="15.75"/>
  <cols>
    <col min="1" max="1" width="7.2" style="2" customWidth="1"/>
    <col min="2" max="2" width="8" style="2" customWidth="1"/>
    <col min="3" max="3" width="7.2" style="2" customWidth="1"/>
    <col min="4" max="4" width="9" style="2"/>
    <col min="5" max="5" width="6.4" style="2" customWidth="1"/>
    <col min="6" max="6" width="8.9" style="2" customWidth="1"/>
    <col min="7" max="7" width="6.9" style="2" customWidth="1"/>
    <col min="8" max="8" width="6" style="2" customWidth="1"/>
    <col min="9" max="9" width="6.7" style="2" customWidth="1"/>
    <col min="10" max="10" width="6.1" style="2" customWidth="1"/>
    <col min="11" max="11" width="8.7" style="2" customWidth="1"/>
    <col min="12" max="12" width="8" style="2" customWidth="1"/>
    <col min="13" max="13" width="7.6" style="2" customWidth="1"/>
    <col min="14" max="14" width="7.5" style="2" customWidth="1"/>
    <col min="15" max="15" width="6.4" style="2" customWidth="1"/>
    <col min="16" max="16" width="9.1" style="2" customWidth="1"/>
    <col min="17" max="16384" width="9" style="2"/>
  </cols>
  <sheetData>
    <row r="1" ht="14.25" spans="1:245">
      <c r="A1" s="3" t="s">
        <v>30</v>
      </c>
      <c r="B1" s="4"/>
      <c r="C1" s="4"/>
      <c r="D1" s="4"/>
      <c r="E1" s="4"/>
      <c r="F1" s="4"/>
      <c r="G1" s="4"/>
      <c r="H1" s="4"/>
      <c r="I1" s="4"/>
      <c r="J1" s="4"/>
      <c r="K1" s="19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</row>
    <row r="2" ht="28.5" customHeight="1" spans="1:245">
      <c r="A2" s="5" t="s">
        <v>1692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</row>
    <row r="3" ht="14.25" customHeight="1" spans="1:2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1" t="s">
        <v>33</v>
      </c>
      <c r="P3" s="2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</row>
    <row r="4" ht="19.2" customHeight="1" spans="1:245">
      <c r="A4" s="8" t="s">
        <v>1693</v>
      </c>
      <c r="B4" s="9" t="s">
        <v>1694</v>
      </c>
      <c r="C4" s="9"/>
      <c r="D4" s="9"/>
      <c r="E4" s="9"/>
      <c r="F4" s="9"/>
      <c r="G4" s="9" t="s">
        <v>1695</v>
      </c>
      <c r="H4" s="9"/>
      <c r="I4" s="9"/>
      <c r="J4" s="9"/>
      <c r="K4" s="9"/>
      <c r="L4" s="22" t="s">
        <v>1696</v>
      </c>
      <c r="M4" s="22"/>
      <c r="N4" s="22"/>
      <c r="O4" s="22"/>
      <c r="P4" s="22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</row>
    <row r="5" ht="19.2" customHeight="1" spans="1:245">
      <c r="A5" s="8"/>
      <c r="B5" s="10" t="s">
        <v>1543</v>
      </c>
      <c r="C5" s="11" t="s">
        <v>1697</v>
      </c>
      <c r="D5" s="11"/>
      <c r="E5" s="11"/>
      <c r="F5" s="10" t="s">
        <v>1698</v>
      </c>
      <c r="G5" s="10" t="s">
        <v>1543</v>
      </c>
      <c r="H5" s="9" t="s">
        <v>1697</v>
      </c>
      <c r="I5" s="9"/>
      <c r="J5" s="9"/>
      <c r="K5" s="23" t="s">
        <v>1698</v>
      </c>
      <c r="L5" s="24" t="s">
        <v>1543</v>
      </c>
      <c r="M5" s="25" t="s">
        <v>1697</v>
      </c>
      <c r="N5" s="25"/>
      <c r="O5" s="25"/>
      <c r="P5" s="26" t="s">
        <v>1698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</row>
    <row r="6" ht="25.2" customHeight="1" spans="1:245">
      <c r="A6" s="8"/>
      <c r="B6" s="10"/>
      <c r="C6" s="12" t="s">
        <v>1514</v>
      </c>
      <c r="D6" s="13" t="s">
        <v>1699</v>
      </c>
      <c r="E6" s="13" t="s">
        <v>1700</v>
      </c>
      <c r="F6" s="10"/>
      <c r="G6" s="10"/>
      <c r="H6" s="12" t="s">
        <v>1514</v>
      </c>
      <c r="I6" s="13" t="s">
        <v>1699</v>
      </c>
      <c r="J6" s="13" t="s">
        <v>1700</v>
      </c>
      <c r="K6" s="23"/>
      <c r="L6" s="24"/>
      <c r="M6" s="12" t="s">
        <v>1514</v>
      </c>
      <c r="N6" s="13" t="s">
        <v>1699</v>
      </c>
      <c r="O6" s="13" t="s">
        <v>1700</v>
      </c>
      <c r="P6" s="2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</row>
    <row r="7" ht="30" customHeight="1" spans="1:245">
      <c r="A7" s="14" t="s">
        <v>1682</v>
      </c>
      <c r="B7" s="15">
        <f>SUM(C7,F7)</f>
        <v>294666</v>
      </c>
      <c r="C7" s="15">
        <f>SUM(D7:E7)</f>
        <v>168099</v>
      </c>
      <c r="D7" s="15">
        <v>168099</v>
      </c>
      <c r="E7" s="15"/>
      <c r="F7" s="15">
        <v>126567</v>
      </c>
      <c r="G7" s="15">
        <f>H7+K7</f>
        <v>51000</v>
      </c>
      <c r="H7" s="15">
        <f>SUM(I7:J7)</f>
        <v>3000</v>
      </c>
      <c r="I7" s="27">
        <v>3000</v>
      </c>
      <c r="J7" s="15"/>
      <c r="K7" s="15">
        <v>48000</v>
      </c>
      <c r="L7" s="15">
        <f>SUM(M7,P7)</f>
        <v>345666</v>
      </c>
      <c r="M7" s="15">
        <f>SUM(N7:O7)</f>
        <v>171099</v>
      </c>
      <c r="N7" s="15">
        <v>171099</v>
      </c>
      <c r="O7" s="15"/>
      <c r="P7" s="15">
        <v>174567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</row>
    <row r="8" s="1" customFormat="1" ht="30" customHeight="1" spans="1:245">
      <c r="A8" s="16" t="s">
        <v>1701</v>
      </c>
      <c r="B8" s="17">
        <f>SUM(B7:B7)</f>
        <v>294666</v>
      </c>
      <c r="C8" s="17">
        <f t="shared" ref="C8:P8" si="0">SUM(C7:C7)</f>
        <v>168099</v>
      </c>
      <c r="D8" s="17">
        <f t="shared" si="0"/>
        <v>168099</v>
      </c>
      <c r="E8" s="17">
        <f t="shared" si="0"/>
        <v>0</v>
      </c>
      <c r="F8" s="17">
        <f t="shared" si="0"/>
        <v>126567</v>
      </c>
      <c r="G8" s="17">
        <f t="shared" si="0"/>
        <v>51000</v>
      </c>
      <c r="H8" s="17">
        <f t="shared" si="0"/>
        <v>3000</v>
      </c>
      <c r="I8" s="17">
        <f t="shared" si="0"/>
        <v>3000</v>
      </c>
      <c r="J8" s="17">
        <f t="shared" si="0"/>
        <v>0</v>
      </c>
      <c r="K8" s="17">
        <f t="shared" si="0"/>
        <v>48000</v>
      </c>
      <c r="L8" s="17">
        <f t="shared" si="0"/>
        <v>345666</v>
      </c>
      <c r="M8" s="17">
        <f t="shared" si="0"/>
        <v>171099</v>
      </c>
      <c r="N8" s="17">
        <f t="shared" si="0"/>
        <v>171099</v>
      </c>
      <c r="O8" s="17">
        <f t="shared" si="0"/>
        <v>0</v>
      </c>
      <c r="P8" s="17">
        <f t="shared" si="0"/>
        <v>174567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</row>
    <row r="9" ht="14.25" spans="1:1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</sheetData>
  <mergeCells count="15">
    <mergeCell ref="A2:P2"/>
    <mergeCell ref="O3:P3"/>
    <mergeCell ref="B4:F4"/>
    <mergeCell ref="G4:K4"/>
    <mergeCell ref="L4:P4"/>
    <mergeCell ref="C5:E5"/>
    <mergeCell ref="H5:J5"/>
    <mergeCell ref="M5:O5"/>
    <mergeCell ref="A4:A6"/>
    <mergeCell ref="B5:B6"/>
    <mergeCell ref="F5:F6"/>
    <mergeCell ref="G5:G6"/>
    <mergeCell ref="K5:K6"/>
    <mergeCell ref="L5:L6"/>
    <mergeCell ref="P5:P6"/>
  </mergeCells>
  <pageMargins left="0.865972222222222" right="0.590277777777778" top="1" bottom="1" header="0.511805555555556" footer="0.511805555555556"/>
  <pageSetup paperSize="9" firstPageNumber="43" orientation="landscape" useFirstPageNumber="1" horizontalDpi="600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2" sqref="N22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C8" sqref="C8"/>
    </sheetView>
  </sheetViews>
  <sheetFormatPr defaultColWidth="9" defaultRowHeight="14.25" outlineLevelRow="5" outlineLevelCol="3"/>
  <cols>
    <col min="1" max="1" width="9.7" customWidth="1"/>
    <col min="2" max="2" width="20.5" customWidth="1"/>
    <col min="3" max="3" width="66.4" customWidth="1"/>
    <col min="4" max="4" width="9.5"/>
  </cols>
  <sheetData>
    <row r="1" ht="42.75" customHeight="1" spans="1:3">
      <c r="A1" s="449"/>
      <c r="B1" s="450"/>
      <c r="C1" s="450"/>
    </row>
    <row r="2" ht="27" customHeight="1" spans="3:3">
      <c r="C2" s="451"/>
    </row>
    <row r="3" ht="39.75" spans="1:4">
      <c r="A3" s="452" t="s">
        <v>0</v>
      </c>
      <c r="B3" s="452"/>
      <c r="C3" s="452"/>
      <c r="D3" s="452"/>
    </row>
    <row r="4" s="448" customFormat="1" ht="126" customHeight="1" spans="1:4">
      <c r="A4" s="453" t="s">
        <v>1</v>
      </c>
      <c r="B4" s="453"/>
      <c r="C4" s="453"/>
      <c r="D4" s="453"/>
    </row>
    <row r="5" ht="94.5" customHeight="1" spans="1:4">
      <c r="A5" s="454" t="s">
        <v>2</v>
      </c>
      <c r="B5" s="454"/>
      <c r="C5" s="454"/>
      <c r="D5" s="454"/>
    </row>
    <row r="6" ht="32.25" customHeight="1" spans="1:4">
      <c r="A6" s="455" t="s">
        <v>3</v>
      </c>
      <c r="B6" s="455"/>
      <c r="C6" s="455"/>
      <c r="D6" s="455"/>
    </row>
  </sheetData>
  <mergeCells count="5">
    <mergeCell ref="B1:C1"/>
    <mergeCell ref="A3:D3"/>
    <mergeCell ref="A4:D4"/>
    <mergeCell ref="A5:D5"/>
    <mergeCell ref="A6:D6"/>
  </mergeCells>
  <printOptions horizontalCentered="1"/>
  <pageMargins left="0.751388888888889" right="0.751388888888889" top="0.798611111111111" bottom="0.798611111111111" header="0.507638888888889" footer="0.507638888888889"/>
  <pageSetup paperSize="9" firstPageNumber="0" orientation="landscape" useFirstPageNumber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8" sqref="$A8:$XFD8"/>
    </sheetView>
  </sheetViews>
  <sheetFormatPr defaultColWidth="9" defaultRowHeight="15.75" outlineLevelCol="2"/>
  <cols>
    <col min="1" max="1" width="11" style="188" customWidth="1"/>
    <col min="2" max="2" width="91" style="188"/>
    <col min="3" max="3" width="10.5" style="188"/>
    <col min="4" max="16384" width="9" style="188"/>
  </cols>
  <sheetData>
    <row r="1" ht="51" customHeight="1" spans="1:3">
      <c r="A1" s="440" t="s">
        <v>4</v>
      </c>
      <c r="B1" s="441"/>
      <c r="C1" s="441"/>
    </row>
    <row r="2" ht="24.75" customHeight="1" spans="1:3">
      <c r="A2" s="441"/>
      <c r="B2" s="441"/>
      <c r="C2" s="441"/>
    </row>
    <row r="3" ht="25.5" customHeight="1" spans="1:3">
      <c r="A3" s="52" t="s">
        <v>5</v>
      </c>
      <c r="B3" s="442" t="s">
        <v>6</v>
      </c>
      <c r="C3" s="443" t="s">
        <v>7</v>
      </c>
    </row>
    <row r="4" s="2" customFormat="1" ht="25.5" customHeight="1" spans="1:3">
      <c r="A4" s="444" t="s">
        <v>8</v>
      </c>
      <c r="B4" s="442" t="s">
        <v>9</v>
      </c>
      <c r="C4" s="443" t="s">
        <v>10</v>
      </c>
    </row>
    <row r="5" s="2" customFormat="1" ht="25.5" customHeight="1" spans="1:3">
      <c r="A5" s="444" t="s">
        <v>11</v>
      </c>
      <c r="B5" s="442" t="s">
        <v>12</v>
      </c>
      <c r="C5" s="443" t="s">
        <v>13</v>
      </c>
    </row>
    <row r="6" s="439" customFormat="1" ht="25.5" customHeight="1" spans="1:3">
      <c r="A6" s="42" t="s">
        <v>14</v>
      </c>
      <c r="B6" s="442" t="s">
        <v>15</v>
      </c>
      <c r="C6" s="445">
        <v>35</v>
      </c>
    </row>
    <row r="7" s="439" customFormat="1" ht="25.5" customHeight="1" spans="1:3">
      <c r="A7" s="40" t="s">
        <v>16</v>
      </c>
      <c r="B7" s="442" t="s">
        <v>17</v>
      </c>
      <c r="C7" s="445">
        <v>36</v>
      </c>
    </row>
    <row r="8" s="439" customFormat="1" ht="25.5" customHeight="1" spans="1:3">
      <c r="A8" s="446" t="s">
        <v>18</v>
      </c>
      <c r="B8" s="442" t="s">
        <v>19</v>
      </c>
      <c r="C8" s="445">
        <v>37</v>
      </c>
    </row>
    <row r="9" s="439" customFormat="1" ht="25.5" customHeight="1" spans="1:3">
      <c r="A9" s="42" t="s">
        <v>20</v>
      </c>
      <c r="B9" s="442" t="s">
        <v>21</v>
      </c>
      <c r="C9" s="445">
        <v>38</v>
      </c>
    </row>
    <row r="10" s="439" customFormat="1" ht="25.5" customHeight="1" spans="1:3">
      <c r="A10" s="42" t="s">
        <v>22</v>
      </c>
      <c r="B10" s="442" t="s">
        <v>23</v>
      </c>
      <c r="C10" s="445">
        <v>39</v>
      </c>
    </row>
    <row r="11" s="439" customFormat="1" ht="25.5" customHeight="1" spans="1:3">
      <c r="A11" s="42" t="s">
        <v>24</v>
      </c>
      <c r="B11" s="442" t="s">
        <v>25</v>
      </c>
      <c r="C11" s="445">
        <v>40</v>
      </c>
    </row>
    <row r="12" s="439" customFormat="1" ht="25.5" customHeight="1" spans="1:3">
      <c r="A12" s="42" t="s">
        <v>26</v>
      </c>
      <c r="B12" s="442" t="s">
        <v>27</v>
      </c>
      <c r="C12" s="445">
        <v>41</v>
      </c>
    </row>
    <row r="13" s="439" customFormat="1" ht="24.9" customHeight="1" spans="1:3">
      <c r="A13" s="42" t="s">
        <v>28</v>
      </c>
      <c r="B13" s="442" t="s">
        <v>29</v>
      </c>
      <c r="C13" s="445">
        <v>42</v>
      </c>
    </row>
    <row r="14" s="439" customFormat="1" ht="24.9" customHeight="1" spans="1:3">
      <c r="A14" s="42" t="s">
        <v>30</v>
      </c>
      <c r="B14" s="442" t="s">
        <v>31</v>
      </c>
      <c r="C14" s="445">
        <v>43</v>
      </c>
    </row>
    <row r="15" s="439" customFormat="1" ht="24.9" customHeight="1" spans="2:2">
      <c r="B15" s="447"/>
    </row>
    <row r="16" s="439" customFormat="1" ht="24.9" customHeight="1" spans="2:2">
      <c r="B16" s="447"/>
    </row>
    <row r="17" s="439" customFormat="1" ht="24.9" customHeight="1" spans="2:2">
      <c r="B17" s="447"/>
    </row>
    <row r="18" s="439" customFormat="1" ht="24.9" customHeight="1" spans="2:2">
      <c r="B18" s="447"/>
    </row>
    <row r="19" s="439" customFormat="1" ht="24.9" customHeight="1" spans="2:2">
      <c r="B19" s="447"/>
    </row>
    <row r="20" s="439" customFormat="1" ht="24.9" customHeight="1" spans="2:2">
      <c r="B20" s="447"/>
    </row>
    <row r="21" s="439" customFormat="1" ht="24.9" customHeight="1" spans="2:2">
      <c r="B21" s="447"/>
    </row>
  </sheetData>
  <mergeCells count="1">
    <mergeCell ref="A1:C1"/>
  </mergeCells>
  <printOptions horizontalCentered="1"/>
  <pageMargins left="0.751388888888889" right="0.751388888888889" top="1.05902777777778" bottom="0.55" header="0.507638888888889" footer="0.238888888888889"/>
  <pageSetup paperSize="9" orientation="landscape" useFirstPageNumber="1" horizontalDpi="600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0"/>
  <sheetViews>
    <sheetView showZeros="0" tabSelected="1" zoomScale="80" zoomScaleNormal="80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5.75"/>
  <cols>
    <col min="1" max="1" width="43.6" style="397" customWidth="1"/>
    <col min="2" max="2" width="13.7" style="241" customWidth="1"/>
    <col min="3" max="3" width="14.6" style="241" customWidth="1"/>
    <col min="4" max="4" width="15.7" style="241" customWidth="1"/>
    <col min="5" max="5" width="34.2" style="397" customWidth="1"/>
    <col min="6" max="6" width="13.9" style="241" customWidth="1"/>
    <col min="7" max="7" width="14" style="241" customWidth="1"/>
    <col min="8" max="8" width="15.7" style="398" customWidth="1"/>
    <col min="9" max="10" width="10" style="397"/>
    <col min="11" max="16384" width="9" style="397"/>
  </cols>
  <sheetData>
    <row r="1" s="395" customFormat="1" ht="20.25" customHeight="1" spans="1:8">
      <c r="A1" s="399" t="s">
        <v>5</v>
      </c>
      <c r="B1" s="400"/>
      <c r="C1" s="401"/>
      <c r="D1" s="401"/>
      <c r="E1" s="402"/>
      <c r="F1" s="401"/>
      <c r="G1" s="401"/>
      <c r="H1" s="400"/>
    </row>
    <row r="2" ht="22.2" customHeight="1" spans="1:8">
      <c r="A2" s="403" t="s">
        <v>32</v>
      </c>
      <c r="B2" s="403"/>
      <c r="C2" s="403"/>
      <c r="D2" s="403"/>
      <c r="E2" s="403"/>
      <c r="F2" s="403"/>
      <c r="G2" s="403"/>
      <c r="H2" s="404"/>
    </row>
    <row r="3" ht="22.2" customHeight="1" spans="1:8">
      <c r="A3" s="405"/>
      <c r="B3" s="253"/>
      <c r="C3" s="253"/>
      <c r="D3" s="406"/>
      <c r="E3" s="407"/>
      <c r="F3" s="253"/>
      <c r="G3" s="406"/>
      <c r="H3" s="408" t="s">
        <v>33</v>
      </c>
    </row>
    <row r="4" s="396" customFormat="1" ht="33" customHeight="1" spans="1:8">
      <c r="A4" s="409" t="s">
        <v>34</v>
      </c>
      <c r="B4" s="409" t="s">
        <v>35</v>
      </c>
      <c r="C4" s="409" t="s">
        <v>36</v>
      </c>
      <c r="D4" s="410" t="s">
        <v>37</v>
      </c>
      <c r="E4" s="409" t="s">
        <v>38</v>
      </c>
      <c r="F4" s="409" t="s">
        <v>35</v>
      </c>
      <c r="G4" s="409" t="s">
        <v>36</v>
      </c>
      <c r="H4" s="410" t="s">
        <v>37</v>
      </c>
    </row>
    <row r="5" ht="20.25" customHeight="1" spans="1:8">
      <c r="A5" s="411" t="s">
        <v>39</v>
      </c>
      <c r="B5" s="411">
        <f>SUM(B6:B22)</f>
        <v>28169</v>
      </c>
      <c r="C5" s="411">
        <f>SUM(C6:C22)</f>
        <v>25962</v>
      </c>
      <c r="D5" s="412">
        <f>SUM(C5-B5)</f>
        <v>-2207</v>
      </c>
      <c r="E5" s="413" t="s">
        <v>40</v>
      </c>
      <c r="F5" s="234">
        <v>23533</v>
      </c>
      <c r="G5" s="414">
        <v>21407</v>
      </c>
      <c r="H5" s="415">
        <f>SUM(G5-F5)</f>
        <v>-2126</v>
      </c>
    </row>
    <row r="6" ht="20.25" customHeight="1" spans="1:8">
      <c r="A6" s="416" t="s">
        <v>41</v>
      </c>
      <c r="B6" s="233">
        <v>15032</v>
      </c>
      <c r="C6" s="234">
        <v>13760</v>
      </c>
      <c r="D6" s="415">
        <f>SUM(C6-B6)</f>
        <v>-1272</v>
      </c>
      <c r="E6" s="417" t="s">
        <v>42</v>
      </c>
      <c r="F6" s="234">
        <v>57</v>
      </c>
      <c r="G6" s="414">
        <v>206</v>
      </c>
      <c r="H6" s="415">
        <f t="shared" ref="H6:H30" si="0">SUM(G6-F6)</f>
        <v>149</v>
      </c>
    </row>
    <row r="7" ht="20.25" customHeight="1" spans="1:8">
      <c r="A7" s="416" t="s">
        <v>43</v>
      </c>
      <c r="B7" s="233"/>
      <c r="C7" s="414"/>
      <c r="D7" s="415">
        <f t="shared" ref="D7:D23" si="1">SUM(C7-B7)</f>
        <v>0</v>
      </c>
      <c r="E7" s="417" t="s">
        <v>44</v>
      </c>
      <c r="F7" s="234">
        <v>14424</v>
      </c>
      <c r="G7" s="414">
        <v>22668</v>
      </c>
      <c r="H7" s="415">
        <f t="shared" si="0"/>
        <v>8244</v>
      </c>
    </row>
    <row r="8" ht="20.25" customHeight="1" spans="1:8">
      <c r="A8" s="416" t="s">
        <v>45</v>
      </c>
      <c r="B8" s="233">
        <v>1700</v>
      </c>
      <c r="C8" s="234">
        <v>1329</v>
      </c>
      <c r="D8" s="415">
        <f t="shared" si="1"/>
        <v>-371</v>
      </c>
      <c r="E8" s="417" t="s">
        <v>46</v>
      </c>
      <c r="F8" s="234">
        <v>55633</v>
      </c>
      <c r="G8" s="414">
        <v>57291</v>
      </c>
      <c r="H8" s="415">
        <f t="shared" si="0"/>
        <v>1658</v>
      </c>
    </row>
    <row r="9" ht="20.25" customHeight="1" spans="1:8">
      <c r="A9" s="416" t="s">
        <v>47</v>
      </c>
      <c r="B9" s="233"/>
      <c r="C9" s="414"/>
      <c r="D9" s="415">
        <f t="shared" si="1"/>
        <v>0</v>
      </c>
      <c r="E9" s="417" t="s">
        <v>48</v>
      </c>
      <c r="F9" s="234">
        <v>105</v>
      </c>
      <c r="G9" s="414">
        <v>125</v>
      </c>
      <c r="H9" s="415">
        <f t="shared" si="0"/>
        <v>20</v>
      </c>
    </row>
    <row r="10" ht="20.25" customHeight="1" spans="1:8">
      <c r="A10" s="416" t="s">
        <v>49</v>
      </c>
      <c r="B10" s="233">
        <v>511</v>
      </c>
      <c r="C10" s="234">
        <v>627</v>
      </c>
      <c r="D10" s="415">
        <f t="shared" si="1"/>
        <v>116</v>
      </c>
      <c r="E10" s="417" t="s">
        <v>50</v>
      </c>
      <c r="F10" s="234">
        <v>1892</v>
      </c>
      <c r="G10" s="414">
        <v>2391</v>
      </c>
      <c r="H10" s="415">
        <f t="shared" si="0"/>
        <v>499</v>
      </c>
    </row>
    <row r="11" ht="20.25" customHeight="1" spans="1:8">
      <c r="A11" s="416" t="s">
        <v>51</v>
      </c>
      <c r="B11" s="233">
        <v>1260</v>
      </c>
      <c r="C11" s="234">
        <v>630</v>
      </c>
      <c r="D11" s="415">
        <f t="shared" si="1"/>
        <v>-630</v>
      </c>
      <c r="E11" s="417" t="s">
        <v>52</v>
      </c>
      <c r="F11" s="234">
        <v>49656</v>
      </c>
      <c r="G11" s="414">
        <v>60075</v>
      </c>
      <c r="H11" s="415">
        <f t="shared" si="0"/>
        <v>10419</v>
      </c>
    </row>
    <row r="12" ht="22.2" customHeight="1" spans="1:8">
      <c r="A12" s="416" t="s">
        <v>53</v>
      </c>
      <c r="B12" s="233">
        <v>931</v>
      </c>
      <c r="C12" s="234">
        <v>1472</v>
      </c>
      <c r="D12" s="415">
        <f t="shared" si="1"/>
        <v>541</v>
      </c>
      <c r="E12" s="417" t="s">
        <v>54</v>
      </c>
      <c r="F12" s="234">
        <v>29812</v>
      </c>
      <c r="G12" s="414">
        <v>40433</v>
      </c>
      <c r="H12" s="415">
        <f t="shared" si="0"/>
        <v>10621</v>
      </c>
    </row>
    <row r="13" ht="20.25" customHeight="1" spans="1:8">
      <c r="A13" s="416" t="s">
        <v>55</v>
      </c>
      <c r="B13" s="233">
        <v>665</v>
      </c>
      <c r="C13" s="234">
        <v>504</v>
      </c>
      <c r="D13" s="415">
        <f t="shared" si="1"/>
        <v>-161</v>
      </c>
      <c r="E13" s="417" t="s">
        <v>56</v>
      </c>
      <c r="F13" s="234">
        <v>905</v>
      </c>
      <c r="G13" s="414">
        <v>2201</v>
      </c>
      <c r="H13" s="415">
        <f t="shared" si="0"/>
        <v>1296</v>
      </c>
    </row>
    <row r="14" ht="20.25" customHeight="1" spans="1:8">
      <c r="A14" s="416" t="s">
        <v>57</v>
      </c>
      <c r="B14" s="233">
        <v>420</v>
      </c>
      <c r="C14" s="234">
        <v>357</v>
      </c>
      <c r="D14" s="415">
        <f t="shared" si="1"/>
        <v>-63</v>
      </c>
      <c r="E14" s="417" t="s">
        <v>58</v>
      </c>
      <c r="F14" s="234">
        <v>18296</v>
      </c>
      <c r="G14" s="414">
        <v>20884</v>
      </c>
      <c r="H14" s="415">
        <f t="shared" si="0"/>
        <v>2588</v>
      </c>
    </row>
    <row r="15" ht="20.25" customHeight="1" spans="1:8">
      <c r="A15" s="416" t="s">
        <v>59</v>
      </c>
      <c r="B15" s="233">
        <v>1190</v>
      </c>
      <c r="C15" s="234">
        <v>1841</v>
      </c>
      <c r="D15" s="415">
        <f t="shared" si="1"/>
        <v>651</v>
      </c>
      <c r="E15" s="417" t="s">
        <v>60</v>
      </c>
      <c r="F15" s="234">
        <v>17824</v>
      </c>
      <c r="G15" s="414">
        <v>58032</v>
      </c>
      <c r="H15" s="415">
        <f t="shared" si="0"/>
        <v>40208</v>
      </c>
    </row>
    <row r="16" ht="20.25" customHeight="1" spans="1:8">
      <c r="A16" s="416" t="s">
        <v>61</v>
      </c>
      <c r="B16" s="233">
        <v>973</v>
      </c>
      <c r="C16" s="234">
        <v>1680</v>
      </c>
      <c r="D16" s="415">
        <f t="shared" si="1"/>
        <v>707</v>
      </c>
      <c r="E16" s="417" t="s">
        <v>62</v>
      </c>
      <c r="F16" s="234">
        <v>6327</v>
      </c>
      <c r="G16" s="414">
        <v>7312</v>
      </c>
      <c r="H16" s="415">
        <f t="shared" si="0"/>
        <v>985</v>
      </c>
    </row>
    <row r="17" ht="20.25" customHeight="1" spans="1:8">
      <c r="A17" s="416" t="s">
        <v>63</v>
      </c>
      <c r="B17" s="233">
        <v>819</v>
      </c>
      <c r="C17" s="234">
        <v>854</v>
      </c>
      <c r="D17" s="415">
        <f t="shared" si="1"/>
        <v>35</v>
      </c>
      <c r="E17" s="417" t="s">
        <v>64</v>
      </c>
      <c r="F17" s="234"/>
      <c r="G17" s="414">
        <v>285</v>
      </c>
      <c r="H17" s="415">
        <f t="shared" si="0"/>
        <v>285</v>
      </c>
    </row>
    <row r="18" ht="20.25" customHeight="1" spans="1:8">
      <c r="A18" s="416" t="s">
        <v>65</v>
      </c>
      <c r="B18" s="233">
        <v>83</v>
      </c>
      <c r="C18" s="234">
        <v>34</v>
      </c>
      <c r="D18" s="415">
        <f t="shared" si="1"/>
        <v>-49</v>
      </c>
      <c r="E18" s="417" t="s">
        <v>66</v>
      </c>
      <c r="F18" s="234">
        <v>144</v>
      </c>
      <c r="G18" s="414">
        <v>150</v>
      </c>
      <c r="H18" s="415">
        <f t="shared" si="0"/>
        <v>6</v>
      </c>
    </row>
    <row r="19" ht="20.25" customHeight="1" spans="1:8">
      <c r="A19" s="416" t="s">
        <v>67</v>
      </c>
      <c r="B19" s="233">
        <v>2345</v>
      </c>
      <c r="C19" s="234">
        <v>1540</v>
      </c>
      <c r="D19" s="415">
        <f t="shared" si="1"/>
        <v>-805</v>
      </c>
      <c r="E19" s="417" t="s">
        <v>68</v>
      </c>
      <c r="G19" s="414"/>
      <c r="H19" s="415">
        <f t="shared" si="0"/>
        <v>0</v>
      </c>
    </row>
    <row r="20" ht="29.1" customHeight="1" spans="1:8">
      <c r="A20" s="416" t="s">
        <v>69</v>
      </c>
      <c r="B20" s="233">
        <v>1750</v>
      </c>
      <c r="C20" s="234">
        <v>1983</v>
      </c>
      <c r="D20" s="415">
        <f t="shared" si="1"/>
        <v>233</v>
      </c>
      <c r="E20" s="417" t="s">
        <v>70</v>
      </c>
      <c r="F20" s="234">
        <v>1298</v>
      </c>
      <c r="G20" s="414">
        <v>2027</v>
      </c>
      <c r="H20" s="415">
        <f t="shared" si="0"/>
        <v>729</v>
      </c>
    </row>
    <row r="21" ht="20.25" customHeight="1" spans="1:8">
      <c r="A21" s="414" t="s">
        <v>71</v>
      </c>
      <c r="B21" s="233">
        <v>490</v>
      </c>
      <c r="C21" s="234">
        <v>333</v>
      </c>
      <c r="D21" s="415">
        <f t="shared" si="1"/>
        <v>-157</v>
      </c>
      <c r="E21" s="417" t="s">
        <v>72</v>
      </c>
      <c r="F21" s="234">
        <v>15048</v>
      </c>
      <c r="G21" s="414">
        <v>12750</v>
      </c>
      <c r="H21" s="415">
        <f t="shared" si="0"/>
        <v>-2298</v>
      </c>
    </row>
    <row r="22" ht="20.25" customHeight="1" spans="1:8">
      <c r="A22" s="414" t="s">
        <v>73</v>
      </c>
      <c r="B22" s="234"/>
      <c r="C22" s="234">
        <v>-982</v>
      </c>
      <c r="D22" s="415">
        <f t="shared" si="1"/>
        <v>-982</v>
      </c>
      <c r="E22" s="417" t="s">
        <v>74</v>
      </c>
      <c r="F22" s="234">
        <v>213</v>
      </c>
      <c r="G22" s="414">
        <v>887</v>
      </c>
      <c r="H22" s="415">
        <f t="shared" si="0"/>
        <v>674</v>
      </c>
    </row>
    <row r="23" ht="22.95" customHeight="1" spans="1:8">
      <c r="A23" s="418" t="s">
        <v>75</v>
      </c>
      <c r="B23" s="411">
        <f>SUM(B24:B31)</f>
        <v>22431</v>
      </c>
      <c r="C23" s="411">
        <f>SUM(C24:C31)</f>
        <v>10715</v>
      </c>
      <c r="D23" s="412">
        <f t="shared" si="1"/>
        <v>-11716</v>
      </c>
      <c r="E23" s="417" t="s">
        <v>76</v>
      </c>
      <c r="F23" s="234">
        <v>978</v>
      </c>
      <c r="G23" s="414">
        <v>3962</v>
      </c>
      <c r="H23" s="415">
        <f t="shared" si="0"/>
        <v>2984</v>
      </c>
    </row>
    <row r="24" ht="20.25" customHeight="1" spans="1:8">
      <c r="A24" s="416" t="s">
        <v>77</v>
      </c>
      <c r="B24" s="233">
        <v>2250</v>
      </c>
      <c r="C24" s="414">
        <v>2250</v>
      </c>
      <c r="D24" s="415">
        <f t="shared" ref="D24:D32" si="2">SUM(C24-B24)</f>
        <v>0</v>
      </c>
      <c r="E24" s="417" t="s">
        <v>78</v>
      </c>
      <c r="F24" s="234">
        <v>6000</v>
      </c>
      <c r="G24" s="414"/>
      <c r="H24" s="415">
        <f t="shared" si="0"/>
        <v>-6000</v>
      </c>
    </row>
    <row r="25" ht="20.25" customHeight="1" spans="1:8">
      <c r="A25" s="416" t="s">
        <v>79</v>
      </c>
      <c r="B25" s="233">
        <v>13071</v>
      </c>
      <c r="C25" s="414">
        <v>1705</v>
      </c>
      <c r="D25" s="415">
        <f t="shared" si="2"/>
        <v>-11366</v>
      </c>
      <c r="E25" s="417" t="s">
        <v>80</v>
      </c>
      <c r="F25" s="234">
        <v>86133</v>
      </c>
      <c r="G25" s="414">
        <v>3977</v>
      </c>
      <c r="H25" s="415">
        <f t="shared" si="0"/>
        <v>-82156</v>
      </c>
    </row>
    <row r="26" ht="20.25" customHeight="1" spans="1:8">
      <c r="A26" s="416" t="s">
        <v>81</v>
      </c>
      <c r="B26" s="233">
        <v>3300</v>
      </c>
      <c r="C26" s="414">
        <v>1650</v>
      </c>
      <c r="D26" s="415">
        <f t="shared" si="2"/>
        <v>-1650</v>
      </c>
      <c r="E26" s="417" t="s">
        <v>82</v>
      </c>
      <c r="F26" s="234">
        <v>4832</v>
      </c>
      <c r="G26" s="414">
        <v>4876</v>
      </c>
      <c r="H26" s="415">
        <f t="shared" si="0"/>
        <v>44</v>
      </c>
    </row>
    <row r="27" ht="20.25" customHeight="1" spans="1:8">
      <c r="A27" s="416" t="s">
        <v>83</v>
      </c>
      <c r="B27" s="233"/>
      <c r="C27" s="414"/>
      <c r="D27" s="415">
        <f t="shared" si="2"/>
        <v>0</v>
      </c>
      <c r="E27" s="417" t="s">
        <v>84</v>
      </c>
      <c r="F27" s="234">
        <v>2</v>
      </c>
      <c r="G27" s="414">
        <v>35</v>
      </c>
      <c r="H27" s="415">
        <f t="shared" si="0"/>
        <v>33</v>
      </c>
    </row>
    <row r="28" ht="20.25" customHeight="1" spans="1:8">
      <c r="A28" s="416" t="s">
        <v>85</v>
      </c>
      <c r="B28" s="233">
        <v>2600</v>
      </c>
      <c r="C28" s="414">
        <v>4110</v>
      </c>
      <c r="D28" s="415">
        <f t="shared" si="2"/>
        <v>1510</v>
      </c>
      <c r="E28" s="419"/>
      <c r="F28" s="234"/>
      <c r="G28" s="414"/>
      <c r="H28" s="415">
        <f t="shared" si="0"/>
        <v>0</v>
      </c>
    </row>
    <row r="29" ht="20.25" customHeight="1" spans="1:8">
      <c r="A29" s="416" t="s">
        <v>86</v>
      </c>
      <c r="B29" s="233"/>
      <c r="C29" s="414"/>
      <c r="D29" s="415">
        <f t="shared" si="2"/>
        <v>0</v>
      </c>
      <c r="E29" s="419"/>
      <c r="F29" s="234"/>
      <c r="G29" s="414"/>
      <c r="H29" s="415">
        <f t="shared" si="0"/>
        <v>0</v>
      </c>
    </row>
    <row r="30" ht="20.25" customHeight="1" spans="1:8">
      <c r="A30" s="416" t="s">
        <v>87</v>
      </c>
      <c r="B30" s="233">
        <v>1150</v>
      </c>
      <c r="C30" s="414">
        <v>900</v>
      </c>
      <c r="D30" s="415">
        <f t="shared" si="2"/>
        <v>-250</v>
      </c>
      <c r="E30" s="419"/>
      <c r="F30" s="234"/>
      <c r="G30" s="414"/>
      <c r="H30" s="415">
        <f t="shared" si="0"/>
        <v>0</v>
      </c>
    </row>
    <row r="31" ht="20.25" customHeight="1" spans="1:8">
      <c r="A31" s="416" t="s">
        <v>88</v>
      </c>
      <c r="B31" s="233">
        <v>60</v>
      </c>
      <c r="C31" s="414">
        <v>100</v>
      </c>
      <c r="D31" s="415">
        <f t="shared" si="2"/>
        <v>40</v>
      </c>
      <c r="E31" s="419" t="s">
        <v>89</v>
      </c>
      <c r="F31" s="420"/>
      <c r="G31" s="414"/>
      <c r="H31" s="415">
        <f t="shared" ref="H31:H32" si="3">SUM(G31-F31)</f>
        <v>0</v>
      </c>
    </row>
    <row r="32" ht="20.25" customHeight="1" spans="1:11">
      <c r="A32" s="421" t="s">
        <v>90</v>
      </c>
      <c r="B32" s="411">
        <f>SUM(B23,B5)</f>
        <v>50600</v>
      </c>
      <c r="C32" s="411">
        <f>SUM(C23,C5)</f>
        <v>36677</v>
      </c>
      <c r="D32" s="412">
        <f t="shared" si="2"/>
        <v>-13923</v>
      </c>
      <c r="E32" s="422" t="s">
        <v>91</v>
      </c>
      <c r="F32" s="411">
        <f>SUM(F5:F31)</f>
        <v>333112</v>
      </c>
      <c r="G32" s="411">
        <f>SUM(G5:G31)</f>
        <v>321974</v>
      </c>
      <c r="H32" s="412">
        <f t="shared" si="3"/>
        <v>-11138</v>
      </c>
      <c r="I32" s="433"/>
      <c r="J32" s="433"/>
      <c r="K32" s="433"/>
    </row>
    <row r="33" ht="20.25" customHeight="1" spans="1:10">
      <c r="A33" s="411" t="s">
        <v>92</v>
      </c>
      <c r="B33" s="411">
        <f>SUM(B34,B40,B69,B72,B73,B77,B79)</f>
        <v>328212</v>
      </c>
      <c r="C33" s="411">
        <f>SUM(C34,C40,C69,C72,C73,C77,C79)</f>
        <v>327909</v>
      </c>
      <c r="D33" s="411">
        <f>SUM(D34,D40,D69,D72,D73,D77,D79)</f>
        <v>-303</v>
      </c>
      <c r="E33" s="419" t="s">
        <v>93</v>
      </c>
      <c r="F33" s="411">
        <f>SUM(F34,F37,F72,F75)</f>
        <v>7000</v>
      </c>
      <c r="G33" s="411">
        <f>SUM(G34,G37,G72,G74,G76)</f>
        <v>11900</v>
      </c>
      <c r="H33" s="412">
        <f t="shared" ref="H33:H42" si="4">SUM(G33-F33)</f>
        <v>4900</v>
      </c>
      <c r="I33" s="433"/>
      <c r="J33" s="433"/>
    </row>
    <row r="34" ht="20.25" customHeight="1" spans="1:8">
      <c r="A34" s="416" t="s">
        <v>94</v>
      </c>
      <c r="B34" s="414">
        <f>SUM(B35:B39)</f>
        <v>4436</v>
      </c>
      <c r="C34" s="414">
        <f>SUM(C35:C39)</f>
        <v>4436</v>
      </c>
      <c r="D34" s="415">
        <f>SUM(C34-B34)</f>
        <v>0</v>
      </c>
      <c r="E34" s="423" t="s">
        <v>95</v>
      </c>
      <c r="F34" s="411">
        <f>F35</f>
        <v>0</v>
      </c>
      <c r="G34" s="411">
        <f>G35</f>
        <v>0</v>
      </c>
      <c r="H34" s="412">
        <f t="shared" si="4"/>
        <v>0</v>
      </c>
    </row>
    <row r="35" ht="20.25" customHeight="1" spans="1:8">
      <c r="A35" s="424" t="s">
        <v>96</v>
      </c>
      <c r="B35" s="233">
        <v>798</v>
      </c>
      <c r="C35" s="234">
        <v>798</v>
      </c>
      <c r="D35" s="415">
        <f t="shared" ref="D35:D79" si="5">SUM(C35-B35)</f>
        <v>0</v>
      </c>
      <c r="E35" s="425" t="s">
        <v>97</v>
      </c>
      <c r="F35" s="414"/>
      <c r="G35" s="414"/>
      <c r="H35" s="412">
        <f t="shared" si="4"/>
        <v>0</v>
      </c>
    </row>
    <row r="36" ht="20.25" customHeight="1" spans="1:8">
      <c r="A36" s="416" t="s">
        <v>98</v>
      </c>
      <c r="B36" s="233">
        <v>4326</v>
      </c>
      <c r="C36" s="234">
        <v>4326</v>
      </c>
      <c r="D36" s="415">
        <f t="shared" si="5"/>
        <v>0</v>
      </c>
      <c r="E36" s="425"/>
      <c r="F36" s="414"/>
      <c r="G36" s="414"/>
      <c r="H36" s="412">
        <f t="shared" si="4"/>
        <v>0</v>
      </c>
    </row>
    <row r="37" ht="20.25" customHeight="1" spans="1:8">
      <c r="A37" s="416" t="s">
        <v>99</v>
      </c>
      <c r="B37" s="233">
        <v>271</v>
      </c>
      <c r="C37" s="234">
        <v>271</v>
      </c>
      <c r="D37" s="415">
        <f t="shared" si="5"/>
        <v>0</v>
      </c>
      <c r="E37" s="423" t="s">
        <v>100</v>
      </c>
      <c r="F37" s="414">
        <f>SUM(F39,F38)</f>
        <v>7000</v>
      </c>
      <c r="G37" s="414">
        <f>SUM(G39,G38)</f>
        <v>11900</v>
      </c>
      <c r="H37" s="412">
        <f t="shared" si="4"/>
        <v>4900</v>
      </c>
    </row>
    <row r="38" ht="20.25" customHeight="1" spans="1:8">
      <c r="A38" s="416" t="s">
        <v>101</v>
      </c>
      <c r="B38" s="233">
        <v>-959</v>
      </c>
      <c r="C38" s="234">
        <v>-959</v>
      </c>
      <c r="D38" s="415">
        <f t="shared" si="5"/>
        <v>0</v>
      </c>
      <c r="E38" s="423" t="s">
        <v>102</v>
      </c>
      <c r="F38" s="414"/>
      <c r="G38" s="414"/>
      <c r="H38" s="412">
        <f t="shared" si="4"/>
        <v>0</v>
      </c>
    </row>
    <row r="39" ht="20.25" customHeight="1" spans="1:8">
      <c r="A39" s="416" t="s">
        <v>103</v>
      </c>
      <c r="B39" s="233"/>
      <c r="C39" s="234"/>
      <c r="D39" s="415">
        <f t="shared" si="5"/>
        <v>0</v>
      </c>
      <c r="E39" s="423" t="s">
        <v>104</v>
      </c>
      <c r="F39" s="414">
        <v>7000</v>
      </c>
      <c r="G39" s="414">
        <v>11900</v>
      </c>
      <c r="H39" s="412">
        <f t="shared" si="4"/>
        <v>4900</v>
      </c>
    </row>
    <row r="40" ht="20.25" customHeight="1" spans="1:8">
      <c r="A40" s="416" t="s">
        <v>105</v>
      </c>
      <c r="B40" s="414">
        <f>SUM(B41:B68)</f>
        <v>178200</v>
      </c>
      <c r="C40" s="414">
        <f>SUM(C41:C68)</f>
        <v>205634</v>
      </c>
      <c r="D40" s="415">
        <f t="shared" si="5"/>
        <v>27434</v>
      </c>
      <c r="E40" s="426"/>
      <c r="F40" s="234"/>
      <c r="G40" s="414"/>
      <c r="H40" s="412">
        <f t="shared" si="4"/>
        <v>0</v>
      </c>
    </row>
    <row r="41" ht="22.95" customHeight="1" spans="1:8">
      <c r="A41" s="427" t="s">
        <v>106</v>
      </c>
      <c r="B41" s="234">
        <v>3330</v>
      </c>
      <c r="C41" s="234">
        <v>3330</v>
      </c>
      <c r="D41" s="415">
        <f t="shared" si="5"/>
        <v>0</v>
      </c>
      <c r="E41" s="423"/>
      <c r="F41" s="414"/>
      <c r="G41" s="414"/>
      <c r="H41" s="412">
        <f t="shared" si="4"/>
        <v>0</v>
      </c>
    </row>
    <row r="42" ht="22.95" customHeight="1" spans="1:8">
      <c r="A42" s="427" t="s">
        <v>107</v>
      </c>
      <c r="B42" s="428">
        <v>29330</v>
      </c>
      <c r="C42" s="414">
        <v>35922</v>
      </c>
      <c r="D42" s="415">
        <f t="shared" si="5"/>
        <v>6592</v>
      </c>
      <c r="E42" s="413"/>
      <c r="F42" s="414"/>
      <c r="G42" s="414"/>
      <c r="H42" s="412">
        <f t="shared" si="4"/>
        <v>0</v>
      </c>
    </row>
    <row r="43" s="250" customFormat="1" ht="30.75" customHeight="1" spans="1:8">
      <c r="A43" s="429" t="s">
        <v>108</v>
      </c>
      <c r="B43" s="428">
        <v>11618</v>
      </c>
      <c r="C43" s="414">
        <v>13024</v>
      </c>
      <c r="D43" s="415">
        <f t="shared" si="5"/>
        <v>1406</v>
      </c>
      <c r="E43" s="417"/>
      <c r="F43" s="414"/>
      <c r="G43" s="414"/>
      <c r="H43" s="412">
        <f t="shared" ref="H43:H51" si="6">SUM(G43-F43)</f>
        <v>0</v>
      </c>
    </row>
    <row r="44" ht="20.25" customHeight="1" spans="1:8">
      <c r="A44" s="416" t="s">
        <v>109</v>
      </c>
      <c r="B44" s="428">
        <v>25971</v>
      </c>
      <c r="C44" s="414">
        <v>10594</v>
      </c>
      <c r="D44" s="415">
        <f t="shared" si="5"/>
        <v>-15377</v>
      </c>
      <c r="E44" s="417"/>
      <c r="F44" s="414"/>
      <c r="G44" s="414"/>
      <c r="H44" s="412">
        <f t="shared" si="6"/>
        <v>0</v>
      </c>
    </row>
    <row r="45" ht="20.25" customHeight="1" spans="1:8">
      <c r="A45" s="430" t="s">
        <v>110</v>
      </c>
      <c r="B45" s="428">
        <v>916</v>
      </c>
      <c r="C45" s="414">
        <v>916</v>
      </c>
      <c r="D45" s="415">
        <f t="shared" si="5"/>
        <v>0</v>
      </c>
      <c r="E45" s="417"/>
      <c r="F45" s="414"/>
      <c r="G45" s="414"/>
      <c r="H45" s="412">
        <f t="shared" si="6"/>
        <v>0</v>
      </c>
    </row>
    <row r="46" ht="20.25" customHeight="1" spans="1:8">
      <c r="A46" s="416" t="s">
        <v>111</v>
      </c>
      <c r="B46" s="431">
        <v>1700</v>
      </c>
      <c r="C46" s="414">
        <v>1743</v>
      </c>
      <c r="D46" s="415">
        <f t="shared" si="5"/>
        <v>43</v>
      </c>
      <c r="E46" s="417"/>
      <c r="F46" s="414"/>
      <c r="G46" s="414"/>
      <c r="H46" s="412">
        <f t="shared" si="6"/>
        <v>0</v>
      </c>
    </row>
    <row r="47" ht="20.25" customHeight="1" spans="1:8">
      <c r="A47" s="416" t="s">
        <v>112</v>
      </c>
      <c r="B47" s="431">
        <v>4477</v>
      </c>
      <c r="C47" s="414">
        <v>5022</v>
      </c>
      <c r="D47" s="415">
        <f t="shared" si="5"/>
        <v>545</v>
      </c>
      <c r="E47" s="417"/>
      <c r="F47" s="414"/>
      <c r="G47" s="414"/>
      <c r="H47" s="412">
        <f t="shared" si="6"/>
        <v>0</v>
      </c>
    </row>
    <row r="48" ht="20.25" customHeight="1" spans="1:8">
      <c r="A48" s="416" t="s">
        <v>113</v>
      </c>
      <c r="B48" s="431">
        <v>12962</v>
      </c>
      <c r="C48" s="414">
        <v>13704</v>
      </c>
      <c r="D48" s="415">
        <f t="shared" si="5"/>
        <v>742</v>
      </c>
      <c r="E48" s="417"/>
      <c r="F48" s="414"/>
      <c r="G48" s="414"/>
      <c r="H48" s="412">
        <f t="shared" si="6"/>
        <v>0</v>
      </c>
    </row>
    <row r="49" ht="20.25" customHeight="1" spans="1:8">
      <c r="A49" s="416" t="s">
        <v>114</v>
      </c>
      <c r="B49" s="428">
        <v>4036</v>
      </c>
      <c r="C49" s="414">
        <v>3074</v>
      </c>
      <c r="D49" s="415">
        <f t="shared" si="5"/>
        <v>-962</v>
      </c>
      <c r="E49" s="417"/>
      <c r="F49" s="414"/>
      <c r="G49" s="414"/>
      <c r="H49" s="412">
        <f t="shared" si="6"/>
        <v>0</v>
      </c>
    </row>
    <row r="50" ht="20.25" customHeight="1" spans="1:8">
      <c r="A50" s="416" t="s">
        <v>115</v>
      </c>
      <c r="B50" s="428">
        <v>19543</v>
      </c>
      <c r="C50" s="414">
        <v>22289</v>
      </c>
      <c r="D50" s="415">
        <f t="shared" si="5"/>
        <v>2746</v>
      </c>
      <c r="E50" s="417"/>
      <c r="F50" s="414"/>
      <c r="G50" s="414"/>
      <c r="H50" s="412">
        <f t="shared" si="6"/>
        <v>0</v>
      </c>
    </row>
    <row r="51" ht="20.25" customHeight="1" spans="1:8">
      <c r="A51" s="416" t="s">
        <v>116</v>
      </c>
      <c r="B51" s="428">
        <v>7200</v>
      </c>
      <c r="C51" s="414">
        <v>16242</v>
      </c>
      <c r="D51" s="415">
        <f t="shared" si="5"/>
        <v>9042</v>
      </c>
      <c r="E51" s="417"/>
      <c r="F51" s="414"/>
      <c r="G51" s="414"/>
      <c r="H51" s="412">
        <f t="shared" si="6"/>
        <v>0</v>
      </c>
    </row>
    <row r="52" ht="20.25" customHeight="1" spans="1:8">
      <c r="A52" s="416" t="s">
        <v>117</v>
      </c>
      <c r="B52" s="428"/>
      <c r="C52" s="414"/>
      <c r="D52" s="415">
        <f t="shared" si="5"/>
        <v>0</v>
      </c>
      <c r="E52" s="417"/>
      <c r="F52" s="414"/>
      <c r="G52" s="414"/>
      <c r="H52" s="412"/>
    </row>
    <row r="53" ht="30" spans="1:8">
      <c r="A53" s="416" t="s">
        <v>118</v>
      </c>
      <c r="B53" s="428"/>
      <c r="C53" s="414">
        <v>40</v>
      </c>
      <c r="D53" s="415">
        <f t="shared" si="5"/>
        <v>40</v>
      </c>
      <c r="E53" s="417"/>
      <c r="F53" s="414"/>
      <c r="G53" s="414"/>
      <c r="H53" s="412"/>
    </row>
    <row r="54" ht="25.2" customHeight="1" spans="1:8">
      <c r="A54" s="416" t="s">
        <v>119</v>
      </c>
      <c r="B54" s="428"/>
      <c r="C54" s="414">
        <v>1748</v>
      </c>
      <c r="D54" s="415">
        <f t="shared" si="5"/>
        <v>1748</v>
      </c>
      <c r="E54" s="417"/>
      <c r="F54" s="414"/>
      <c r="G54" s="414"/>
      <c r="H54" s="412">
        <f t="shared" ref="H54:H62" si="7">SUM(G54-F54)</f>
        <v>0</v>
      </c>
    </row>
    <row r="55" ht="25.2" customHeight="1" spans="1:8">
      <c r="A55" s="416" t="s">
        <v>120</v>
      </c>
      <c r="B55" s="428">
        <v>1213</v>
      </c>
      <c r="C55" s="414">
        <v>16956</v>
      </c>
      <c r="D55" s="415">
        <f t="shared" si="5"/>
        <v>15743</v>
      </c>
      <c r="E55" s="417"/>
      <c r="F55" s="414"/>
      <c r="G55" s="414"/>
      <c r="H55" s="412">
        <f t="shared" si="7"/>
        <v>0</v>
      </c>
    </row>
    <row r="56" ht="32.1" customHeight="1" spans="1:8">
      <c r="A56" s="416" t="s">
        <v>121</v>
      </c>
      <c r="B56" s="428"/>
      <c r="C56" s="414">
        <v>987</v>
      </c>
      <c r="D56" s="415">
        <f t="shared" si="5"/>
        <v>987</v>
      </c>
      <c r="E56" s="417"/>
      <c r="F56" s="414"/>
      <c r="G56" s="414"/>
      <c r="H56" s="412"/>
    </row>
    <row r="57" ht="33" customHeight="1" spans="1:8">
      <c r="A57" s="416" t="s">
        <v>122</v>
      </c>
      <c r="B57" s="432"/>
      <c r="C57" s="414">
        <v>16439</v>
      </c>
      <c r="D57" s="415">
        <f t="shared" si="5"/>
        <v>16439</v>
      </c>
      <c r="E57" s="417"/>
      <c r="F57" s="414"/>
      <c r="G57" s="414"/>
      <c r="H57" s="412">
        <f t="shared" si="7"/>
        <v>0</v>
      </c>
    </row>
    <row r="58" ht="25.95" customHeight="1" spans="1:8">
      <c r="A58" s="416" t="s">
        <v>123</v>
      </c>
      <c r="B58" s="233">
        <v>84</v>
      </c>
      <c r="C58" s="414">
        <v>6695</v>
      </c>
      <c r="D58" s="415">
        <f t="shared" si="5"/>
        <v>6611</v>
      </c>
      <c r="E58" s="417"/>
      <c r="F58" s="414"/>
      <c r="G58" s="414"/>
      <c r="H58" s="412">
        <f t="shared" si="7"/>
        <v>0</v>
      </c>
    </row>
    <row r="59" ht="32.1" customHeight="1" spans="1:8">
      <c r="A59" s="416" t="s">
        <v>124</v>
      </c>
      <c r="B59" s="414"/>
      <c r="C59" s="414">
        <v>119</v>
      </c>
      <c r="D59" s="415">
        <f t="shared" si="5"/>
        <v>119</v>
      </c>
      <c r="E59" s="417"/>
      <c r="F59" s="414"/>
      <c r="G59" s="414"/>
      <c r="H59" s="412">
        <f t="shared" si="7"/>
        <v>0</v>
      </c>
    </row>
    <row r="60" ht="33" customHeight="1" spans="1:8">
      <c r="A60" s="416" t="s">
        <v>125</v>
      </c>
      <c r="B60" s="414">
        <v>13869</v>
      </c>
      <c r="C60" s="414">
        <v>15150</v>
      </c>
      <c r="D60" s="415">
        <f t="shared" si="5"/>
        <v>1281</v>
      </c>
      <c r="E60" s="417"/>
      <c r="F60" s="414"/>
      <c r="G60" s="414"/>
      <c r="H60" s="412">
        <f t="shared" si="7"/>
        <v>0</v>
      </c>
    </row>
    <row r="61" ht="25.95" customHeight="1" spans="1:8">
      <c r="A61" s="416" t="s">
        <v>126</v>
      </c>
      <c r="B61" s="414"/>
      <c r="C61" s="414">
        <v>7298</v>
      </c>
      <c r="D61" s="415">
        <f t="shared" si="5"/>
        <v>7298</v>
      </c>
      <c r="E61" s="417"/>
      <c r="F61" s="414"/>
      <c r="G61" s="414"/>
      <c r="H61" s="412">
        <f t="shared" si="7"/>
        <v>0</v>
      </c>
    </row>
    <row r="62" ht="25.95" customHeight="1" spans="1:8">
      <c r="A62" s="416" t="s">
        <v>127</v>
      </c>
      <c r="B62" s="414"/>
      <c r="C62" s="414">
        <v>1623</v>
      </c>
      <c r="D62" s="415">
        <f t="shared" si="5"/>
        <v>1623</v>
      </c>
      <c r="E62" s="417"/>
      <c r="F62" s="414"/>
      <c r="G62" s="414"/>
      <c r="H62" s="412">
        <f t="shared" si="7"/>
        <v>0</v>
      </c>
    </row>
    <row r="63" ht="30" spans="1:8">
      <c r="A63" s="416" t="s">
        <v>128</v>
      </c>
      <c r="B63" s="414"/>
      <c r="C63" s="414">
        <v>190</v>
      </c>
      <c r="D63" s="415">
        <f t="shared" si="5"/>
        <v>190</v>
      </c>
      <c r="E63" s="417"/>
      <c r="F63" s="414"/>
      <c r="G63" s="414"/>
      <c r="H63" s="412"/>
    </row>
    <row r="64" ht="29.1" customHeight="1" spans="1:8">
      <c r="A64" s="416" t="s">
        <v>129</v>
      </c>
      <c r="B64" s="414"/>
      <c r="C64" s="414">
        <v>30</v>
      </c>
      <c r="D64" s="415">
        <f t="shared" si="5"/>
        <v>30</v>
      </c>
      <c r="E64" s="417"/>
      <c r="F64" s="414"/>
      <c r="G64" s="414"/>
      <c r="H64" s="412"/>
    </row>
    <row r="65" ht="22.8" customHeight="1" spans="1:8">
      <c r="A65" s="416" t="s">
        <v>130</v>
      </c>
      <c r="B65" s="414"/>
      <c r="C65" s="414">
        <v>3642</v>
      </c>
      <c r="D65" s="415">
        <f t="shared" si="5"/>
        <v>3642</v>
      </c>
      <c r="E65" s="417"/>
      <c r="F65" s="414"/>
      <c r="G65" s="414"/>
      <c r="H65" s="412"/>
    </row>
    <row r="66" ht="20.4" customHeight="1" spans="1:8">
      <c r="A66" s="416" t="s">
        <v>131</v>
      </c>
      <c r="B66" s="414"/>
      <c r="C66" s="414">
        <v>754</v>
      </c>
      <c r="D66" s="415">
        <f t="shared" si="5"/>
        <v>754</v>
      </c>
      <c r="E66" s="417"/>
      <c r="F66" s="414"/>
      <c r="G66" s="414"/>
      <c r="H66" s="412"/>
    </row>
    <row r="67" ht="18" customHeight="1" spans="1:8">
      <c r="A67" s="416" t="s">
        <v>132</v>
      </c>
      <c r="B67" s="414"/>
      <c r="C67" s="414">
        <v>7885</v>
      </c>
      <c r="D67" s="415">
        <f t="shared" si="5"/>
        <v>7885</v>
      </c>
      <c r="E67" s="417"/>
      <c r="F67" s="414"/>
      <c r="G67" s="414"/>
      <c r="H67" s="412"/>
    </row>
    <row r="68" s="397" customFormat="1" ht="20.25" customHeight="1" spans="1:8">
      <c r="A68" s="416" t="s">
        <v>133</v>
      </c>
      <c r="B68" s="414">
        <v>41951</v>
      </c>
      <c r="C68" s="414">
        <v>218</v>
      </c>
      <c r="D68" s="415">
        <f t="shared" si="5"/>
        <v>-41733</v>
      </c>
      <c r="E68" s="417"/>
      <c r="F68" s="414"/>
      <c r="G68" s="414"/>
      <c r="H68" s="412">
        <f t="shared" ref="H68:H80" si="8">SUM(G68-F68)</f>
        <v>0</v>
      </c>
    </row>
    <row r="69" ht="20.25" customHeight="1" spans="1:8">
      <c r="A69" s="416" t="s">
        <v>134</v>
      </c>
      <c r="B69" s="414">
        <f>SUM(B70:B71)</f>
        <v>25869</v>
      </c>
      <c r="C69" s="414">
        <f>SUM(C70:C71)</f>
        <v>61692</v>
      </c>
      <c r="D69" s="415">
        <f t="shared" si="5"/>
        <v>35823</v>
      </c>
      <c r="E69" s="417"/>
      <c r="F69" s="411"/>
      <c r="G69" s="411"/>
      <c r="H69" s="412">
        <f t="shared" si="8"/>
        <v>0</v>
      </c>
    </row>
    <row r="70" ht="20.25" customHeight="1" spans="1:8">
      <c r="A70" s="416" t="s">
        <v>135</v>
      </c>
      <c r="B70" s="414">
        <v>25869</v>
      </c>
      <c r="C70" s="414">
        <v>61692</v>
      </c>
      <c r="D70" s="415">
        <f t="shared" si="5"/>
        <v>35823</v>
      </c>
      <c r="E70" s="417"/>
      <c r="F70" s="411"/>
      <c r="G70" s="411"/>
      <c r="H70" s="412"/>
    </row>
    <row r="71" ht="20.25" customHeight="1" spans="1:8">
      <c r="A71" s="416" t="s">
        <v>136</v>
      </c>
      <c r="B71" s="414"/>
      <c r="C71" s="414"/>
      <c r="D71" s="415">
        <f t="shared" si="5"/>
        <v>0</v>
      </c>
      <c r="E71" s="417"/>
      <c r="F71" s="414"/>
      <c r="G71" s="414"/>
      <c r="H71" s="412">
        <f t="shared" si="8"/>
        <v>0</v>
      </c>
    </row>
    <row r="72" ht="20.25" customHeight="1" spans="1:8">
      <c r="A72" s="416" t="s">
        <v>137</v>
      </c>
      <c r="B72" s="414">
        <v>17797</v>
      </c>
      <c r="C72" s="434">
        <v>17797</v>
      </c>
      <c r="D72" s="415">
        <f t="shared" si="5"/>
        <v>0</v>
      </c>
      <c r="E72" s="435" t="s">
        <v>138</v>
      </c>
      <c r="F72" s="411"/>
      <c r="G72" s="411"/>
      <c r="H72" s="412">
        <f t="shared" si="8"/>
        <v>0</v>
      </c>
    </row>
    <row r="73" s="250" customFormat="1" ht="31.2" customHeight="1" spans="1:8">
      <c r="A73" s="416" t="s">
        <v>139</v>
      </c>
      <c r="B73" s="414">
        <f>SUM(B74:B75)</f>
        <v>65303</v>
      </c>
      <c r="C73" s="414">
        <f>SUM(C74:C76)</f>
        <v>6625</v>
      </c>
      <c r="D73" s="415">
        <f t="shared" si="5"/>
        <v>-58678</v>
      </c>
      <c r="E73" s="417"/>
      <c r="F73" s="414"/>
      <c r="G73" s="414"/>
      <c r="H73" s="412">
        <f t="shared" si="8"/>
        <v>0</v>
      </c>
    </row>
    <row r="74" ht="20.25" customHeight="1" spans="1:8">
      <c r="A74" s="416" t="s">
        <v>140</v>
      </c>
      <c r="B74" s="414">
        <v>65003</v>
      </c>
      <c r="C74" s="414">
        <v>1605</v>
      </c>
      <c r="D74" s="415">
        <f t="shared" si="5"/>
        <v>-63398</v>
      </c>
      <c r="E74" s="435" t="s">
        <v>141</v>
      </c>
      <c r="F74" s="414"/>
      <c r="G74" s="414"/>
      <c r="H74" s="412">
        <f t="shared" si="8"/>
        <v>0</v>
      </c>
    </row>
    <row r="75" ht="28.2" customHeight="1" spans="1:8">
      <c r="A75" s="416" t="s">
        <v>142</v>
      </c>
      <c r="B75" s="414">
        <v>300</v>
      </c>
      <c r="C75" s="414">
        <v>20</v>
      </c>
      <c r="D75" s="415">
        <f t="shared" si="5"/>
        <v>-280</v>
      </c>
      <c r="E75" s="435" t="s">
        <v>143</v>
      </c>
      <c r="F75" s="411"/>
      <c r="G75" s="411"/>
      <c r="H75" s="412">
        <f t="shared" si="8"/>
        <v>0</v>
      </c>
    </row>
    <row r="76" ht="20.25" customHeight="1" spans="1:8">
      <c r="A76" s="416" t="s">
        <v>144</v>
      </c>
      <c r="B76" s="414"/>
      <c r="C76" s="414">
        <v>5000</v>
      </c>
      <c r="D76" s="415">
        <f t="shared" si="5"/>
        <v>5000</v>
      </c>
      <c r="E76" s="413" t="s">
        <v>145</v>
      </c>
      <c r="F76" s="411"/>
      <c r="G76" s="411">
        <f>SUM(G77)</f>
        <v>0</v>
      </c>
      <c r="H76" s="412">
        <f t="shared" si="8"/>
        <v>0</v>
      </c>
    </row>
    <row r="77" spans="1:8">
      <c r="A77" s="416" t="s">
        <v>146</v>
      </c>
      <c r="B77" s="414">
        <f>SUM(B78)</f>
        <v>34830</v>
      </c>
      <c r="C77" s="414">
        <f t="shared" ref="C77" si="9">SUM(C78)</f>
        <v>29830</v>
      </c>
      <c r="D77" s="415">
        <f t="shared" si="5"/>
        <v>-5000</v>
      </c>
      <c r="E77" s="413" t="s">
        <v>147</v>
      </c>
      <c r="F77" s="411"/>
      <c r="G77" s="411"/>
      <c r="H77" s="412">
        <f t="shared" si="8"/>
        <v>0</v>
      </c>
    </row>
    <row r="78" spans="1:8">
      <c r="A78" s="426" t="s">
        <v>148</v>
      </c>
      <c r="B78" s="414">
        <v>34830</v>
      </c>
      <c r="C78" s="414">
        <v>29830</v>
      </c>
      <c r="D78" s="415">
        <f t="shared" si="5"/>
        <v>-5000</v>
      </c>
      <c r="E78" s="436" t="s">
        <v>149</v>
      </c>
      <c r="F78" s="414">
        <f>SUM(F79)</f>
        <v>38700</v>
      </c>
      <c r="G78" s="414">
        <f t="shared" ref="G78" si="10">SUM(G79)</f>
        <v>30712</v>
      </c>
      <c r="H78" s="415">
        <f t="shared" si="8"/>
        <v>-7988</v>
      </c>
    </row>
    <row r="79" ht="20.25" customHeight="1" spans="1:8">
      <c r="A79" s="416" t="s">
        <v>150</v>
      </c>
      <c r="B79" s="414">
        <v>1777</v>
      </c>
      <c r="C79" s="414">
        <v>1895</v>
      </c>
      <c r="D79" s="415">
        <f t="shared" si="5"/>
        <v>118</v>
      </c>
      <c r="E79" s="435" t="s">
        <v>151</v>
      </c>
      <c r="F79" s="420">
        <v>38700</v>
      </c>
      <c r="G79" s="420">
        <v>30712</v>
      </c>
      <c r="H79" s="412">
        <f t="shared" si="8"/>
        <v>-7988</v>
      </c>
    </row>
    <row r="80" ht="20.25" customHeight="1" spans="1:8">
      <c r="A80" s="437" t="s">
        <v>152</v>
      </c>
      <c r="B80" s="420">
        <f>SUM(B33,B32)</f>
        <v>378812</v>
      </c>
      <c r="C80" s="420">
        <f>SUM(C33,C32)</f>
        <v>364586</v>
      </c>
      <c r="D80" s="420">
        <f>SUM(D33,D32)</f>
        <v>-14226</v>
      </c>
      <c r="E80" s="438" t="s">
        <v>153</v>
      </c>
      <c r="F80" s="420">
        <f>SUM(F32,F33,F72,F74,F76,F78)</f>
        <v>378812</v>
      </c>
      <c r="G80" s="420">
        <f>SUM(G32,G33,G78)</f>
        <v>364586</v>
      </c>
      <c r="H80" s="412">
        <f t="shared" si="8"/>
        <v>-14226</v>
      </c>
    </row>
  </sheetData>
  <mergeCells count="1">
    <mergeCell ref="A2:H2"/>
  </mergeCells>
  <conditionalFormatting sqref="A35">
    <cfRule type="expression" dxfId="0" priority="6" stopIfTrue="1">
      <formula>"len($A:$A)=3"</formula>
    </cfRule>
  </conditionalFormatting>
  <conditionalFormatting sqref="A41">
    <cfRule type="expression" dxfId="0" priority="5" stopIfTrue="1">
      <formula>"len($A:$A)=3"</formula>
    </cfRule>
  </conditionalFormatting>
  <conditionalFormatting sqref="A42">
    <cfRule type="expression" dxfId="0" priority="4" stopIfTrue="1">
      <formula>"len($A:$A)=3"</formula>
    </cfRule>
  </conditionalFormatting>
  <conditionalFormatting sqref="A68">
    <cfRule type="expression" dxfId="0" priority="7" stopIfTrue="1">
      <formula>"len($A:$A)=3"</formula>
    </cfRule>
  </conditionalFormatting>
  <conditionalFormatting sqref="A77">
    <cfRule type="expression" dxfId="0" priority="1" stopIfTrue="1">
      <formula>"len($A:$A)=3"</formula>
    </cfRule>
  </conditionalFormatting>
  <conditionalFormatting sqref="A54:A67">
    <cfRule type="expression" dxfId="0" priority="8" stopIfTrue="1">
      <formula>"len($A:$A)=3"</formula>
    </cfRule>
  </conditionalFormatting>
  <conditionalFormatting sqref="A74:A76">
    <cfRule type="expression" dxfId="0" priority="9" stopIfTrue="1">
      <formula>"len($A:$A)=3"</formula>
    </cfRule>
  </conditionalFormatting>
  <printOptions horizontalCentered="1" verticalCentered="1"/>
  <pageMargins left="0.826388888888889" right="0.865972222222222" top="0.708333333333333" bottom="0.747916666666667" header="0.235416666666667" footer="0.15625"/>
  <pageSetup paperSize="9" scale="72" fitToHeight="0" orientation="landscape" useFirstPageNumber="1" horizontalDpi="600"/>
  <headerFooter alignWithMargins="0">
    <oddFooter>&amp;C- &amp;P -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0"/>
  <sheetViews>
    <sheetView showZeros="0" workbookViewId="0">
      <pane ySplit="4" topLeftCell="A37" activePane="bottomLeft" state="frozen"/>
      <selection/>
      <selection pane="bottomLeft" activeCell="A1" sqref="$A1:$XFD1048576"/>
    </sheetView>
  </sheetViews>
  <sheetFormatPr defaultColWidth="9" defaultRowHeight="15.75"/>
  <cols>
    <col min="1" max="1" width="5.1" style="346" customWidth="1"/>
    <col min="2" max="2" width="41.2" style="346" customWidth="1"/>
    <col min="3" max="3" width="12" style="346" customWidth="1"/>
    <col min="4" max="4" width="12.7" style="346" customWidth="1"/>
    <col min="5" max="6" width="10.9" style="346" customWidth="1"/>
    <col min="7" max="7" width="11.9" style="346" customWidth="1"/>
    <col min="8" max="8" width="11" style="346" customWidth="1"/>
    <col min="9" max="9" width="10.4" style="346" customWidth="1"/>
    <col min="10" max="16384" width="9" style="346"/>
  </cols>
  <sheetData>
    <row r="1" spans="1:8">
      <c r="A1" s="348" t="s">
        <v>154</v>
      </c>
      <c r="B1" s="349"/>
      <c r="H1" s="350"/>
    </row>
    <row r="2" ht="20.25" spans="1:9">
      <c r="A2" s="351" t="s">
        <v>155</v>
      </c>
      <c r="B2" s="351"/>
      <c r="C2" s="351"/>
      <c r="D2" s="351"/>
      <c r="E2" s="351"/>
      <c r="F2" s="351"/>
      <c r="G2" s="351"/>
      <c r="H2" s="351"/>
      <c r="I2" s="351"/>
    </row>
    <row r="3" spans="1:9">
      <c r="A3" s="352"/>
      <c r="B3" s="352"/>
      <c r="C3" s="352"/>
      <c r="D3" s="352"/>
      <c r="E3" s="352"/>
      <c r="F3" s="352"/>
      <c r="G3" s="352"/>
      <c r="H3" s="353"/>
      <c r="I3" s="373" t="s">
        <v>33</v>
      </c>
    </row>
    <row r="4" ht="42" spans="1:9">
      <c r="A4" s="354" t="s">
        <v>156</v>
      </c>
      <c r="B4" s="355"/>
      <c r="C4" s="356" t="s">
        <v>157</v>
      </c>
      <c r="D4" s="356" t="s">
        <v>158</v>
      </c>
      <c r="E4" s="357" t="s">
        <v>159</v>
      </c>
      <c r="F4" s="358" t="s">
        <v>160</v>
      </c>
      <c r="G4" s="359" t="s">
        <v>161</v>
      </c>
      <c r="H4" s="360" t="s">
        <v>162</v>
      </c>
      <c r="I4" s="360" t="s">
        <v>163</v>
      </c>
    </row>
    <row r="5" s="345" customFormat="1" spans="1:9">
      <c r="A5" s="361" t="s">
        <v>164</v>
      </c>
      <c r="B5" s="362" t="s">
        <v>165</v>
      </c>
      <c r="C5" s="363">
        <f t="shared" ref="C5:F5" si="0">SUM(C6+C11)</f>
        <v>40547</v>
      </c>
      <c r="D5" s="363">
        <f t="shared" si="0"/>
        <v>44051</v>
      </c>
      <c r="E5" s="363">
        <f t="shared" si="0"/>
        <v>21934</v>
      </c>
      <c r="F5" s="363">
        <f t="shared" si="0"/>
        <v>649</v>
      </c>
      <c r="G5" s="363">
        <f>SUM(G6,G11)</f>
        <v>44700</v>
      </c>
      <c r="H5" s="364">
        <f t="shared" ref="H5:H10" si="1">IF(C5=0,"",SUM(D5/C5-1)*100)</f>
        <v>8.64182306952426</v>
      </c>
      <c r="I5" s="374">
        <f t="shared" ref="I5:I10" si="2">IF(D5=0,"",SUM(G5-D5)/D5*100)</f>
        <v>1.47329232026515</v>
      </c>
    </row>
    <row r="6" s="345" customFormat="1" spans="1:9">
      <c r="A6" s="365"/>
      <c r="B6" s="366" t="s">
        <v>166</v>
      </c>
      <c r="C6" s="363">
        <f t="shared" ref="C6:G6" si="3">SUM(C7:C10)</f>
        <v>40547</v>
      </c>
      <c r="D6" s="363">
        <f t="shared" si="3"/>
        <v>44051</v>
      </c>
      <c r="E6" s="363">
        <f t="shared" si="3"/>
        <v>21934</v>
      </c>
      <c r="F6" s="363">
        <f t="shared" si="3"/>
        <v>649</v>
      </c>
      <c r="G6" s="363">
        <f t="shared" si="3"/>
        <v>44700</v>
      </c>
      <c r="H6" s="364">
        <f t="shared" si="1"/>
        <v>8.64182306952426</v>
      </c>
      <c r="I6" s="374">
        <f t="shared" si="2"/>
        <v>1.47329232026515</v>
      </c>
    </row>
    <row r="7" s="346" customFormat="1" spans="1:9">
      <c r="A7" s="367"/>
      <c r="B7" s="368" t="s">
        <v>167</v>
      </c>
      <c r="C7" s="369">
        <v>20273</v>
      </c>
      <c r="D7" s="369">
        <v>22025</v>
      </c>
      <c r="E7" s="369">
        <v>10967</v>
      </c>
      <c r="F7" s="369">
        <f>G7-D7</f>
        <v>1375</v>
      </c>
      <c r="G7" s="369">
        <v>23400</v>
      </c>
      <c r="H7" s="370">
        <f t="shared" si="1"/>
        <v>8.64203620579096</v>
      </c>
      <c r="I7" s="375">
        <f t="shared" si="2"/>
        <v>6.24290578887628</v>
      </c>
    </row>
    <row r="8" s="346" customFormat="1" spans="1:9">
      <c r="A8" s="367"/>
      <c r="B8" s="368" t="s">
        <v>168</v>
      </c>
      <c r="C8" s="369">
        <v>197</v>
      </c>
      <c r="D8" s="369">
        <v>348</v>
      </c>
      <c r="E8" s="369">
        <v>-6474</v>
      </c>
      <c r="F8" s="369">
        <f t="shared" ref="F8:F10" si="4">G8-D8</f>
        <v>-98</v>
      </c>
      <c r="G8" s="369">
        <v>250</v>
      </c>
      <c r="H8" s="370">
        <f t="shared" si="1"/>
        <v>76.6497461928934</v>
      </c>
      <c r="I8" s="375">
        <f t="shared" si="2"/>
        <v>-28.1609195402299</v>
      </c>
    </row>
    <row r="9" s="346" customFormat="1" spans="1:9">
      <c r="A9" s="367"/>
      <c r="B9" s="368" t="s">
        <v>169</v>
      </c>
      <c r="C9" s="369">
        <v>6246</v>
      </c>
      <c r="D9" s="369">
        <v>6646</v>
      </c>
      <c r="E9" s="369">
        <v>5467</v>
      </c>
      <c r="F9" s="369">
        <f t="shared" si="4"/>
        <v>644</v>
      </c>
      <c r="G9" s="369">
        <v>7290</v>
      </c>
      <c r="H9" s="370">
        <f t="shared" si="1"/>
        <v>6.40409862311879</v>
      </c>
      <c r="I9" s="375">
        <f t="shared" si="2"/>
        <v>9.69003912127596</v>
      </c>
    </row>
    <row r="10" s="346" customFormat="1" spans="1:9">
      <c r="A10" s="367"/>
      <c r="B10" s="368" t="s">
        <v>170</v>
      </c>
      <c r="C10" s="369">
        <v>13831</v>
      </c>
      <c r="D10" s="369">
        <v>15032</v>
      </c>
      <c r="E10" s="369">
        <v>11974</v>
      </c>
      <c r="F10" s="369">
        <f t="shared" si="4"/>
        <v>-1272</v>
      </c>
      <c r="G10" s="369">
        <f>15860-2100</f>
        <v>13760</v>
      </c>
      <c r="H10" s="370">
        <f t="shared" si="1"/>
        <v>8.68339237943749</v>
      </c>
      <c r="I10" s="375">
        <f t="shared" si="2"/>
        <v>-8.46194784459819</v>
      </c>
    </row>
    <row r="11" s="345" customFormat="1" spans="1:9">
      <c r="A11" s="365"/>
      <c r="B11" s="366" t="s">
        <v>171</v>
      </c>
      <c r="C11" s="371">
        <f t="shared" ref="C11:G11" si="5">SUM(C12:C15)</f>
        <v>0</v>
      </c>
      <c r="D11" s="371">
        <f t="shared" si="5"/>
        <v>0</v>
      </c>
      <c r="E11" s="371">
        <f t="shared" si="5"/>
        <v>0</v>
      </c>
      <c r="F11" s="371">
        <f t="shared" si="5"/>
        <v>0</v>
      </c>
      <c r="G11" s="371">
        <f t="shared" si="5"/>
        <v>0</v>
      </c>
      <c r="H11" s="364" t="str">
        <f t="shared" ref="H11:H21" si="6">IF(C11=0,"",SUM(D11/C11-1)*100)</f>
        <v/>
      </c>
      <c r="I11" s="374" t="str">
        <f t="shared" ref="I11:I42" si="7">IF(D11=0,"",SUM(G11-D11)/D11*100)</f>
        <v/>
      </c>
    </row>
    <row r="12" s="346" customFormat="1" spans="1:9">
      <c r="A12" s="367"/>
      <c r="B12" s="368" t="s">
        <v>167</v>
      </c>
      <c r="C12" s="372"/>
      <c r="D12" s="369"/>
      <c r="E12" s="369"/>
      <c r="F12" s="369">
        <f>G12-D12</f>
        <v>0</v>
      </c>
      <c r="G12" s="369"/>
      <c r="H12" s="370" t="str">
        <f t="shared" si="6"/>
        <v/>
      </c>
      <c r="I12" s="375" t="str">
        <f t="shared" si="7"/>
        <v/>
      </c>
    </row>
    <row r="13" s="346" customFormat="1" spans="1:9">
      <c r="A13" s="367"/>
      <c r="B13" s="368" t="s">
        <v>168</v>
      </c>
      <c r="C13" s="372"/>
      <c r="D13" s="372"/>
      <c r="E13" s="372"/>
      <c r="F13" s="369">
        <f t="shared" ref="F13:F16" si="8">G13-D13</f>
        <v>0</v>
      </c>
      <c r="G13" s="372"/>
      <c r="H13" s="370" t="str">
        <f t="shared" si="6"/>
        <v/>
      </c>
      <c r="I13" s="375" t="str">
        <f t="shared" si="7"/>
        <v/>
      </c>
    </row>
    <row r="14" s="346" customFormat="1" spans="1:9">
      <c r="A14" s="367"/>
      <c r="B14" s="368" t="s">
        <v>169</v>
      </c>
      <c r="C14" s="372"/>
      <c r="D14" s="372"/>
      <c r="E14" s="372"/>
      <c r="F14" s="369">
        <f t="shared" si="8"/>
        <v>0</v>
      </c>
      <c r="G14" s="372"/>
      <c r="H14" s="370" t="str">
        <f t="shared" si="6"/>
        <v/>
      </c>
      <c r="I14" s="375" t="str">
        <f t="shared" si="7"/>
        <v/>
      </c>
    </row>
    <row r="15" s="346" customFormat="1" spans="1:9">
      <c r="A15" s="367"/>
      <c r="B15" s="368" t="s">
        <v>170</v>
      </c>
      <c r="C15" s="372"/>
      <c r="D15" s="372"/>
      <c r="E15" s="372"/>
      <c r="F15" s="369">
        <f t="shared" si="8"/>
        <v>0</v>
      </c>
      <c r="G15" s="372"/>
      <c r="H15" s="370" t="str">
        <f t="shared" si="6"/>
        <v/>
      </c>
      <c r="I15" s="375" t="str">
        <f t="shared" si="7"/>
        <v/>
      </c>
    </row>
    <row r="16" s="345" customFormat="1" spans="1:9">
      <c r="A16" s="365"/>
      <c r="B16" s="362" t="s">
        <v>172</v>
      </c>
      <c r="C16" s="363">
        <v>47</v>
      </c>
      <c r="D16" s="363">
        <v>50</v>
      </c>
      <c r="E16" s="363">
        <v>36</v>
      </c>
      <c r="F16" s="371">
        <f t="shared" si="8"/>
        <v>-10</v>
      </c>
      <c r="G16" s="363">
        <v>40</v>
      </c>
      <c r="H16" s="364">
        <f t="shared" si="6"/>
        <v>6.38297872340425</v>
      </c>
      <c r="I16" s="374">
        <f t="shared" si="7"/>
        <v>-20</v>
      </c>
    </row>
    <row r="17" s="345" customFormat="1" spans="1:9">
      <c r="A17" s="365"/>
      <c r="B17" s="362" t="s">
        <v>173</v>
      </c>
      <c r="C17" s="363">
        <f t="shared" ref="C17:G17" si="9">SUM(C18:C21)</f>
        <v>16077</v>
      </c>
      <c r="D17" s="363">
        <f t="shared" si="9"/>
        <v>15180</v>
      </c>
      <c r="E17" s="363">
        <f t="shared" si="9"/>
        <v>16942</v>
      </c>
      <c r="F17" s="363">
        <f t="shared" si="9"/>
        <v>1970</v>
      </c>
      <c r="G17" s="363">
        <f t="shared" si="9"/>
        <v>17150</v>
      </c>
      <c r="H17" s="364">
        <f t="shared" si="6"/>
        <v>-5.5793991416309</v>
      </c>
      <c r="I17" s="374">
        <f t="shared" si="7"/>
        <v>12.9776021080369</v>
      </c>
    </row>
    <row r="18" s="346" customFormat="1" spans="1:9">
      <c r="A18" s="367"/>
      <c r="B18" s="368" t="s">
        <v>167</v>
      </c>
      <c r="C18" s="372">
        <v>9646</v>
      </c>
      <c r="D18" s="372">
        <v>9108</v>
      </c>
      <c r="E18" s="372">
        <v>10698</v>
      </c>
      <c r="F18" s="369">
        <f>G18-D18</f>
        <v>1714</v>
      </c>
      <c r="G18" s="372">
        <v>10822</v>
      </c>
      <c r="H18" s="370">
        <f t="shared" si="6"/>
        <v>-5.57744142649803</v>
      </c>
      <c r="I18" s="375">
        <f t="shared" si="7"/>
        <v>18.818620992534</v>
      </c>
    </row>
    <row r="19" s="346" customFormat="1" spans="1:9">
      <c r="A19" s="367"/>
      <c r="B19" s="368" t="s">
        <v>168</v>
      </c>
      <c r="C19" s="369">
        <v>3859</v>
      </c>
      <c r="D19" s="369">
        <v>3643</v>
      </c>
      <c r="E19" s="369">
        <v>4378</v>
      </c>
      <c r="F19" s="369">
        <f t="shared" ref="F19:F21" si="10">G19-D19</f>
        <v>785</v>
      </c>
      <c r="G19" s="369">
        <v>4428</v>
      </c>
      <c r="H19" s="370">
        <f t="shared" si="6"/>
        <v>-5.59730500129567</v>
      </c>
      <c r="I19" s="375">
        <f t="shared" si="7"/>
        <v>21.548174581389</v>
      </c>
    </row>
    <row r="20" s="346" customFormat="1" spans="1:9">
      <c r="A20" s="367"/>
      <c r="B20" s="368" t="s">
        <v>169</v>
      </c>
      <c r="C20" s="369">
        <v>775</v>
      </c>
      <c r="D20" s="369">
        <v>729</v>
      </c>
      <c r="E20" s="369">
        <v>561</v>
      </c>
      <c r="F20" s="369">
        <f t="shared" si="10"/>
        <v>-158</v>
      </c>
      <c r="G20" s="369">
        <v>571</v>
      </c>
      <c r="H20" s="370">
        <f t="shared" si="6"/>
        <v>-5.93548387096774</v>
      </c>
      <c r="I20" s="375">
        <f t="shared" si="7"/>
        <v>-21.6735253772291</v>
      </c>
    </row>
    <row r="21" s="346" customFormat="1" ht="16.95" customHeight="1" spans="1:9">
      <c r="A21" s="367"/>
      <c r="B21" s="368" t="s">
        <v>170</v>
      </c>
      <c r="C21" s="369">
        <v>1797</v>
      </c>
      <c r="D21" s="369">
        <v>1700</v>
      </c>
      <c r="E21" s="369">
        <v>1305</v>
      </c>
      <c r="F21" s="369">
        <f t="shared" si="10"/>
        <v>-371</v>
      </c>
      <c r="G21" s="369">
        <v>1329</v>
      </c>
      <c r="H21" s="370">
        <f t="shared" ref="H21:H67" si="11">IF(C21=0,"",SUM(D21/C21-1)*100)</f>
        <v>-5.39788536449638</v>
      </c>
      <c r="I21" s="375">
        <f t="shared" si="7"/>
        <v>-21.8235294117647</v>
      </c>
    </row>
    <row r="22" s="345" customFormat="1" spans="1:9">
      <c r="A22" s="365"/>
      <c r="B22" s="362" t="s">
        <v>174</v>
      </c>
      <c r="C22" s="371">
        <f t="shared" ref="C22:G22" si="12">SUM(C23:C26)</f>
        <v>8540</v>
      </c>
      <c r="D22" s="371">
        <f t="shared" si="12"/>
        <v>4560</v>
      </c>
      <c r="E22" s="371">
        <f t="shared" si="12"/>
        <v>4829</v>
      </c>
      <c r="F22" s="371">
        <f t="shared" si="12"/>
        <v>1040</v>
      </c>
      <c r="G22" s="371">
        <f t="shared" si="12"/>
        <v>5600</v>
      </c>
      <c r="H22" s="364">
        <f t="shared" si="11"/>
        <v>-46.6042154566745</v>
      </c>
      <c r="I22" s="374">
        <f t="shared" si="7"/>
        <v>22.8070175438596</v>
      </c>
    </row>
    <row r="23" s="346" customFormat="1" spans="1:9">
      <c r="A23" s="367"/>
      <c r="B23" s="368" t="s">
        <v>175</v>
      </c>
      <c r="C23" s="369">
        <v>5124</v>
      </c>
      <c r="D23" s="369">
        <v>2736</v>
      </c>
      <c r="E23" s="369">
        <v>2897</v>
      </c>
      <c r="F23" s="369">
        <f>G23-D23</f>
        <v>624</v>
      </c>
      <c r="G23" s="369">
        <v>3360</v>
      </c>
      <c r="H23" s="370">
        <f t="shared" si="11"/>
        <v>-46.6042154566745</v>
      </c>
      <c r="I23" s="375">
        <f t="shared" si="7"/>
        <v>22.8070175438596</v>
      </c>
    </row>
    <row r="24" s="346" customFormat="1" spans="1:9">
      <c r="A24" s="367"/>
      <c r="B24" s="368" t="s">
        <v>176</v>
      </c>
      <c r="C24" s="369">
        <v>2050</v>
      </c>
      <c r="D24" s="369">
        <v>1094</v>
      </c>
      <c r="E24" s="369">
        <v>1159</v>
      </c>
      <c r="F24" s="369">
        <f t="shared" ref="F24:F26" si="13">G24-D24</f>
        <v>250</v>
      </c>
      <c r="G24" s="369">
        <v>1344</v>
      </c>
      <c r="H24" s="370">
        <f t="shared" si="11"/>
        <v>-46.6341463414634</v>
      </c>
      <c r="I24" s="375">
        <f t="shared" si="7"/>
        <v>22.8519195612431</v>
      </c>
    </row>
    <row r="25" s="346" customFormat="1" spans="1:9">
      <c r="A25" s="367"/>
      <c r="B25" s="368" t="s">
        <v>177</v>
      </c>
      <c r="C25" s="369">
        <v>410</v>
      </c>
      <c r="D25" s="369">
        <v>219</v>
      </c>
      <c r="E25" s="369">
        <v>232</v>
      </c>
      <c r="F25" s="369">
        <f t="shared" si="13"/>
        <v>50</v>
      </c>
      <c r="G25" s="369">
        <v>269</v>
      </c>
      <c r="H25" s="370">
        <f t="shared" si="11"/>
        <v>-46.5853658536585</v>
      </c>
      <c r="I25" s="375">
        <f t="shared" si="7"/>
        <v>22.8310502283105</v>
      </c>
    </row>
    <row r="26" s="346" customFormat="1" spans="1:9">
      <c r="A26" s="367"/>
      <c r="B26" s="368" t="s">
        <v>178</v>
      </c>
      <c r="C26" s="369">
        <v>956</v>
      </c>
      <c r="D26" s="369">
        <v>511</v>
      </c>
      <c r="E26" s="369">
        <v>541</v>
      </c>
      <c r="F26" s="369">
        <f t="shared" si="13"/>
        <v>116</v>
      </c>
      <c r="G26" s="369">
        <v>627</v>
      </c>
      <c r="H26" s="370">
        <f t="shared" si="11"/>
        <v>-46.5481171548117</v>
      </c>
      <c r="I26" s="375">
        <f t="shared" si="7"/>
        <v>22.7005870841487</v>
      </c>
    </row>
    <row r="27" s="345" customFormat="1" spans="1:9">
      <c r="A27" s="365"/>
      <c r="B27" s="362" t="s">
        <v>179</v>
      </c>
      <c r="C27" s="371">
        <f t="shared" ref="C27:G27" si="14">SUM(C28:C29)</f>
        <v>1394</v>
      </c>
      <c r="D27" s="371">
        <f t="shared" si="14"/>
        <v>1800</v>
      </c>
      <c r="E27" s="371">
        <f t="shared" si="14"/>
        <v>752</v>
      </c>
      <c r="F27" s="371">
        <f t="shared" si="14"/>
        <v>-900</v>
      </c>
      <c r="G27" s="371">
        <f t="shared" si="14"/>
        <v>900</v>
      </c>
      <c r="H27" s="364">
        <f t="shared" si="11"/>
        <v>29.1248206599713</v>
      </c>
      <c r="I27" s="374">
        <f t="shared" si="7"/>
        <v>-50</v>
      </c>
    </row>
    <row r="28" s="346" customFormat="1" spans="1:9">
      <c r="A28" s="367"/>
      <c r="B28" s="368" t="s">
        <v>180</v>
      </c>
      <c r="C28" s="369">
        <v>418</v>
      </c>
      <c r="D28" s="369">
        <v>540</v>
      </c>
      <c r="E28" s="369">
        <v>226</v>
      </c>
      <c r="F28" s="369">
        <f t="shared" ref="F28:F32" si="15">G28-D28</f>
        <v>-270</v>
      </c>
      <c r="G28" s="369">
        <v>270</v>
      </c>
      <c r="H28" s="370">
        <f t="shared" si="11"/>
        <v>29.1866028708134</v>
      </c>
      <c r="I28" s="375">
        <f t="shared" si="7"/>
        <v>-50</v>
      </c>
    </row>
    <row r="29" s="346" customFormat="1" spans="1:9">
      <c r="A29" s="367"/>
      <c r="B29" s="368" t="s">
        <v>181</v>
      </c>
      <c r="C29" s="369">
        <v>976</v>
      </c>
      <c r="D29" s="369">
        <v>1260</v>
      </c>
      <c r="E29" s="369">
        <v>526</v>
      </c>
      <c r="F29" s="369">
        <f t="shared" si="15"/>
        <v>-630</v>
      </c>
      <c r="G29" s="369">
        <v>630</v>
      </c>
      <c r="H29" s="370">
        <f t="shared" si="11"/>
        <v>29.0983606557377</v>
      </c>
      <c r="I29" s="375">
        <f t="shared" si="7"/>
        <v>-50</v>
      </c>
    </row>
    <row r="30" s="345" customFormat="1" spans="1:9">
      <c r="A30" s="365"/>
      <c r="B30" s="362" t="s">
        <v>182</v>
      </c>
      <c r="C30" s="371">
        <f t="shared" ref="C30:G30" si="16">SUM(C31:C32)</f>
        <v>1326</v>
      </c>
      <c r="D30" s="371">
        <f t="shared" si="16"/>
        <v>1330</v>
      </c>
      <c r="E30" s="371">
        <f t="shared" si="16"/>
        <v>1838</v>
      </c>
      <c r="F30" s="371">
        <f t="shared" si="16"/>
        <v>842</v>
      </c>
      <c r="G30" s="371">
        <f t="shared" si="16"/>
        <v>2172</v>
      </c>
      <c r="H30" s="364">
        <f t="shared" si="11"/>
        <v>0.301659125188536</v>
      </c>
      <c r="I30" s="374">
        <f t="shared" si="7"/>
        <v>63.3082706766917</v>
      </c>
    </row>
    <row r="31" s="346" customFormat="1" spans="1:9">
      <c r="A31" s="367"/>
      <c r="B31" s="368" t="s">
        <v>183</v>
      </c>
      <c r="C31" s="369">
        <v>442</v>
      </c>
      <c r="D31" s="369">
        <v>399</v>
      </c>
      <c r="E31" s="369">
        <v>583</v>
      </c>
      <c r="F31" s="369">
        <f t="shared" si="15"/>
        <v>301</v>
      </c>
      <c r="G31" s="369">
        <v>700</v>
      </c>
      <c r="H31" s="370">
        <f t="shared" si="11"/>
        <v>-9.72850678733032</v>
      </c>
      <c r="I31" s="375">
        <f t="shared" si="7"/>
        <v>75.4385964912281</v>
      </c>
    </row>
    <row r="32" s="346" customFormat="1" spans="1:9">
      <c r="A32" s="367"/>
      <c r="B32" s="368" t="s">
        <v>184</v>
      </c>
      <c r="C32" s="369">
        <v>884</v>
      </c>
      <c r="D32" s="369">
        <v>931</v>
      </c>
      <c r="E32" s="369">
        <v>1255</v>
      </c>
      <c r="F32" s="369">
        <f t="shared" si="15"/>
        <v>541</v>
      </c>
      <c r="G32" s="369">
        <v>1472</v>
      </c>
      <c r="H32" s="370">
        <f t="shared" si="11"/>
        <v>5.31674208144797</v>
      </c>
      <c r="I32" s="375">
        <f t="shared" si="7"/>
        <v>58.109559613319</v>
      </c>
    </row>
    <row r="33" s="345" customFormat="1" spans="1:9">
      <c r="A33" s="365"/>
      <c r="B33" s="362" t="s">
        <v>185</v>
      </c>
      <c r="C33" s="371">
        <f t="shared" ref="C33:G33" si="17">SUM(C34:C35)</f>
        <v>1081</v>
      </c>
      <c r="D33" s="371">
        <f t="shared" si="17"/>
        <v>950</v>
      </c>
      <c r="E33" s="371">
        <f t="shared" si="17"/>
        <v>363</v>
      </c>
      <c r="F33" s="371">
        <f t="shared" si="17"/>
        <v>-230</v>
      </c>
      <c r="G33" s="371">
        <f t="shared" si="17"/>
        <v>720</v>
      </c>
      <c r="H33" s="364">
        <f t="shared" si="11"/>
        <v>-12.1184088806661</v>
      </c>
      <c r="I33" s="374">
        <f t="shared" si="7"/>
        <v>-24.2105263157895</v>
      </c>
    </row>
    <row r="34" s="346" customFormat="1" spans="1:9">
      <c r="A34" s="367"/>
      <c r="B34" s="368" t="s">
        <v>186</v>
      </c>
      <c r="C34" s="369">
        <v>324</v>
      </c>
      <c r="D34" s="369">
        <v>285</v>
      </c>
      <c r="E34" s="369">
        <v>109</v>
      </c>
      <c r="F34" s="369">
        <f t="shared" ref="F34:F38" si="18">G34-D34</f>
        <v>-69</v>
      </c>
      <c r="G34" s="369">
        <v>216</v>
      </c>
      <c r="H34" s="370">
        <f t="shared" si="11"/>
        <v>-12.037037037037</v>
      </c>
      <c r="I34" s="375">
        <f t="shared" si="7"/>
        <v>-24.2105263157895</v>
      </c>
    </row>
    <row r="35" s="346" customFormat="1" spans="1:13">
      <c r="A35" s="367"/>
      <c r="B35" s="368" t="s">
        <v>187</v>
      </c>
      <c r="C35" s="369">
        <v>757</v>
      </c>
      <c r="D35" s="369">
        <v>665</v>
      </c>
      <c r="E35" s="369">
        <v>254</v>
      </c>
      <c r="F35" s="369">
        <f t="shared" si="18"/>
        <v>-161</v>
      </c>
      <c r="G35" s="369">
        <v>504</v>
      </c>
      <c r="H35" s="370">
        <f t="shared" si="11"/>
        <v>-12.1532364597094</v>
      </c>
      <c r="I35" s="375">
        <f t="shared" si="7"/>
        <v>-24.2105263157895</v>
      </c>
      <c r="M35" s="345"/>
    </row>
    <row r="36" s="345" customFormat="1" spans="1:9">
      <c r="A36" s="365"/>
      <c r="B36" s="362" t="s">
        <v>188</v>
      </c>
      <c r="C36" s="371">
        <f t="shared" ref="C36:G36" si="19">SUM(C37:C38)</f>
        <v>566</v>
      </c>
      <c r="D36" s="371">
        <f t="shared" si="19"/>
        <v>600</v>
      </c>
      <c r="E36" s="371">
        <f t="shared" si="19"/>
        <v>481</v>
      </c>
      <c r="F36" s="371">
        <f t="shared" si="19"/>
        <v>-90</v>
      </c>
      <c r="G36" s="371">
        <f t="shared" si="19"/>
        <v>510</v>
      </c>
      <c r="H36" s="364">
        <f t="shared" si="11"/>
        <v>6.00706713780919</v>
      </c>
      <c r="I36" s="374">
        <f t="shared" si="7"/>
        <v>-15</v>
      </c>
    </row>
    <row r="37" s="346" customFormat="1" spans="1:9">
      <c r="A37" s="367"/>
      <c r="B37" s="368" t="s">
        <v>189</v>
      </c>
      <c r="C37" s="369">
        <v>175</v>
      </c>
      <c r="D37" s="369">
        <v>180</v>
      </c>
      <c r="E37" s="369">
        <v>146</v>
      </c>
      <c r="F37" s="369">
        <f t="shared" si="18"/>
        <v>-27</v>
      </c>
      <c r="G37" s="369">
        <v>153</v>
      </c>
      <c r="H37" s="370">
        <f t="shared" si="11"/>
        <v>2.85714285714285</v>
      </c>
      <c r="I37" s="375">
        <f t="shared" si="7"/>
        <v>-15</v>
      </c>
    </row>
    <row r="38" s="346" customFormat="1" spans="1:9">
      <c r="A38" s="367"/>
      <c r="B38" s="368" t="s">
        <v>190</v>
      </c>
      <c r="C38" s="369">
        <v>391</v>
      </c>
      <c r="D38" s="369">
        <v>420</v>
      </c>
      <c r="E38" s="369">
        <v>335</v>
      </c>
      <c r="F38" s="369">
        <f t="shared" si="18"/>
        <v>-63</v>
      </c>
      <c r="G38" s="369">
        <v>357</v>
      </c>
      <c r="H38" s="370">
        <f t="shared" si="11"/>
        <v>7.41687979539642</v>
      </c>
      <c r="I38" s="375">
        <f t="shared" si="7"/>
        <v>-15</v>
      </c>
    </row>
    <row r="39" s="345" customFormat="1" spans="1:9">
      <c r="A39" s="365"/>
      <c r="B39" s="362" t="s">
        <v>191</v>
      </c>
      <c r="C39" s="371">
        <f t="shared" ref="C39:G39" si="20">SUM(C40:C41)</f>
        <v>1960</v>
      </c>
      <c r="D39" s="371">
        <f t="shared" si="20"/>
        <v>1700</v>
      </c>
      <c r="E39" s="371">
        <f t="shared" si="20"/>
        <v>1338</v>
      </c>
      <c r="F39" s="371">
        <f t="shared" si="20"/>
        <v>930</v>
      </c>
      <c r="G39" s="371">
        <f t="shared" si="20"/>
        <v>2630</v>
      </c>
      <c r="H39" s="364">
        <f t="shared" si="11"/>
        <v>-13.265306122449</v>
      </c>
      <c r="I39" s="374">
        <f t="shared" si="7"/>
        <v>54.7058823529412</v>
      </c>
    </row>
    <row r="40" s="346" customFormat="1" spans="1:9">
      <c r="A40" s="367"/>
      <c r="B40" s="368" t="s">
        <v>192</v>
      </c>
      <c r="C40" s="369">
        <v>588</v>
      </c>
      <c r="D40" s="369">
        <v>510</v>
      </c>
      <c r="E40" s="369">
        <v>401</v>
      </c>
      <c r="F40" s="369">
        <f t="shared" ref="F40:F44" si="21">G40-D40</f>
        <v>279</v>
      </c>
      <c r="G40" s="369">
        <v>789</v>
      </c>
      <c r="H40" s="370">
        <f t="shared" si="11"/>
        <v>-13.265306122449</v>
      </c>
      <c r="I40" s="375">
        <f t="shared" si="7"/>
        <v>54.7058823529412</v>
      </c>
    </row>
    <row r="41" s="346" customFormat="1" spans="1:9">
      <c r="A41" s="367"/>
      <c r="B41" s="368" t="s">
        <v>193</v>
      </c>
      <c r="C41" s="369">
        <v>1372</v>
      </c>
      <c r="D41" s="369">
        <v>1190</v>
      </c>
      <c r="E41" s="369">
        <v>937</v>
      </c>
      <c r="F41" s="369">
        <f t="shared" si="21"/>
        <v>651</v>
      </c>
      <c r="G41" s="369">
        <v>1841</v>
      </c>
      <c r="H41" s="370">
        <f t="shared" si="11"/>
        <v>-13.265306122449</v>
      </c>
      <c r="I41" s="375">
        <f t="shared" si="7"/>
        <v>54.7058823529412</v>
      </c>
    </row>
    <row r="42" s="345" customFormat="1" spans="1:9">
      <c r="A42" s="365"/>
      <c r="B42" s="362" t="s">
        <v>194</v>
      </c>
      <c r="C42" s="371">
        <f t="shared" ref="C42:G42" si="22">SUM(C43:C44)</f>
        <v>2397</v>
      </c>
      <c r="D42" s="371">
        <f t="shared" si="22"/>
        <v>1390</v>
      </c>
      <c r="E42" s="371">
        <f t="shared" si="22"/>
        <v>2173</v>
      </c>
      <c r="F42" s="371">
        <f t="shared" si="22"/>
        <v>1010</v>
      </c>
      <c r="G42" s="371">
        <f t="shared" si="22"/>
        <v>2400</v>
      </c>
      <c r="H42" s="364">
        <f t="shared" si="11"/>
        <v>-42.0108468919483</v>
      </c>
      <c r="I42" s="374">
        <f t="shared" si="7"/>
        <v>72.6618705035971</v>
      </c>
    </row>
    <row r="43" s="346" customFormat="1" spans="1:9">
      <c r="A43" s="367"/>
      <c r="B43" s="368" t="s">
        <v>195</v>
      </c>
      <c r="C43" s="369">
        <v>719</v>
      </c>
      <c r="D43" s="369">
        <v>417</v>
      </c>
      <c r="E43" s="369">
        <v>652</v>
      </c>
      <c r="F43" s="369">
        <f t="shared" si="21"/>
        <v>303</v>
      </c>
      <c r="G43" s="369">
        <v>720</v>
      </c>
      <c r="H43" s="370">
        <f t="shared" si="11"/>
        <v>-42.0027816411683</v>
      </c>
      <c r="I43" s="375">
        <f t="shared" ref="I43:I74" si="23">IF(D43=0,"",SUM(G43-D43)/D43*100)</f>
        <v>72.6618705035971</v>
      </c>
    </row>
    <row r="44" s="346" customFormat="1" spans="1:9">
      <c r="A44" s="367"/>
      <c r="B44" s="368" t="s">
        <v>196</v>
      </c>
      <c r="C44" s="369">
        <v>1678</v>
      </c>
      <c r="D44" s="369">
        <v>973</v>
      </c>
      <c r="E44" s="369">
        <v>1521</v>
      </c>
      <c r="F44" s="369">
        <f t="shared" si="21"/>
        <v>707</v>
      </c>
      <c r="G44" s="369">
        <v>1680</v>
      </c>
      <c r="H44" s="370">
        <f t="shared" si="11"/>
        <v>-42.0143027413588</v>
      </c>
      <c r="I44" s="375">
        <f t="shared" si="23"/>
        <v>72.6618705035971</v>
      </c>
    </row>
    <row r="45" s="345" customFormat="1" spans="1:9">
      <c r="A45" s="365"/>
      <c r="B45" s="362" t="s">
        <v>197</v>
      </c>
      <c r="C45" s="371">
        <f t="shared" ref="C45:G45" si="24">SUM(C46:C47)</f>
        <v>1147</v>
      </c>
      <c r="D45" s="371">
        <f t="shared" si="24"/>
        <v>1170</v>
      </c>
      <c r="E45" s="371">
        <f t="shared" si="24"/>
        <v>1003</v>
      </c>
      <c r="F45" s="371">
        <f t="shared" si="24"/>
        <v>50</v>
      </c>
      <c r="G45" s="371">
        <f t="shared" si="24"/>
        <v>1220</v>
      </c>
      <c r="H45" s="364">
        <f t="shared" si="11"/>
        <v>2.00523103748911</v>
      </c>
      <c r="I45" s="374">
        <f t="shared" si="23"/>
        <v>4.27350427350427</v>
      </c>
    </row>
    <row r="46" s="346" customFormat="1" spans="1:9">
      <c r="A46" s="367"/>
      <c r="B46" s="368" t="s">
        <v>198</v>
      </c>
      <c r="C46" s="369">
        <v>344</v>
      </c>
      <c r="D46" s="369">
        <v>351</v>
      </c>
      <c r="E46" s="369">
        <v>301</v>
      </c>
      <c r="F46" s="369">
        <f t="shared" ref="F46:F50" si="25">G46-D46</f>
        <v>15</v>
      </c>
      <c r="G46" s="369">
        <v>366</v>
      </c>
      <c r="H46" s="370">
        <f t="shared" si="11"/>
        <v>2.03488372093024</v>
      </c>
      <c r="I46" s="375">
        <f t="shared" si="23"/>
        <v>4.27350427350427</v>
      </c>
    </row>
    <row r="47" s="346" customFormat="1" spans="1:9">
      <c r="A47" s="367"/>
      <c r="B47" s="368" t="s">
        <v>199</v>
      </c>
      <c r="C47" s="369">
        <v>803</v>
      </c>
      <c r="D47" s="369">
        <v>819</v>
      </c>
      <c r="E47" s="369">
        <v>702</v>
      </c>
      <c r="F47" s="369">
        <f t="shared" si="25"/>
        <v>35</v>
      </c>
      <c r="G47" s="369">
        <v>854</v>
      </c>
      <c r="H47" s="370">
        <f t="shared" si="11"/>
        <v>1.99252801992529</v>
      </c>
      <c r="I47" s="375">
        <f t="shared" si="23"/>
        <v>4.27350427350427</v>
      </c>
    </row>
    <row r="48" s="345" customFormat="1" spans="1:9">
      <c r="A48" s="365"/>
      <c r="B48" s="362" t="s">
        <v>200</v>
      </c>
      <c r="C48" s="371">
        <f t="shared" ref="C48:G48" si="26">SUM(C49:C50)</f>
        <v>2320</v>
      </c>
      <c r="D48" s="371">
        <f t="shared" si="26"/>
        <v>2500</v>
      </c>
      <c r="E48" s="371">
        <f t="shared" si="26"/>
        <v>2833</v>
      </c>
      <c r="F48" s="371">
        <f t="shared" si="26"/>
        <v>333</v>
      </c>
      <c r="G48" s="371">
        <f t="shared" si="26"/>
        <v>2833</v>
      </c>
      <c r="H48" s="364">
        <f t="shared" si="11"/>
        <v>7.75862068965518</v>
      </c>
      <c r="I48" s="374">
        <f t="shared" si="23"/>
        <v>13.32</v>
      </c>
    </row>
    <row r="49" s="346" customFormat="1" spans="1:9">
      <c r="A49" s="367"/>
      <c r="B49" s="368" t="s">
        <v>201</v>
      </c>
      <c r="C49" s="369">
        <v>696</v>
      </c>
      <c r="D49" s="369">
        <v>750</v>
      </c>
      <c r="E49" s="369">
        <v>850</v>
      </c>
      <c r="F49" s="369">
        <f t="shared" si="25"/>
        <v>100</v>
      </c>
      <c r="G49" s="369">
        <v>850</v>
      </c>
      <c r="H49" s="370">
        <f t="shared" si="11"/>
        <v>7.75862068965518</v>
      </c>
      <c r="I49" s="375">
        <f t="shared" si="23"/>
        <v>13.3333333333333</v>
      </c>
    </row>
    <row r="50" s="346" customFormat="1" spans="1:9">
      <c r="A50" s="367"/>
      <c r="B50" s="368" t="s">
        <v>202</v>
      </c>
      <c r="C50" s="369">
        <v>1624</v>
      </c>
      <c r="D50" s="369">
        <v>1750</v>
      </c>
      <c r="E50" s="369">
        <v>1983</v>
      </c>
      <c r="F50" s="369">
        <f t="shared" si="25"/>
        <v>233</v>
      </c>
      <c r="G50" s="369">
        <v>1983</v>
      </c>
      <c r="H50" s="370">
        <f t="shared" si="11"/>
        <v>7.75862068965518</v>
      </c>
      <c r="I50" s="375">
        <f t="shared" si="23"/>
        <v>13.3142857142857</v>
      </c>
    </row>
    <row r="51" s="345" customFormat="1" spans="1:9">
      <c r="A51" s="365"/>
      <c r="B51" s="362" t="s">
        <v>203</v>
      </c>
      <c r="C51" s="371">
        <f t="shared" ref="C51:G51" si="27">SUM(C52:C53)</f>
        <v>2773</v>
      </c>
      <c r="D51" s="371">
        <f t="shared" si="27"/>
        <v>3350</v>
      </c>
      <c r="E51" s="371">
        <f t="shared" si="27"/>
        <v>1967</v>
      </c>
      <c r="F51" s="371">
        <f t="shared" si="27"/>
        <v>-1150</v>
      </c>
      <c r="G51" s="371">
        <f t="shared" si="27"/>
        <v>2200</v>
      </c>
      <c r="H51" s="364">
        <f t="shared" si="11"/>
        <v>20.8077893977642</v>
      </c>
      <c r="I51" s="374">
        <f t="shared" si="23"/>
        <v>-34.3283582089552</v>
      </c>
    </row>
    <row r="52" s="346" customFormat="1" spans="1:9">
      <c r="A52" s="367"/>
      <c r="B52" s="368" t="s">
        <v>204</v>
      </c>
      <c r="C52" s="369">
        <v>832</v>
      </c>
      <c r="D52" s="369">
        <v>1005</v>
      </c>
      <c r="E52" s="369">
        <v>590</v>
      </c>
      <c r="F52" s="369">
        <f t="shared" ref="F52:F56" si="28">G52-D52</f>
        <v>-345</v>
      </c>
      <c r="G52" s="369">
        <v>660</v>
      </c>
      <c r="H52" s="370">
        <f t="shared" si="11"/>
        <v>20.7932692307692</v>
      </c>
      <c r="I52" s="375">
        <f t="shared" si="23"/>
        <v>-34.3283582089552</v>
      </c>
    </row>
    <row r="53" s="346" customFormat="1" spans="1:9">
      <c r="A53" s="367"/>
      <c r="B53" s="368" t="s">
        <v>205</v>
      </c>
      <c r="C53" s="369">
        <v>1941</v>
      </c>
      <c r="D53" s="369">
        <v>2345</v>
      </c>
      <c r="E53" s="369">
        <v>1377</v>
      </c>
      <c r="F53" s="369">
        <f t="shared" si="28"/>
        <v>-805</v>
      </c>
      <c r="G53" s="369">
        <v>1540</v>
      </c>
      <c r="H53" s="370">
        <f t="shared" si="11"/>
        <v>20.8140133951571</v>
      </c>
      <c r="I53" s="375">
        <f t="shared" si="23"/>
        <v>-34.3283582089552</v>
      </c>
    </row>
    <row r="54" s="345" customFormat="1" spans="1:9">
      <c r="A54" s="365"/>
      <c r="B54" s="362" t="s">
        <v>206</v>
      </c>
      <c r="C54" s="371">
        <f t="shared" ref="C54:G54" si="29">SUM(C55:C56)</f>
        <v>594</v>
      </c>
      <c r="D54" s="371">
        <f t="shared" si="29"/>
        <v>700</v>
      </c>
      <c r="E54" s="371">
        <f t="shared" si="29"/>
        <v>475</v>
      </c>
      <c r="F54" s="371">
        <f t="shared" si="29"/>
        <v>-225</v>
      </c>
      <c r="G54" s="371">
        <f t="shared" si="29"/>
        <v>475</v>
      </c>
      <c r="H54" s="364">
        <f t="shared" si="11"/>
        <v>17.8451178451178</v>
      </c>
      <c r="I54" s="374">
        <f t="shared" si="23"/>
        <v>-32.1428571428571</v>
      </c>
    </row>
    <row r="55" s="346" customFormat="1" spans="1:9">
      <c r="A55" s="367"/>
      <c r="B55" s="368" t="s">
        <v>207</v>
      </c>
      <c r="C55" s="369">
        <v>178</v>
      </c>
      <c r="D55" s="369">
        <v>210</v>
      </c>
      <c r="E55" s="369">
        <v>142</v>
      </c>
      <c r="F55" s="369">
        <f t="shared" si="28"/>
        <v>-68</v>
      </c>
      <c r="G55" s="369">
        <v>142</v>
      </c>
      <c r="H55" s="370">
        <f t="shared" si="11"/>
        <v>17.9775280898876</v>
      </c>
      <c r="I55" s="375">
        <f t="shared" si="23"/>
        <v>-32.3809523809524</v>
      </c>
    </row>
    <row r="56" s="346" customFormat="1" spans="1:9">
      <c r="A56" s="367"/>
      <c r="B56" s="368" t="s">
        <v>208</v>
      </c>
      <c r="C56" s="369">
        <v>416</v>
      </c>
      <c r="D56" s="369">
        <v>490</v>
      </c>
      <c r="E56" s="369">
        <v>333</v>
      </c>
      <c r="F56" s="369">
        <f t="shared" si="28"/>
        <v>-157</v>
      </c>
      <c r="G56" s="369">
        <v>333</v>
      </c>
      <c r="H56" s="370">
        <f t="shared" si="11"/>
        <v>17.7884615384615</v>
      </c>
      <c r="I56" s="375">
        <f t="shared" si="23"/>
        <v>-32.0408163265306</v>
      </c>
    </row>
    <row r="57" s="345" customFormat="1" spans="1:9">
      <c r="A57" s="365"/>
      <c r="B57" s="362" t="s">
        <v>209</v>
      </c>
      <c r="C57" s="371">
        <f t="shared" ref="C57:F57" si="30">SUM(C58:C59,C60)</f>
        <v>591</v>
      </c>
      <c r="D57" s="371">
        <f t="shared" si="30"/>
        <v>170</v>
      </c>
      <c r="E57" s="371">
        <f t="shared" si="30"/>
        <v>70</v>
      </c>
      <c r="F57" s="371">
        <f t="shared" si="30"/>
        <v>-100</v>
      </c>
      <c r="G57" s="371">
        <f>SUM(G58:G60)</f>
        <v>70</v>
      </c>
      <c r="H57" s="364">
        <f t="shared" si="11"/>
        <v>-71.2351945854484</v>
      </c>
      <c r="I57" s="374">
        <f t="shared" si="23"/>
        <v>-58.8235294117647</v>
      </c>
    </row>
    <row r="58" s="346" customFormat="1" spans="1:9">
      <c r="A58" s="367"/>
      <c r="B58" s="368" t="s">
        <v>210</v>
      </c>
      <c r="C58" s="369">
        <v>177</v>
      </c>
      <c r="D58" s="369">
        <v>51</v>
      </c>
      <c r="E58" s="369">
        <v>21</v>
      </c>
      <c r="F58" s="369">
        <f t="shared" ref="F58:F60" si="31">G58-D58</f>
        <v>-30</v>
      </c>
      <c r="G58" s="369">
        <v>21</v>
      </c>
      <c r="H58" s="370">
        <f t="shared" si="11"/>
        <v>-71.1864406779661</v>
      </c>
      <c r="I58" s="375">
        <f t="shared" si="23"/>
        <v>-58.8235294117647</v>
      </c>
    </row>
    <row r="59" s="346" customFormat="1" spans="1:9">
      <c r="A59" s="367"/>
      <c r="B59" s="368" t="s">
        <v>211</v>
      </c>
      <c r="C59" s="369">
        <v>336</v>
      </c>
      <c r="D59" s="369">
        <v>36</v>
      </c>
      <c r="E59" s="369">
        <v>15</v>
      </c>
      <c r="F59" s="369">
        <f t="shared" si="31"/>
        <v>-21</v>
      </c>
      <c r="G59" s="369">
        <v>15</v>
      </c>
      <c r="H59" s="370">
        <f t="shared" si="11"/>
        <v>-89.2857142857143</v>
      </c>
      <c r="I59" s="375">
        <f t="shared" si="23"/>
        <v>-58.3333333333333</v>
      </c>
    </row>
    <row r="60" s="346" customFormat="1" spans="1:9">
      <c r="A60" s="367"/>
      <c r="B60" s="368" t="s">
        <v>212</v>
      </c>
      <c r="C60" s="369">
        <v>78</v>
      </c>
      <c r="D60" s="369">
        <v>83</v>
      </c>
      <c r="E60" s="369">
        <v>34</v>
      </c>
      <c r="F60" s="369">
        <f t="shared" si="31"/>
        <v>-49</v>
      </c>
      <c r="G60" s="369">
        <v>34</v>
      </c>
      <c r="H60" s="370">
        <f t="shared" si="11"/>
        <v>6.41025641025641</v>
      </c>
      <c r="I60" s="375">
        <f t="shared" si="23"/>
        <v>-59.0361445783133</v>
      </c>
    </row>
    <row r="61" s="345" customFormat="1" spans="1:9">
      <c r="A61" s="365"/>
      <c r="B61" s="362" t="s">
        <v>213</v>
      </c>
      <c r="C61" s="371">
        <f t="shared" ref="C61:G61" si="32">SUM(C62:C64)</f>
        <v>0</v>
      </c>
      <c r="D61" s="371">
        <f t="shared" si="32"/>
        <v>0</v>
      </c>
      <c r="E61" s="371">
        <f t="shared" si="32"/>
        <v>0</v>
      </c>
      <c r="F61" s="371">
        <f t="shared" si="32"/>
        <v>0</v>
      </c>
      <c r="G61" s="371">
        <f t="shared" si="32"/>
        <v>0</v>
      </c>
      <c r="H61" s="364" t="str">
        <f t="shared" si="11"/>
        <v/>
      </c>
      <c r="I61" s="374" t="str">
        <f t="shared" si="23"/>
        <v/>
      </c>
    </row>
    <row r="62" s="346" customFormat="1" spans="1:9">
      <c r="A62" s="367"/>
      <c r="B62" s="368" t="s">
        <v>214</v>
      </c>
      <c r="C62" s="369"/>
      <c r="D62" s="369"/>
      <c r="E62" s="369"/>
      <c r="F62" s="369"/>
      <c r="G62" s="369"/>
      <c r="H62" s="370" t="str">
        <f t="shared" si="11"/>
        <v/>
      </c>
      <c r="I62" s="375" t="str">
        <f t="shared" si="23"/>
        <v/>
      </c>
    </row>
    <row r="63" s="346" customFormat="1" spans="1:9">
      <c r="A63" s="367"/>
      <c r="B63" s="368" t="s">
        <v>215</v>
      </c>
      <c r="C63" s="369"/>
      <c r="D63" s="369"/>
      <c r="E63" s="369"/>
      <c r="F63" s="369"/>
      <c r="G63" s="369"/>
      <c r="H63" s="370" t="str">
        <f t="shared" si="11"/>
        <v/>
      </c>
      <c r="I63" s="375" t="str">
        <f t="shared" si="23"/>
        <v/>
      </c>
    </row>
    <row r="64" s="346" customFormat="1" spans="1:9">
      <c r="A64" s="367"/>
      <c r="B64" s="368" t="s">
        <v>216</v>
      </c>
      <c r="C64" s="369"/>
      <c r="D64" s="369"/>
      <c r="E64" s="369"/>
      <c r="F64" s="369"/>
      <c r="G64" s="369"/>
      <c r="H64" s="370" t="str">
        <f t="shared" si="11"/>
        <v/>
      </c>
      <c r="I64" s="375" t="str">
        <f t="shared" si="23"/>
        <v/>
      </c>
    </row>
    <row r="65" s="345" customFormat="1" spans="1:9">
      <c r="A65" s="365"/>
      <c r="B65" s="362" t="s">
        <v>217</v>
      </c>
      <c r="C65" s="371">
        <f t="shared" ref="C65:G65" si="33">SUM(C66:C67)</f>
        <v>0</v>
      </c>
      <c r="D65" s="371">
        <f t="shared" si="33"/>
        <v>0</v>
      </c>
      <c r="E65" s="371">
        <f t="shared" si="33"/>
        <v>0</v>
      </c>
      <c r="F65" s="371">
        <f t="shared" si="33"/>
        <v>0</v>
      </c>
      <c r="G65" s="371">
        <f t="shared" si="33"/>
        <v>0</v>
      </c>
      <c r="H65" s="364" t="str">
        <f t="shared" si="11"/>
        <v/>
      </c>
      <c r="I65" s="374" t="str">
        <f t="shared" si="23"/>
        <v/>
      </c>
    </row>
    <row r="66" s="346" customFormat="1" spans="1:9">
      <c r="A66" s="367"/>
      <c r="B66" s="366" t="s">
        <v>218</v>
      </c>
      <c r="C66" s="371"/>
      <c r="D66" s="369"/>
      <c r="E66" s="376"/>
      <c r="F66" s="369">
        <f t="shared" ref="F66:F129" si="34">G66-D66</f>
        <v>0</v>
      </c>
      <c r="G66" s="369"/>
      <c r="H66" s="370" t="str">
        <f t="shared" si="11"/>
        <v/>
      </c>
      <c r="I66" s="375" t="str">
        <f t="shared" si="23"/>
        <v/>
      </c>
    </row>
    <row r="67" s="346" customFormat="1" spans="1:9">
      <c r="A67" s="367"/>
      <c r="B67" s="366" t="s">
        <v>219</v>
      </c>
      <c r="C67" s="371"/>
      <c r="D67" s="369"/>
      <c r="E67" s="376"/>
      <c r="F67" s="369">
        <f t="shared" si="34"/>
        <v>0</v>
      </c>
      <c r="G67" s="369"/>
      <c r="H67" s="370" t="str">
        <f t="shared" ref="H67:H98" si="35">IF(C67=0,"",SUM(D67/C67-1)*100)</f>
        <v/>
      </c>
      <c r="I67" s="375" t="str">
        <f t="shared" si="23"/>
        <v/>
      </c>
    </row>
    <row r="68" s="345" customFormat="1" ht="18" customHeight="1" spans="1:9">
      <c r="A68" s="365"/>
      <c r="B68" s="362" t="s">
        <v>220</v>
      </c>
      <c r="C68" s="371">
        <f>SUM(C69,C72,C76,C80,C84,C88,C93)</f>
        <v>8177</v>
      </c>
      <c r="D68" s="371">
        <f t="shared" ref="D68:E68" si="36">SUM(D69,D72,D76,D80,D84,D88,D93)</f>
        <v>1940</v>
      </c>
      <c r="E68" s="371">
        <f t="shared" si="36"/>
        <v>3827</v>
      </c>
      <c r="F68" s="371">
        <f t="shared" si="34"/>
        <v>3023</v>
      </c>
      <c r="G68" s="371">
        <f>SUM(G69,G72,G76,G80,G84,G88,G93)</f>
        <v>4963</v>
      </c>
      <c r="H68" s="364">
        <f t="shared" si="35"/>
        <v>-76.274917451388</v>
      </c>
      <c r="I68" s="374">
        <f t="shared" si="23"/>
        <v>155.824742268041</v>
      </c>
    </row>
    <row r="69" s="345" customFormat="1" spans="1:9">
      <c r="A69" s="365"/>
      <c r="B69" s="362" t="s">
        <v>221</v>
      </c>
      <c r="C69" s="371">
        <f t="shared" ref="C69:G69" si="37">SUM(C70:C71)</f>
        <v>1208</v>
      </c>
      <c r="D69" s="371">
        <f t="shared" si="37"/>
        <v>1400</v>
      </c>
      <c r="E69" s="371">
        <f t="shared" si="37"/>
        <v>1067</v>
      </c>
      <c r="F69" s="371">
        <f t="shared" si="34"/>
        <v>-100</v>
      </c>
      <c r="G69" s="371">
        <f t="shared" si="37"/>
        <v>1300</v>
      </c>
      <c r="H69" s="364">
        <f t="shared" si="35"/>
        <v>15.8940397350993</v>
      </c>
      <c r="I69" s="374">
        <f t="shared" si="23"/>
        <v>-7.14285714285714</v>
      </c>
    </row>
    <row r="70" ht="14.25" spans="1:9">
      <c r="A70" s="367"/>
      <c r="B70" s="368" t="s">
        <v>222</v>
      </c>
      <c r="C70" s="369">
        <v>16</v>
      </c>
      <c r="D70" s="369"/>
      <c r="E70" s="369">
        <v>1</v>
      </c>
      <c r="F70" s="369">
        <f t="shared" si="34"/>
        <v>0</v>
      </c>
      <c r="G70" s="369"/>
      <c r="H70" s="370">
        <f t="shared" si="35"/>
        <v>-100</v>
      </c>
      <c r="I70" s="375" t="str">
        <f t="shared" si="23"/>
        <v/>
      </c>
    </row>
    <row r="71" ht="14.25" spans="1:9">
      <c r="A71" s="367"/>
      <c r="B71" s="368" t="s">
        <v>223</v>
      </c>
      <c r="C71" s="369">
        <v>1192</v>
      </c>
      <c r="D71" s="369">
        <v>1400</v>
      </c>
      <c r="E71" s="369">
        <v>1066</v>
      </c>
      <c r="F71" s="369">
        <f t="shared" si="34"/>
        <v>-100</v>
      </c>
      <c r="G71" s="369">
        <v>1300</v>
      </c>
      <c r="H71" s="370">
        <f t="shared" si="35"/>
        <v>17.4496644295302</v>
      </c>
      <c r="I71" s="375">
        <f t="shared" si="23"/>
        <v>-7.14285714285714</v>
      </c>
    </row>
    <row r="72" s="345" customFormat="1" spans="1:9">
      <c r="A72" s="365"/>
      <c r="B72" s="362" t="s">
        <v>224</v>
      </c>
      <c r="C72" s="371">
        <f t="shared" ref="C72:G72" si="38">SUM(C73:C75)</f>
        <v>0</v>
      </c>
      <c r="D72" s="371">
        <f t="shared" si="38"/>
        <v>0</v>
      </c>
      <c r="E72" s="371">
        <f t="shared" si="38"/>
        <v>0</v>
      </c>
      <c r="F72" s="371">
        <f t="shared" si="34"/>
        <v>0</v>
      </c>
      <c r="G72" s="371">
        <f t="shared" si="38"/>
        <v>0</v>
      </c>
      <c r="H72" s="364" t="str">
        <f t="shared" si="35"/>
        <v/>
      </c>
      <c r="I72" s="374" t="str">
        <f t="shared" si="23"/>
        <v/>
      </c>
    </row>
    <row r="73" ht="14.25" spans="1:9">
      <c r="A73" s="367"/>
      <c r="B73" s="368" t="s">
        <v>225</v>
      </c>
      <c r="C73" s="371"/>
      <c r="D73" s="369"/>
      <c r="E73" s="369"/>
      <c r="F73" s="369">
        <f t="shared" si="34"/>
        <v>0</v>
      </c>
      <c r="G73" s="369"/>
      <c r="H73" s="370" t="str">
        <f t="shared" si="35"/>
        <v/>
      </c>
      <c r="I73" s="375" t="str">
        <f t="shared" si="23"/>
        <v/>
      </c>
    </row>
    <row r="74" ht="14.25" spans="1:9">
      <c r="A74" s="367"/>
      <c r="B74" s="368" t="s">
        <v>226</v>
      </c>
      <c r="C74" s="371"/>
      <c r="D74" s="369"/>
      <c r="E74" s="369"/>
      <c r="F74" s="369">
        <f t="shared" si="34"/>
        <v>0</v>
      </c>
      <c r="G74" s="369"/>
      <c r="H74" s="370" t="str">
        <f t="shared" si="35"/>
        <v/>
      </c>
      <c r="I74" s="375" t="str">
        <f t="shared" si="23"/>
        <v/>
      </c>
    </row>
    <row r="75" ht="14.25" spans="1:9">
      <c r="A75" s="367"/>
      <c r="B75" s="368" t="s">
        <v>227</v>
      </c>
      <c r="C75" s="371"/>
      <c r="D75" s="369"/>
      <c r="E75" s="369"/>
      <c r="F75" s="369">
        <f t="shared" si="34"/>
        <v>0</v>
      </c>
      <c r="G75" s="369"/>
      <c r="H75" s="370" t="str">
        <f t="shared" si="35"/>
        <v/>
      </c>
      <c r="I75" s="375" t="str">
        <f t="shared" ref="I75:I106" si="39">IF(D75=0,"",SUM(G75-D75)/D75*100)</f>
        <v/>
      </c>
    </row>
    <row r="76" s="345" customFormat="1" spans="1:9">
      <c r="A76" s="365"/>
      <c r="B76" s="362" t="s">
        <v>228</v>
      </c>
      <c r="C76" s="371">
        <f t="shared" ref="C76:G76" si="40">SUM(C77:C79)</f>
        <v>0</v>
      </c>
      <c r="D76" s="371">
        <f t="shared" si="40"/>
        <v>0</v>
      </c>
      <c r="E76" s="371">
        <f t="shared" si="40"/>
        <v>1194</v>
      </c>
      <c r="F76" s="371">
        <f t="shared" si="34"/>
        <v>1520</v>
      </c>
      <c r="G76" s="371">
        <f t="shared" si="40"/>
        <v>1520</v>
      </c>
      <c r="H76" s="364" t="str">
        <f t="shared" si="35"/>
        <v/>
      </c>
      <c r="I76" s="374" t="str">
        <f t="shared" si="39"/>
        <v/>
      </c>
    </row>
    <row r="77" ht="14.25" spans="1:9">
      <c r="A77" s="367"/>
      <c r="B77" s="377" t="s">
        <v>229</v>
      </c>
      <c r="C77" s="371"/>
      <c r="D77" s="369"/>
      <c r="E77" s="369">
        <v>710</v>
      </c>
      <c r="F77" s="369">
        <f t="shared" si="34"/>
        <v>850</v>
      </c>
      <c r="G77" s="369">
        <v>850</v>
      </c>
      <c r="H77" s="370" t="str">
        <f t="shared" si="35"/>
        <v/>
      </c>
      <c r="I77" s="375" t="str">
        <f t="shared" si="39"/>
        <v/>
      </c>
    </row>
    <row r="78" ht="14.25" spans="1:9">
      <c r="A78" s="367"/>
      <c r="B78" s="377" t="s">
        <v>230</v>
      </c>
      <c r="C78" s="371"/>
      <c r="D78" s="369"/>
      <c r="E78" s="369">
        <v>18</v>
      </c>
      <c r="F78" s="369">
        <f t="shared" si="34"/>
        <v>70</v>
      </c>
      <c r="G78" s="369">
        <v>70</v>
      </c>
      <c r="H78" s="370" t="str">
        <f t="shared" si="35"/>
        <v/>
      </c>
      <c r="I78" s="375" t="str">
        <f t="shared" si="39"/>
        <v/>
      </c>
    </row>
    <row r="79" ht="14.25" spans="1:9">
      <c r="A79" s="367"/>
      <c r="B79" s="377" t="s">
        <v>231</v>
      </c>
      <c r="C79" s="371"/>
      <c r="D79" s="369"/>
      <c r="E79" s="369">
        <v>466</v>
      </c>
      <c r="F79" s="369">
        <f t="shared" si="34"/>
        <v>600</v>
      </c>
      <c r="G79" s="369">
        <v>600</v>
      </c>
      <c r="H79" s="370" t="str">
        <f t="shared" si="35"/>
        <v/>
      </c>
      <c r="I79" s="375" t="str">
        <f t="shared" si="39"/>
        <v/>
      </c>
    </row>
    <row r="80" s="345" customFormat="1" spans="1:9">
      <c r="A80" s="365"/>
      <c r="B80" s="362" t="s">
        <v>232</v>
      </c>
      <c r="C80" s="371">
        <f t="shared" ref="C80:G80" si="41">SUM(C81:C83)</f>
        <v>400</v>
      </c>
      <c r="D80" s="371">
        <f t="shared" si="41"/>
        <v>450</v>
      </c>
      <c r="E80" s="371">
        <f t="shared" si="41"/>
        <v>131</v>
      </c>
      <c r="F80" s="371">
        <f t="shared" si="34"/>
        <v>-237</v>
      </c>
      <c r="G80" s="371">
        <f t="shared" si="41"/>
        <v>213</v>
      </c>
      <c r="H80" s="364">
        <f t="shared" si="35"/>
        <v>12.5</v>
      </c>
      <c r="I80" s="374">
        <f t="shared" si="39"/>
        <v>-52.6666666666667</v>
      </c>
    </row>
    <row r="81" ht="14.25" spans="1:9">
      <c r="A81" s="367"/>
      <c r="B81" s="378" t="s">
        <v>233</v>
      </c>
      <c r="C81" s="369">
        <v>14</v>
      </c>
      <c r="D81" s="369"/>
      <c r="E81" s="369"/>
      <c r="F81" s="369">
        <f t="shared" si="34"/>
        <v>0</v>
      </c>
      <c r="G81" s="369"/>
      <c r="H81" s="370">
        <f t="shared" si="35"/>
        <v>-100</v>
      </c>
      <c r="I81" s="375" t="str">
        <f t="shared" si="39"/>
        <v/>
      </c>
    </row>
    <row r="82" ht="14.25" spans="1:9">
      <c r="A82" s="367"/>
      <c r="B82" s="378" t="s">
        <v>234</v>
      </c>
      <c r="C82" s="369">
        <v>40</v>
      </c>
      <c r="D82" s="369"/>
      <c r="E82" s="369">
        <v>13</v>
      </c>
      <c r="F82" s="369">
        <f t="shared" si="34"/>
        <v>13</v>
      </c>
      <c r="G82" s="369">
        <v>13</v>
      </c>
      <c r="H82" s="370">
        <f t="shared" si="35"/>
        <v>-100</v>
      </c>
      <c r="I82" s="375" t="str">
        <f t="shared" si="39"/>
        <v/>
      </c>
    </row>
    <row r="83" ht="14.25" spans="1:9">
      <c r="A83" s="367"/>
      <c r="B83" s="378" t="s">
        <v>235</v>
      </c>
      <c r="C83" s="369">
        <v>346</v>
      </c>
      <c r="D83" s="369">
        <v>450</v>
      </c>
      <c r="E83" s="369">
        <v>118</v>
      </c>
      <c r="F83" s="369">
        <f t="shared" si="34"/>
        <v>-250</v>
      </c>
      <c r="G83" s="369">
        <v>200</v>
      </c>
      <c r="H83" s="370">
        <f t="shared" si="35"/>
        <v>30.0578034682081</v>
      </c>
      <c r="I83" s="375">
        <f t="shared" si="39"/>
        <v>-55.5555555555556</v>
      </c>
    </row>
    <row r="84" s="345" customFormat="1" spans="1:9">
      <c r="A84" s="365"/>
      <c r="B84" s="362" t="s">
        <v>236</v>
      </c>
      <c r="C84" s="371">
        <f t="shared" ref="C84:E84" si="42">SUM(C85:C87)</f>
        <v>287</v>
      </c>
      <c r="D84" s="371">
        <f t="shared" si="42"/>
        <v>90</v>
      </c>
      <c r="E84" s="371">
        <f t="shared" si="42"/>
        <v>206</v>
      </c>
      <c r="F84" s="371">
        <f t="shared" si="34"/>
        <v>210</v>
      </c>
      <c r="G84" s="371">
        <f>SUM(G86:G87)</f>
        <v>300</v>
      </c>
      <c r="H84" s="364">
        <f t="shared" si="35"/>
        <v>-68.6411149825784</v>
      </c>
      <c r="I84" s="374">
        <f t="shared" si="39"/>
        <v>233.333333333333</v>
      </c>
    </row>
    <row r="85" ht="14.25" spans="1:9">
      <c r="A85" s="367"/>
      <c r="B85" s="379" t="s">
        <v>237</v>
      </c>
      <c r="C85" s="371"/>
      <c r="D85" s="369"/>
      <c r="E85" s="369"/>
      <c r="F85" s="369">
        <f t="shared" si="34"/>
        <v>0</v>
      </c>
      <c r="G85" s="369"/>
      <c r="H85" s="370" t="str">
        <f t="shared" si="35"/>
        <v/>
      </c>
      <c r="I85" s="375" t="str">
        <f t="shared" si="39"/>
        <v/>
      </c>
    </row>
    <row r="86" s="346" customFormat="1" spans="1:9">
      <c r="A86" s="367"/>
      <c r="B86" s="379" t="s">
        <v>238</v>
      </c>
      <c r="C86" s="369">
        <v>37</v>
      </c>
      <c r="D86" s="369"/>
      <c r="E86" s="369">
        <v>15</v>
      </c>
      <c r="F86" s="369">
        <f t="shared" si="34"/>
        <v>40</v>
      </c>
      <c r="G86" s="369">
        <v>40</v>
      </c>
      <c r="H86" s="370">
        <f t="shared" si="35"/>
        <v>-100</v>
      </c>
      <c r="I86" s="375" t="str">
        <f t="shared" si="39"/>
        <v/>
      </c>
    </row>
    <row r="87" s="346" customFormat="1" spans="1:9">
      <c r="A87" s="367"/>
      <c r="B87" s="379" t="s">
        <v>239</v>
      </c>
      <c r="C87" s="369">
        <v>250</v>
      </c>
      <c r="D87" s="369">
        <v>90</v>
      </c>
      <c r="E87" s="369">
        <v>191</v>
      </c>
      <c r="F87" s="369">
        <f t="shared" si="34"/>
        <v>170</v>
      </c>
      <c r="G87" s="369">
        <v>260</v>
      </c>
      <c r="H87" s="370">
        <f t="shared" si="35"/>
        <v>-64</v>
      </c>
      <c r="I87" s="375">
        <f t="shared" si="39"/>
        <v>188.888888888889</v>
      </c>
    </row>
    <row r="88" s="345" customFormat="1" spans="1:9">
      <c r="A88" s="365"/>
      <c r="B88" s="362" t="s">
        <v>240</v>
      </c>
      <c r="C88" s="371">
        <f>SUM(C89:C92)</f>
        <v>4909</v>
      </c>
      <c r="D88" s="371">
        <f t="shared" ref="D88:E88" si="43">SUM(D89:D92)</f>
        <v>0</v>
      </c>
      <c r="E88" s="371">
        <f t="shared" si="43"/>
        <v>1229</v>
      </c>
      <c r="F88" s="371">
        <f t="shared" si="34"/>
        <v>1630</v>
      </c>
      <c r="G88" s="371">
        <f>SUM(G89:G92)</f>
        <v>1630</v>
      </c>
      <c r="H88" s="364">
        <f t="shared" si="35"/>
        <v>-100</v>
      </c>
      <c r="I88" s="374" t="str">
        <f t="shared" si="39"/>
        <v/>
      </c>
    </row>
    <row r="89" s="346" customFormat="1" spans="1:9">
      <c r="A89" s="367"/>
      <c r="B89" s="380" t="s">
        <v>241</v>
      </c>
      <c r="C89" s="369">
        <v>54</v>
      </c>
      <c r="D89" s="369"/>
      <c r="E89" s="369">
        <v>8</v>
      </c>
      <c r="F89" s="369">
        <f t="shared" si="34"/>
        <v>80</v>
      </c>
      <c r="G89" s="369">
        <v>80</v>
      </c>
      <c r="H89" s="370">
        <f t="shared" si="35"/>
        <v>-100</v>
      </c>
      <c r="I89" s="375" t="str">
        <f t="shared" si="39"/>
        <v/>
      </c>
    </row>
    <row r="90" s="346" customFormat="1" spans="1:9">
      <c r="A90" s="367"/>
      <c r="B90" s="380" t="s">
        <v>242</v>
      </c>
      <c r="C90" s="369">
        <v>32</v>
      </c>
      <c r="D90" s="369"/>
      <c r="E90" s="369">
        <v>371</v>
      </c>
      <c r="F90" s="369">
        <f t="shared" si="34"/>
        <v>480</v>
      </c>
      <c r="G90" s="369">
        <v>480</v>
      </c>
      <c r="H90" s="370">
        <f t="shared" si="35"/>
        <v>-100</v>
      </c>
      <c r="I90" s="375" t="str">
        <f t="shared" si="39"/>
        <v/>
      </c>
    </row>
    <row r="91" s="346" customFormat="1" spans="1:9">
      <c r="A91" s="367"/>
      <c r="B91" s="380" t="s">
        <v>243</v>
      </c>
      <c r="C91" s="369">
        <v>16</v>
      </c>
      <c r="D91" s="369"/>
      <c r="E91" s="369">
        <v>95</v>
      </c>
      <c r="F91" s="369">
        <f t="shared" si="34"/>
        <v>120</v>
      </c>
      <c r="G91" s="369">
        <v>120</v>
      </c>
      <c r="H91" s="370">
        <f t="shared" si="35"/>
        <v>-100</v>
      </c>
      <c r="I91" s="375" t="str">
        <f t="shared" si="39"/>
        <v/>
      </c>
    </row>
    <row r="92" s="346" customFormat="1" spans="1:9">
      <c r="A92" s="367"/>
      <c r="B92" s="380" t="s">
        <v>244</v>
      </c>
      <c r="C92" s="369">
        <v>4807</v>
      </c>
      <c r="D92" s="369"/>
      <c r="E92" s="369">
        <v>755</v>
      </c>
      <c r="F92" s="369">
        <f t="shared" si="34"/>
        <v>950</v>
      </c>
      <c r="G92" s="369">
        <v>950</v>
      </c>
      <c r="H92" s="370">
        <f t="shared" si="35"/>
        <v>-100</v>
      </c>
      <c r="I92" s="375" t="str">
        <f t="shared" si="39"/>
        <v/>
      </c>
    </row>
    <row r="93" s="345" customFormat="1" spans="1:9">
      <c r="A93" s="365"/>
      <c r="B93" s="362" t="s">
        <v>245</v>
      </c>
      <c r="C93" s="371">
        <v>1373</v>
      </c>
      <c r="D93" s="371"/>
      <c r="E93" s="371"/>
      <c r="F93" s="371">
        <f t="shared" si="34"/>
        <v>0</v>
      </c>
      <c r="G93" s="371"/>
      <c r="H93" s="364">
        <f t="shared" si="35"/>
        <v>-100</v>
      </c>
      <c r="I93" s="374" t="str">
        <f t="shared" si="39"/>
        <v/>
      </c>
    </row>
    <row r="94" s="345" customFormat="1" spans="1:9">
      <c r="A94" s="365"/>
      <c r="B94" s="381" t="s">
        <v>246</v>
      </c>
      <c r="C94" s="363">
        <f>SUM(C95:C101)</f>
        <v>89537</v>
      </c>
      <c r="D94" s="363">
        <f t="shared" ref="D94:G94" si="44">SUM(D95:D101)</f>
        <v>81441</v>
      </c>
      <c r="E94" s="363">
        <f t="shared" si="44"/>
        <v>60861</v>
      </c>
      <c r="F94" s="371">
        <f t="shared" si="34"/>
        <v>7142</v>
      </c>
      <c r="G94" s="363">
        <f t="shared" si="44"/>
        <v>88583</v>
      </c>
      <c r="H94" s="364">
        <f t="shared" si="35"/>
        <v>-9.04207199258407</v>
      </c>
      <c r="I94" s="374">
        <f t="shared" si="39"/>
        <v>8.76953868444641</v>
      </c>
    </row>
    <row r="95" ht="14.25" spans="1:9">
      <c r="A95" s="367"/>
      <c r="B95" s="368" t="s">
        <v>247</v>
      </c>
      <c r="C95" s="372">
        <f>SUM(C10,C15,C21,C26,C29,C32,C35,C38,C41,C44,C47,C50,C53,C56,C60,C64+C67)</f>
        <v>27504</v>
      </c>
      <c r="D95" s="372">
        <f t="shared" ref="D95:G95" si="45">SUM(D10,D15,D21,D26,D29,D32,D35,D38,D41,D44,D47,D50,D53,D56,D60,D64+D67)</f>
        <v>28169</v>
      </c>
      <c r="E95" s="372">
        <f t="shared" si="45"/>
        <v>23077</v>
      </c>
      <c r="F95" s="369">
        <f t="shared" si="34"/>
        <v>-1225</v>
      </c>
      <c r="G95" s="372">
        <f t="shared" si="45"/>
        <v>26944</v>
      </c>
      <c r="H95" s="370">
        <f t="shared" si="35"/>
        <v>2.41783013379873</v>
      </c>
      <c r="I95" s="375">
        <f t="shared" si="39"/>
        <v>-4.34875217437609</v>
      </c>
    </row>
    <row r="96" ht="14.25" spans="1:9">
      <c r="A96" s="367"/>
      <c r="B96" s="368" t="s">
        <v>248</v>
      </c>
      <c r="C96" s="372">
        <f>SUM(C71,C75,C83,C87,C89,C90,C92)</f>
        <v>6681</v>
      </c>
      <c r="D96" s="372">
        <f t="shared" ref="D96:G96" si="46">SUM(D71,D75,D83,D87,D89,D90,D92)</f>
        <v>1940</v>
      </c>
      <c r="E96" s="372">
        <f t="shared" si="46"/>
        <v>2509</v>
      </c>
      <c r="F96" s="369">
        <f t="shared" si="34"/>
        <v>1330</v>
      </c>
      <c r="G96" s="372">
        <f>SUM(G71,G75,G83,G87,G89,G90,G92)</f>
        <v>3270</v>
      </c>
      <c r="H96" s="370">
        <f t="shared" si="35"/>
        <v>-70.9624307738363</v>
      </c>
      <c r="I96" s="375">
        <f t="shared" si="39"/>
        <v>68.5567010309278</v>
      </c>
    </row>
    <row r="97" ht="14.25" spans="1:9">
      <c r="A97" s="367"/>
      <c r="B97" s="368" t="s">
        <v>249</v>
      </c>
      <c r="C97" s="372">
        <f>SUM(C9,C14,C20,C25,C28,C31,C34,C37,C40,C43,C46,C49,C52,C55,C59,C63+C66)</f>
        <v>12483</v>
      </c>
      <c r="D97" s="372">
        <f t="shared" ref="D97:G97" si="47">SUM(D9,D14,D20,D25,D28,D31,D34,D37,D40,D43,D46,D49,D52,D55,D59,D63+D66)</f>
        <v>12277</v>
      </c>
      <c r="E97" s="372">
        <f t="shared" si="47"/>
        <v>10275</v>
      </c>
      <c r="F97" s="369">
        <f t="shared" si="34"/>
        <v>734</v>
      </c>
      <c r="G97" s="372">
        <f t="shared" si="47"/>
        <v>13011</v>
      </c>
      <c r="H97" s="370">
        <f t="shared" si="35"/>
        <v>-1.65024433229192</v>
      </c>
      <c r="I97" s="375">
        <f t="shared" si="39"/>
        <v>5.97865928158345</v>
      </c>
    </row>
    <row r="98" ht="14.25" spans="1:9">
      <c r="A98" s="367"/>
      <c r="B98" s="368" t="s">
        <v>250</v>
      </c>
      <c r="C98" s="372">
        <f>SUM(C70,C74,C86,C81,C91)</f>
        <v>83</v>
      </c>
      <c r="D98" s="372">
        <f t="shared" ref="D98:G98" si="48">SUM(D70,D74,D86,D81,D91)</f>
        <v>0</v>
      </c>
      <c r="E98" s="372">
        <f t="shared" si="48"/>
        <v>111</v>
      </c>
      <c r="F98" s="369">
        <f t="shared" si="34"/>
        <v>160</v>
      </c>
      <c r="G98" s="372">
        <f t="shared" si="48"/>
        <v>160</v>
      </c>
      <c r="H98" s="370">
        <f t="shared" si="35"/>
        <v>-100</v>
      </c>
      <c r="I98" s="375" t="str">
        <f t="shared" si="39"/>
        <v/>
      </c>
    </row>
    <row r="99" ht="14.25" spans="1:9">
      <c r="A99" s="367"/>
      <c r="B99" s="368" t="s">
        <v>251</v>
      </c>
      <c r="C99" s="372">
        <f>SUM(C73,,C77,C78,C79,C82,C85,C93)</f>
        <v>1413</v>
      </c>
      <c r="D99" s="372">
        <f t="shared" ref="D99:G99" si="49">SUM(D73,,D77,D78,D79,D82,D85,D93)</f>
        <v>0</v>
      </c>
      <c r="E99" s="372">
        <f t="shared" si="49"/>
        <v>1207</v>
      </c>
      <c r="F99" s="369">
        <f t="shared" si="34"/>
        <v>1533</v>
      </c>
      <c r="G99" s="372">
        <f t="shared" si="49"/>
        <v>1533</v>
      </c>
      <c r="H99" s="370">
        <f t="shared" ref="H99:H130" si="50">IF(C99=0,"",SUM(D99/C99-1)*100)</f>
        <v>-100</v>
      </c>
      <c r="I99" s="375" t="str">
        <f t="shared" si="39"/>
        <v/>
      </c>
    </row>
    <row r="100" ht="14.25" spans="1:9">
      <c r="A100" s="367"/>
      <c r="B100" s="368" t="s">
        <v>252</v>
      </c>
      <c r="C100" s="372">
        <f>SUM(C13,C19,C24,C58+C8)</f>
        <v>6283</v>
      </c>
      <c r="D100" s="372">
        <f t="shared" ref="D100:G100" si="51">SUM(D13,D19,D24,D58+D8)</f>
        <v>5136</v>
      </c>
      <c r="E100" s="372">
        <f t="shared" si="51"/>
        <v>-916</v>
      </c>
      <c r="F100" s="369">
        <f t="shared" si="34"/>
        <v>907</v>
      </c>
      <c r="G100" s="372">
        <f t="shared" si="51"/>
        <v>6043</v>
      </c>
      <c r="H100" s="370">
        <f t="shared" si="50"/>
        <v>-18.2556103772083</v>
      </c>
      <c r="I100" s="375">
        <f t="shared" si="39"/>
        <v>17.6596573208723</v>
      </c>
    </row>
    <row r="101" ht="14.25" spans="1:9">
      <c r="A101" s="382"/>
      <c r="B101" s="368" t="s">
        <v>253</v>
      </c>
      <c r="C101" s="372">
        <f>SUM(C7,C12,C18,C23,C62+C16)</f>
        <v>35090</v>
      </c>
      <c r="D101" s="372">
        <f t="shared" ref="D101:G101" si="52">SUM(D7,D12,D18,D23,D62+D16)</f>
        <v>33919</v>
      </c>
      <c r="E101" s="372">
        <f t="shared" si="52"/>
        <v>24598</v>
      </c>
      <c r="F101" s="369">
        <f t="shared" si="34"/>
        <v>3703</v>
      </c>
      <c r="G101" s="372">
        <f t="shared" si="52"/>
        <v>37622</v>
      </c>
      <c r="H101" s="370">
        <f t="shared" si="50"/>
        <v>-3.33713308634939</v>
      </c>
      <c r="I101" s="375">
        <f t="shared" si="39"/>
        <v>10.9171850585218</v>
      </c>
    </row>
    <row r="102" s="345" customFormat="1" ht="14.25" customHeight="1" spans="1:9">
      <c r="A102" s="383" t="s">
        <v>254</v>
      </c>
      <c r="B102" s="362" t="s">
        <v>255</v>
      </c>
      <c r="C102" s="363">
        <f>SUM(C103+C104+C108+C109+C113)</f>
        <v>439</v>
      </c>
      <c r="D102" s="363">
        <f t="shared" ref="D102:G102" si="53">SUM(D103+D104+D108+D109+D113)</f>
        <v>400</v>
      </c>
      <c r="E102" s="363">
        <f t="shared" si="53"/>
        <v>714</v>
      </c>
      <c r="F102" s="371">
        <f t="shared" si="34"/>
        <v>350</v>
      </c>
      <c r="G102" s="363">
        <f t="shared" si="53"/>
        <v>750</v>
      </c>
      <c r="H102" s="364">
        <f t="shared" si="50"/>
        <v>-8.88382687927107</v>
      </c>
      <c r="I102" s="374">
        <f t="shared" si="39"/>
        <v>87.5</v>
      </c>
    </row>
    <row r="103" s="345" customFormat="1" ht="14.25" customHeight="1" spans="1:9">
      <c r="A103" s="384"/>
      <c r="B103" s="366" t="s">
        <v>256</v>
      </c>
      <c r="C103" s="363"/>
      <c r="D103" s="363"/>
      <c r="E103" s="363"/>
      <c r="F103" s="371">
        <f t="shared" si="34"/>
        <v>0</v>
      </c>
      <c r="G103" s="363"/>
      <c r="H103" s="364" t="str">
        <f t="shared" si="50"/>
        <v/>
      </c>
      <c r="I103" s="374" t="str">
        <f t="shared" si="39"/>
        <v/>
      </c>
    </row>
    <row r="104" s="345" customFormat="1" ht="14.25" customHeight="1" spans="1:9">
      <c r="A104" s="384"/>
      <c r="B104" s="366" t="s">
        <v>257</v>
      </c>
      <c r="C104" s="363">
        <f>SUM(C105:C107)</f>
        <v>0</v>
      </c>
      <c r="D104" s="363">
        <f t="shared" ref="D104:G104" si="54">SUM(D105:D107)</f>
        <v>0</v>
      </c>
      <c r="E104" s="363">
        <f t="shared" si="54"/>
        <v>0</v>
      </c>
      <c r="F104" s="371">
        <f t="shared" si="34"/>
        <v>0</v>
      </c>
      <c r="G104" s="363">
        <f t="shared" si="54"/>
        <v>0</v>
      </c>
      <c r="H104" s="364" t="str">
        <f t="shared" si="50"/>
        <v/>
      </c>
      <c r="I104" s="374" t="str">
        <f t="shared" si="39"/>
        <v/>
      </c>
    </row>
    <row r="105" ht="14.25" customHeight="1" spans="1:9">
      <c r="A105" s="385"/>
      <c r="B105" s="368" t="s">
        <v>258</v>
      </c>
      <c r="C105" s="372"/>
      <c r="D105" s="372"/>
      <c r="E105" s="372"/>
      <c r="F105" s="369">
        <f t="shared" si="34"/>
        <v>0</v>
      </c>
      <c r="G105" s="372"/>
      <c r="H105" s="370" t="str">
        <f t="shared" si="50"/>
        <v/>
      </c>
      <c r="I105" s="375" t="str">
        <f t="shared" si="39"/>
        <v/>
      </c>
    </row>
    <row r="106" ht="14.25" customHeight="1" spans="1:9">
      <c r="A106" s="385"/>
      <c r="B106" s="368" t="s">
        <v>259</v>
      </c>
      <c r="C106" s="372"/>
      <c r="D106" s="372"/>
      <c r="E106" s="372"/>
      <c r="F106" s="369">
        <f t="shared" si="34"/>
        <v>0</v>
      </c>
      <c r="G106" s="372"/>
      <c r="H106" s="370" t="str">
        <f t="shared" si="50"/>
        <v/>
      </c>
      <c r="I106" s="375" t="str">
        <f t="shared" si="39"/>
        <v/>
      </c>
    </row>
    <row r="107" ht="14.25" customHeight="1" spans="1:9">
      <c r="A107" s="385"/>
      <c r="B107" s="368" t="s">
        <v>260</v>
      </c>
      <c r="C107" s="372"/>
      <c r="D107" s="372"/>
      <c r="E107" s="372"/>
      <c r="F107" s="369">
        <f t="shared" si="34"/>
        <v>0</v>
      </c>
      <c r="G107" s="372"/>
      <c r="H107" s="370" t="str">
        <f t="shared" si="50"/>
        <v/>
      </c>
      <c r="I107" s="375" t="str">
        <f t="shared" ref="I107:I138" si="55">IF(D107=0,"",SUM(G107-D107)/D107*100)</f>
        <v/>
      </c>
    </row>
    <row r="108" s="347" customFormat="1" ht="15" customHeight="1" spans="1:9">
      <c r="A108" s="384"/>
      <c r="B108" s="386" t="s">
        <v>261</v>
      </c>
      <c r="C108" s="387">
        <v>409</v>
      </c>
      <c r="D108" s="387">
        <v>400</v>
      </c>
      <c r="E108" s="387">
        <v>714</v>
      </c>
      <c r="F108" s="371">
        <f t="shared" si="34"/>
        <v>350</v>
      </c>
      <c r="G108" s="387">
        <v>750</v>
      </c>
      <c r="H108" s="364">
        <f t="shared" si="50"/>
        <v>-2.20048899755502</v>
      </c>
      <c r="I108" s="374">
        <f t="shared" si="55"/>
        <v>87.5</v>
      </c>
    </row>
    <row r="109" s="345" customFormat="1" ht="14.25" customHeight="1" spans="1:9">
      <c r="A109" s="384"/>
      <c r="B109" s="366" t="s">
        <v>262</v>
      </c>
      <c r="C109" s="363">
        <f t="shared" ref="C109:G109" si="56">SUM(C110:C112)</f>
        <v>0</v>
      </c>
      <c r="D109" s="363">
        <f t="shared" si="56"/>
        <v>0</v>
      </c>
      <c r="E109" s="363">
        <f t="shared" si="56"/>
        <v>0</v>
      </c>
      <c r="F109" s="371">
        <f t="shared" si="34"/>
        <v>0</v>
      </c>
      <c r="G109" s="363">
        <f t="shared" si="56"/>
        <v>0</v>
      </c>
      <c r="H109" s="364" t="str">
        <f t="shared" si="50"/>
        <v/>
      </c>
      <c r="I109" s="374" t="str">
        <f t="shared" si="55"/>
        <v/>
      </c>
    </row>
    <row r="110" ht="14.25" customHeight="1" spans="1:9">
      <c r="A110" s="385"/>
      <c r="B110" s="368" t="s">
        <v>258</v>
      </c>
      <c r="C110" s="372"/>
      <c r="D110" s="372"/>
      <c r="E110" s="363"/>
      <c r="F110" s="369">
        <f t="shared" si="34"/>
        <v>0</v>
      </c>
      <c r="G110" s="372"/>
      <c r="H110" s="370" t="str">
        <f t="shared" si="50"/>
        <v/>
      </c>
      <c r="I110" s="375" t="str">
        <f t="shared" si="55"/>
        <v/>
      </c>
    </row>
    <row r="111" ht="14.25" customHeight="1" spans="1:9">
      <c r="A111" s="385"/>
      <c r="B111" s="368" t="s">
        <v>259</v>
      </c>
      <c r="C111" s="372"/>
      <c r="D111" s="372"/>
      <c r="E111" s="363"/>
      <c r="F111" s="369">
        <f t="shared" si="34"/>
        <v>0</v>
      </c>
      <c r="G111" s="372"/>
      <c r="H111" s="370" t="str">
        <f t="shared" si="50"/>
        <v/>
      </c>
      <c r="I111" s="375" t="str">
        <f t="shared" si="55"/>
        <v/>
      </c>
    </row>
    <row r="112" ht="14.25" customHeight="1" spans="1:9">
      <c r="A112" s="385"/>
      <c r="B112" s="368" t="s">
        <v>263</v>
      </c>
      <c r="C112" s="372"/>
      <c r="D112" s="372"/>
      <c r="E112" s="363"/>
      <c r="F112" s="369">
        <f t="shared" si="34"/>
        <v>0</v>
      </c>
      <c r="G112" s="372"/>
      <c r="H112" s="370" t="str">
        <f t="shared" si="50"/>
        <v/>
      </c>
      <c r="I112" s="375" t="str">
        <f t="shared" si="55"/>
        <v/>
      </c>
    </row>
    <row r="113" s="345" customFormat="1" spans="1:9">
      <c r="A113" s="384"/>
      <c r="B113" s="366" t="s">
        <v>264</v>
      </c>
      <c r="C113" s="363">
        <f>SUM(C114:C117)</f>
        <v>30</v>
      </c>
      <c r="D113" s="363">
        <f t="shared" ref="D113:G113" si="57">SUM(D114:D117)</f>
        <v>0</v>
      </c>
      <c r="E113" s="363">
        <f t="shared" si="57"/>
        <v>0</v>
      </c>
      <c r="F113" s="371">
        <f t="shared" si="34"/>
        <v>0</v>
      </c>
      <c r="G113" s="363">
        <f t="shared" si="57"/>
        <v>0</v>
      </c>
      <c r="H113" s="364">
        <f t="shared" si="50"/>
        <v>-100</v>
      </c>
      <c r="I113" s="374" t="str">
        <f t="shared" si="55"/>
        <v/>
      </c>
    </row>
    <row r="114" ht="14.25" spans="1:9">
      <c r="A114" s="385"/>
      <c r="B114" s="368" t="s">
        <v>258</v>
      </c>
      <c r="C114" s="372">
        <v>30</v>
      </c>
      <c r="D114" s="372"/>
      <c r="E114" s="372"/>
      <c r="F114" s="369">
        <f t="shared" si="34"/>
        <v>0</v>
      </c>
      <c r="G114" s="372"/>
      <c r="H114" s="370">
        <f t="shared" si="50"/>
        <v>-100</v>
      </c>
      <c r="I114" s="375" t="str">
        <f t="shared" si="55"/>
        <v/>
      </c>
    </row>
    <row r="115" ht="14.25" spans="1:9">
      <c r="A115" s="385"/>
      <c r="B115" s="368" t="s">
        <v>259</v>
      </c>
      <c r="C115" s="372"/>
      <c r="D115" s="372"/>
      <c r="E115" s="372"/>
      <c r="F115" s="369">
        <f t="shared" si="34"/>
        <v>0</v>
      </c>
      <c r="G115" s="372"/>
      <c r="H115" s="370" t="str">
        <f t="shared" si="50"/>
        <v/>
      </c>
      <c r="I115" s="375" t="str">
        <f t="shared" si="55"/>
        <v/>
      </c>
    </row>
    <row r="116" ht="14.25" spans="1:9">
      <c r="A116" s="385"/>
      <c r="B116" s="368" t="s">
        <v>263</v>
      </c>
      <c r="C116" s="372"/>
      <c r="D116" s="372"/>
      <c r="E116" s="372"/>
      <c r="F116" s="369">
        <f t="shared" si="34"/>
        <v>0</v>
      </c>
      <c r="G116" s="372"/>
      <c r="H116" s="370" t="str">
        <f t="shared" si="50"/>
        <v/>
      </c>
      <c r="I116" s="375" t="str">
        <f t="shared" si="55"/>
        <v/>
      </c>
    </row>
    <row r="117" ht="14.25" spans="1:9">
      <c r="A117" s="385"/>
      <c r="B117" s="368" t="s">
        <v>260</v>
      </c>
      <c r="C117" s="372"/>
      <c r="D117" s="372"/>
      <c r="E117" s="372"/>
      <c r="F117" s="369">
        <f t="shared" si="34"/>
        <v>0</v>
      </c>
      <c r="G117" s="372"/>
      <c r="H117" s="370" t="str">
        <f t="shared" si="50"/>
        <v/>
      </c>
      <c r="I117" s="375" t="str">
        <f t="shared" si="55"/>
        <v/>
      </c>
    </row>
    <row r="118" s="345" customFormat="1" spans="1:9">
      <c r="A118" s="384"/>
      <c r="B118" s="362" t="s">
        <v>265</v>
      </c>
      <c r="C118" s="363">
        <f>SUM(C119:C122)</f>
        <v>3071</v>
      </c>
      <c r="D118" s="363">
        <f t="shared" ref="D118:G118" si="58">SUM(D119:D122)</f>
        <v>12981</v>
      </c>
      <c r="E118" s="363">
        <f t="shared" si="58"/>
        <v>1216</v>
      </c>
      <c r="F118" s="371">
        <f t="shared" si="34"/>
        <v>-11536</v>
      </c>
      <c r="G118" s="363">
        <f t="shared" si="58"/>
        <v>1445</v>
      </c>
      <c r="H118" s="364">
        <f t="shared" si="50"/>
        <v>322.69619016607</v>
      </c>
      <c r="I118" s="374">
        <f t="shared" si="55"/>
        <v>-88.8683460442185</v>
      </c>
    </row>
    <row r="119" s="346" customFormat="1" spans="1:9">
      <c r="A119" s="385"/>
      <c r="B119" s="368" t="s">
        <v>266</v>
      </c>
      <c r="C119" s="372">
        <v>3071</v>
      </c>
      <c r="D119" s="372">
        <v>12981</v>
      </c>
      <c r="E119" s="372">
        <v>1216</v>
      </c>
      <c r="F119" s="369">
        <f t="shared" si="34"/>
        <v>-11536</v>
      </c>
      <c r="G119" s="372">
        <v>1445</v>
      </c>
      <c r="H119" s="370">
        <f t="shared" si="50"/>
        <v>322.69619016607</v>
      </c>
      <c r="I119" s="375">
        <f t="shared" si="55"/>
        <v>-88.8683460442185</v>
      </c>
    </row>
    <row r="120" ht="14.25" spans="1:9">
      <c r="A120" s="385"/>
      <c r="B120" s="368" t="s">
        <v>267</v>
      </c>
      <c r="C120" s="372"/>
      <c r="D120" s="372"/>
      <c r="E120" s="372"/>
      <c r="F120" s="369">
        <f t="shared" si="34"/>
        <v>0</v>
      </c>
      <c r="G120" s="372"/>
      <c r="H120" s="370" t="str">
        <f t="shared" si="50"/>
        <v/>
      </c>
      <c r="I120" s="375" t="str">
        <f t="shared" si="55"/>
        <v/>
      </c>
    </row>
    <row r="121" ht="14.25" spans="1:9">
      <c r="A121" s="385"/>
      <c r="B121" s="368" t="s">
        <v>268</v>
      </c>
      <c r="C121" s="372"/>
      <c r="D121" s="372"/>
      <c r="E121" s="372"/>
      <c r="F121" s="369">
        <f t="shared" si="34"/>
        <v>0</v>
      </c>
      <c r="G121" s="372"/>
      <c r="H121" s="370" t="str">
        <f t="shared" si="50"/>
        <v/>
      </c>
      <c r="I121" s="375" t="str">
        <f t="shared" si="55"/>
        <v/>
      </c>
    </row>
    <row r="122" ht="14.25" spans="1:9">
      <c r="A122" s="385"/>
      <c r="B122" s="368" t="s">
        <v>269</v>
      </c>
      <c r="C122" s="372"/>
      <c r="D122" s="372"/>
      <c r="E122" s="372"/>
      <c r="F122" s="369">
        <f t="shared" si="34"/>
        <v>0</v>
      </c>
      <c r="G122" s="372"/>
      <c r="H122" s="370" t="str">
        <f t="shared" si="50"/>
        <v/>
      </c>
      <c r="I122" s="375" t="str">
        <f t="shared" si="55"/>
        <v/>
      </c>
    </row>
    <row r="123" s="345" customFormat="1" spans="1:9">
      <c r="A123" s="384"/>
      <c r="B123" s="362" t="s">
        <v>270</v>
      </c>
      <c r="C123" s="363">
        <f>SUM(C124:C126)</f>
        <v>3776</v>
      </c>
      <c r="D123" s="363">
        <f t="shared" ref="D123:G123" si="59">SUM(D124:D126)</f>
        <v>3300</v>
      </c>
      <c r="E123" s="363">
        <f t="shared" si="59"/>
        <v>1475</v>
      </c>
      <c r="F123" s="371">
        <f t="shared" si="34"/>
        <v>-1648</v>
      </c>
      <c r="G123" s="363">
        <f t="shared" si="59"/>
        <v>1652</v>
      </c>
      <c r="H123" s="364">
        <f t="shared" si="50"/>
        <v>-12.6059322033898</v>
      </c>
      <c r="I123" s="374">
        <f t="shared" si="55"/>
        <v>-49.9393939393939</v>
      </c>
    </row>
    <row r="124" ht="14.25" spans="1:9">
      <c r="A124" s="385"/>
      <c r="B124" s="368" t="s">
        <v>266</v>
      </c>
      <c r="C124" s="372">
        <v>3761</v>
      </c>
      <c r="D124" s="372">
        <v>3300</v>
      </c>
      <c r="E124" s="372">
        <v>1473</v>
      </c>
      <c r="F124" s="369">
        <f t="shared" si="34"/>
        <v>-1650</v>
      </c>
      <c r="G124" s="372">
        <v>1650</v>
      </c>
      <c r="H124" s="370">
        <f t="shared" si="50"/>
        <v>-12.25737835682</v>
      </c>
      <c r="I124" s="375">
        <f t="shared" si="55"/>
        <v>-50</v>
      </c>
    </row>
    <row r="125" ht="14.25" spans="1:9">
      <c r="A125" s="385"/>
      <c r="B125" s="368" t="s">
        <v>267</v>
      </c>
      <c r="C125" s="372">
        <v>15</v>
      </c>
      <c r="D125" s="372"/>
      <c r="E125" s="372">
        <v>2</v>
      </c>
      <c r="F125" s="369">
        <f t="shared" si="34"/>
        <v>2</v>
      </c>
      <c r="G125" s="372">
        <v>2</v>
      </c>
      <c r="H125" s="370">
        <f t="shared" si="50"/>
        <v>-100</v>
      </c>
      <c r="I125" s="375" t="str">
        <f t="shared" si="55"/>
        <v/>
      </c>
    </row>
    <row r="126" ht="14.25" spans="1:9">
      <c r="A126" s="385"/>
      <c r="B126" s="368" t="s">
        <v>268</v>
      </c>
      <c r="C126" s="372"/>
      <c r="D126" s="372"/>
      <c r="E126" s="372"/>
      <c r="F126" s="369">
        <f t="shared" si="34"/>
        <v>0</v>
      </c>
      <c r="G126" s="372"/>
      <c r="H126" s="370" t="str">
        <f t="shared" si="50"/>
        <v/>
      </c>
      <c r="I126" s="375" t="str">
        <f t="shared" si="55"/>
        <v/>
      </c>
    </row>
    <row r="127" s="345" customFormat="1" spans="1:9">
      <c r="A127" s="384"/>
      <c r="B127" s="388" t="s">
        <v>271</v>
      </c>
      <c r="C127" s="387">
        <f>SUM(C128,C129,C130,C133,C138)</f>
        <v>4684</v>
      </c>
      <c r="D127" s="387">
        <f t="shared" ref="D127:G127" si="60">SUM(D128,D129,D130,D133,D138)</f>
        <v>6425</v>
      </c>
      <c r="E127" s="387">
        <f t="shared" si="60"/>
        <v>3539</v>
      </c>
      <c r="F127" s="371">
        <f t="shared" si="34"/>
        <v>0</v>
      </c>
      <c r="G127" s="387">
        <f t="shared" si="60"/>
        <v>6425</v>
      </c>
      <c r="H127" s="364">
        <f t="shared" si="50"/>
        <v>37.1690862510675</v>
      </c>
      <c r="I127" s="374">
        <f t="shared" si="55"/>
        <v>0</v>
      </c>
    </row>
    <row r="128" ht="14.25" spans="1:9">
      <c r="A128" s="385"/>
      <c r="B128" s="380" t="s">
        <v>272</v>
      </c>
      <c r="C128" s="389">
        <v>43</v>
      </c>
      <c r="D128" s="389">
        <v>50</v>
      </c>
      <c r="E128" s="389">
        <v>18</v>
      </c>
      <c r="F128" s="369">
        <f t="shared" si="34"/>
        <v>-20</v>
      </c>
      <c r="G128" s="389">
        <v>30</v>
      </c>
      <c r="H128" s="370">
        <f t="shared" si="50"/>
        <v>16.2790697674419</v>
      </c>
      <c r="I128" s="375">
        <f t="shared" si="55"/>
        <v>-40</v>
      </c>
    </row>
    <row r="129" ht="14.25" spans="1:9">
      <c r="A129" s="385"/>
      <c r="B129" s="380" t="s">
        <v>273</v>
      </c>
      <c r="C129" s="389">
        <v>33</v>
      </c>
      <c r="D129" s="389"/>
      <c r="E129" s="389">
        <v>13</v>
      </c>
      <c r="F129" s="369">
        <f t="shared" si="34"/>
        <v>20</v>
      </c>
      <c r="G129" s="389">
        <v>20</v>
      </c>
      <c r="H129" s="370">
        <f t="shared" si="50"/>
        <v>-100</v>
      </c>
      <c r="I129" s="375" t="str">
        <f t="shared" si="55"/>
        <v/>
      </c>
    </row>
    <row r="130" s="346" customFormat="1" spans="1:9">
      <c r="A130" s="385"/>
      <c r="B130" s="380" t="s">
        <v>274</v>
      </c>
      <c r="C130" s="389">
        <f t="shared" ref="C130:G130" si="61">SUM(C131:C132)</f>
        <v>442</v>
      </c>
      <c r="D130" s="389">
        <f t="shared" si="61"/>
        <v>0</v>
      </c>
      <c r="E130" s="389">
        <f t="shared" si="61"/>
        <v>0</v>
      </c>
      <c r="F130" s="369">
        <f t="shared" ref="F130:F160" si="62">G130-D130</f>
        <v>0</v>
      </c>
      <c r="G130" s="389">
        <f t="shared" si="61"/>
        <v>0</v>
      </c>
      <c r="H130" s="370">
        <f t="shared" si="50"/>
        <v>-100</v>
      </c>
      <c r="I130" s="375" t="str">
        <f t="shared" si="55"/>
        <v/>
      </c>
    </row>
    <row r="131" s="346" customFormat="1" spans="1:9">
      <c r="A131" s="385"/>
      <c r="B131" s="368" t="s">
        <v>275</v>
      </c>
      <c r="C131" s="389">
        <v>354</v>
      </c>
      <c r="D131" s="389"/>
      <c r="E131" s="389"/>
      <c r="F131" s="369">
        <f t="shared" si="62"/>
        <v>0</v>
      </c>
      <c r="G131" s="389"/>
      <c r="H131" s="370">
        <f t="shared" ref="H131:H160" si="63">IF(C131=0,"",SUM(D131/C131-1)*100)</f>
        <v>-100</v>
      </c>
      <c r="I131" s="375" t="str">
        <f t="shared" si="55"/>
        <v/>
      </c>
    </row>
    <row r="132" s="346" customFormat="1" spans="1:9">
      <c r="A132" s="385"/>
      <c r="B132" s="368" t="s">
        <v>276</v>
      </c>
      <c r="C132" s="389">
        <v>88</v>
      </c>
      <c r="D132" s="389"/>
      <c r="E132" s="389"/>
      <c r="F132" s="369">
        <f t="shared" si="62"/>
        <v>0</v>
      </c>
      <c r="G132" s="389"/>
      <c r="H132" s="370">
        <f t="shared" si="63"/>
        <v>-100</v>
      </c>
      <c r="I132" s="375" t="str">
        <f t="shared" si="55"/>
        <v/>
      </c>
    </row>
    <row r="133" ht="14.25" spans="1:9">
      <c r="A133" s="385"/>
      <c r="B133" s="380" t="s">
        <v>277</v>
      </c>
      <c r="C133" s="389">
        <f>SUM(C134:C137)</f>
        <v>4127</v>
      </c>
      <c r="D133" s="389">
        <f t="shared" ref="D133:G133" si="64">SUM(D134:D137)</f>
        <v>6375</v>
      </c>
      <c r="E133" s="389">
        <f t="shared" si="64"/>
        <v>3508</v>
      </c>
      <c r="F133" s="369">
        <f t="shared" si="62"/>
        <v>0</v>
      </c>
      <c r="G133" s="389">
        <f t="shared" si="64"/>
        <v>6375</v>
      </c>
      <c r="H133" s="370">
        <f t="shared" si="63"/>
        <v>54.4705597286164</v>
      </c>
      <c r="I133" s="375">
        <f t="shared" si="55"/>
        <v>0</v>
      </c>
    </row>
    <row r="134" ht="14.25" spans="1:9">
      <c r="A134" s="385"/>
      <c r="B134" s="368" t="s">
        <v>278</v>
      </c>
      <c r="C134" s="372">
        <v>2751</v>
      </c>
      <c r="D134" s="372">
        <v>2550</v>
      </c>
      <c r="E134" s="372">
        <v>2339</v>
      </c>
      <c r="F134" s="369">
        <f t="shared" si="62"/>
        <v>0</v>
      </c>
      <c r="G134" s="372">
        <v>2550</v>
      </c>
      <c r="H134" s="370">
        <f t="shared" si="63"/>
        <v>-7.30643402399127</v>
      </c>
      <c r="I134" s="375">
        <f t="shared" si="55"/>
        <v>0</v>
      </c>
    </row>
    <row r="135" ht="14.25" spans="1:9">
      <c r="A135" s="385"/>
      <c r="B135" s="368" t="s">
        <v>279</v>
      </c>
      <c r="C135" s="372">
        <v>1376</v>
      </c>
      <c r="D135" s="372">
        <v>1275</v>
      </c>
      <c r="E135" s="372">
        <v>1169</v>
      </c>
      <c r="F135" s="369">
        <f t="shared" si="62"/>
        <v>0</v>
      </c>
      <c r="G135" s="372">
        <v>1275</v>
      </c>
      <c r="H135" s="370">
        <f t="shared" si="63"/>
        <v>-7.34011627906976</v>
      </c>
      <c r="I135" s="375">
        <f t="shared" si="55"/>
        <v>0</v>
      </c>
    </row>
    <row r="136" ht="14.25" spans="1:9">
      <c r="A136" s="385"/>
      <c r="B136" s="368" t="s">
        <v>280</v>
      </c>
      <c r="C136" s="372"/>
      <c r="D136" s="389">
        <v>1913</v>
      </c>
      <c r="E136" s="389"/>
      <c r="F136" s="369">
        <f t="shared" si="62"/>
        <v>0</v>
      </c>
      <c r="G136" s="389">
        <v>1913</v>
      </c>
      <c r="H136" s="370" t="str">
        <f t="shared" si="63"/>
        <v/>
      </c>
      <c r="I136" s="375">
        <f t="shared" si="55"/>
        <v>0</v>
      </c>
    </row>
    <row r="137" ht="14.25" spans="1:9">
      <c r="A137" s="385"/>
      <c r="B137" s="368" t="s">
        <v>281</v>
      </c>
      <c r="C137" s="372"/>
      <c r="D137" s="389">
        <v>637</v>
      </c>
      <c r="E137" s="389"/>
      <c r="F137" s="369">
        <f t="shared" si="62"/>
        <v>0</v>
      </c>
      <c r="G137" s="389">
        <v>637</v>
      </c>
      <c r="H137" s="370" t="str">
        <f t="shared" si="63"/>
        <v/>
      </c>
      <c r="I137" s="375">
        <f t="shared" si="55"/>
        <v>0</v>
      </c>
    </row>
    <row r="138" ht="24.9" customHeight="1" spans="1:9">
      <c r="A138" s="385"/>
      <c r="B138" s="368" t="s">
        <v>282</v>
      </c>
      <c r="C138" s="372">
        <v>39</v>
      </c>
      <c r="D138" s="389"/>
      <c r="E138" s="389"/>
      <c r="F138" s="369">
        <f t="shared" si="62"/>
        <v>0</v>
      </c>
      <c r="G138" s="389"/>
      <c r="H138" s="370">
        <f t="shared" si="63"/>
        <v>-100</v>
      </c>
      <c r="I138" s="375" t="str">
        <f t="shared" si="55"/>
        <v/>
      </c>
    </row>
    <row r="139" s="345" customFormat="1" spans="1:9">
      <c r="A139" s="384"/>
      <c r="B139" s="362" t="s">
        <v>283</v>
      </c>
      <c r="C139" s="363">
        <v>5</v>
      </c>
      <c r="D139" s="363"/>
      <c r="E139" s="363">
        <v>-5</v>
      </c>
      <c r="F139" s="371">
        <f t="shared" si="62"/>
        <v>0</v>
      </c>
      <c r="G139" s="363"/>
      <c r="H139" s="364">
        <f t="shared" si="63"/>
        <v>-100</v>
      </c>
      <c r="I139" s="374" t="str">
        <f t="shared" ref="I139:I160" si="65">IF(D139=0,"",SUM(G139-D139)/D139*100)</f>
        <v/>
      </c>
    </row>
    <row r="140" s="345" customFormat="1" spans="1:9">
      <c r="A140" s="384"/>
      <c r="B140" s="362" t="s">
        <v>284</v>
      </c>
      <c r="C140" s="363">
        <v>449</v>
      </c>
      <c r="D140" s="363">
        <v>60</v>
      </c>
      <c r="E140" s="363">
        <v>94</v>
      </c>
      <c r="F140" s="371">
        <f t="shared" si="62"/>
        <v>40</v>
      </c>
      <c r="G140" s="363">
        <v>100</v>
      </c>
      <c r="H140" s="364">
        <f t="shared" si="63"/>
        <v>-86.6369710467706</v>
      </c>
      <c r="I140" s="374">
        <f t="shared" si="65"/>
        <v>66.6666666666667</v>
      </c>
    </row>
    <row r="141" s="345" customFormat="1" spans="1:9">
      <c r="A141" s="384"/>
      <c r="B141" s="362" t="s">
        <v>285</v>
      </c>
      <c r="C141" s="363">
        <v>913</v>
      </c>
      <c r="D141" s="363">
        <v>1150</v>
      </c>
      <c r="E141" s="363">
        <v>883</v>
      </c>
      <c r="F141" s="371">
        <f t="shared" si="62"/>
        <v>-250</v>
      </c>
      <c r="G141" s="363">
        <v>900</v>
      </c>
      <c r="H141" s="364">
        <f t="shared" si="63"/>
        <v>25.9583789704272</v>
      </c>
      <c r="I141" s="374">
        <f t="shared" si="65"/>
        <v>-21.7391304347826</v>
      </c>
    </row>
    <row r="142" s="345" customFormat="1" spans="1:9">
      <c r="A142" s="384"/>
      <c r="B142" s="362" t="s">
        <v>286</v>
      </c>
      <c r="C142" s="363"/>
      <c r="D142" s="363"/>
      <c r="E142" s="363"/>
      <c r="F142" s="371">
        <f t="shared" si="62"/>
        <v>0</v>
      </c>
      <c r="G142" s="363"/>
      <c r="H142" s="364" t="str">
        <f t="shared" si="63"/>
        <v/>
      </c>
      <c r="I142" s="374" t="str">
        <f t="shared" si="65"/>
        <v/>
      </c>
    </row>
    <row r="143" s="345" customFormat="1" spans="1:9">
      <c r="A143" s="384"/>
      <c r="B143" s="362" t="s">
        <v>287</v>
      </c>
      <c r="C143" s="363">
        <f t="shared" ref="C143:G143" si="66">SUM(C144:C145)</f>
        <v>0</v>
      </c>
      <c r="D143" s="363">
        <f t="shared" si="66"/>
        <v>0</v>
      </c>
      <c r="E143" s="363">
        <f t="shared" si="66"/>
        <v>3053</v>
      </c>
      <c r="F143" s="371">
        <f t="shared" si="62"/>
        <v>-982</v>
      </c>
      <c r="G143" s="363">
        <f t="shared" si="66"/>
        <v>-982</v>
      </c>
      <c r="H143" s="364" t="str">
        <f t="shared" si="63"/>
        <v/>
      </c>
      <c r="I143" s="374" t="str">
        <f t="shared" si="65"/>
        <v/>
      </c>
    </row>
    <row r="144" ht="14.25" spans="1:9">
      <c r="A144" s="385"/>
      <c r="B144" s="390" t="s">
        <v>288</v>
      </c>
      <c r="C144" s="372"/>
      <c r="D144" s="372"/>
      <c r="E144" s="372">
        <v>-982</v>
      </c>
      <c r="F144" s="369">
        <f t="shared" si="62"/>
        <v>-982</v>
      </c>
      <c r="G144" s="372">
        <v>-982</v>
      </c>
      <c r="H144" s="370" t="str">
        <f t="shared" si="63"/>
        <v/>
      </c>
      <c r="I144" s="375" t="str">
        <f t="shared" si="65"/>
        <v/>
      </c>
    </row>
    <row r="145" ht="14.25" spans="1:9">
      <c r="A145" s="385"/>
      <c r="B145" s="390" t="s">
        <v>289</v>
      </c>
      <c r="C145" s="372"/>
      <c r="D145" s="372"/>
      <c r="E145" s="372">
        <v>4035</v>
      </c>
      <c r="F145" s="369">
        <f t="shared" si="62"/>
        <v>0</v>
      </c>
      <c r="G145" s="372"/>
      <c r="H145" s="370" t="str">
        <f t="shared" si="63"/>
        <v/>
      </c>
      <c r="I145" s="375" t="str">
        <f t="shared" si="65"/>
        <v/>
      </c>
    </row>
    <row r="146" s="345" customFormat="1" spans="1:9">
      <c r="A146" s="384"/>
      <c r="B146" s="381" t="s">
        <v>290</v>
      </c>
      <c r="C146" s="363">
        <f t="shared" ref="C146:G146" si="67">SUM(C147:C152)</f>
        <v>13337</v>
      </c>
      <c r="D146" s="363">
        <f t="shared" si="67"/>
        <v>24316</v>
      </c>
      <c r="E146" s="363">
        <f t="shared" si="67"/>
        <v>10969</v>
      </c>
      <c r="F146" s="371">
        <f t="shared" si="62"/>
        <v>-14026</v>
      </c>
      <c r="G146" s="363">
        <f t="shared" si="67"/>
        <v>10290</v>
      </c>
      <c r="H146" s="364">
        <f t="shared" si="63"/>
        <v>82.3198620379396</v>
      </c>
      <c r="I146" s="374">
        <f t="shared" si="65"/>
        <v>-57.6821845698306</v>
      </c>
    </row>
    <row r="147" ht="14.25" spans="1:9">
      <c r="A147" s="385"/>
      <c r="B147" s="368" t="s">
        <v>247</v>
      </c>
      <c r="C147" s="372">
        <f t="shared" ref="C147:G147" si="68">C144</f>
        <v>0</v>
      </c>
      <c r="D147" s="372">
        <f t="shared" si="68"/>
        <v>0</v>
      </c>
      <c r="E147" s="372">
        <f t="shared" si="68"/>
        <v>-982</v>
      </c>
      <c r="F147" s="369">
        <f t="shared" si="62"/>
        <v>-982</v>
      </c>
      <c r="G147" s="372">
        <f t="shared" si="68"/>
        <v>-982</v>
      </c>
      <c r="H147" s="370" t="str">
        <f t="shared" si="63"/>
        <v/>
      </c>
      <c r="I147" s="375" t="str">
        <f t="shared" si="65"/>
        <v/>
      </c>
    </row>
    <row r="148" ht="14.25" spans="1:9">
      <c r="A148" s="385"/>
      <c r="B148" s="368" t="s">
        <v>248</v>
      </c>
      <c r="C148" s="372">
        <f t="shared" ref="C148:G148" si="69">SUM(C142,C141,C140,C139,C138,C134,C131,C129,C128,C124,C119,C114,C110,C108,C105,C103)</f>
        <v>11858</v>
      </c>
      <c r="D148" s="372">
        <f t="shared" si="69"/>
        <v>20491</v>
      </c>
      <c r="E148" s="372">
        <f t="shared" si="69"/>
        <v>6745</v>
      </c>
      <c r="F148" s="369">
        <f t="shared" si="62"/>
        <v>-13046</v>
      </c>
      <c r="G148" s="372">
        <f t="shared" si="69"/>
        <v>7445</v>
      </c>
      <c r="H148" s="370">
        <f t="shared" si="63"/>
        <v>72.8031708551189</v>
      </c>
      <c r="I148" s="375">
        <f t="shared" si="65"/>
        <v>-63.6669757454492</v>
      </c>
    </row>
    <row r="149" ht="14.25" spans="1:9">
      <c r="A149" s="385"/>
      <c r="B149" s="378" t="s">
        <v>291</v>
      </c>
      <c r="C149" s="372">
        <f>C145</f>
        <v>0</v>
      </c>
      <c r="D149" s="372">
        <f>D145</f>
        <v>0</v>
      </c>
      <c r="E149" s="372">
        <f>E145</f>
        <v>4035</v>
      </c>
      <c r="F149" s="369">
        <f t="shared" si="62"/>
        <v>0</v>
      </c>
      <c r="G149" s="372"/>
      <c r="H149" s="370" t="str">
        <f t="shared" si="63"/>
        <v/>
      </c>
      <c r="I149" s="375" t="str">
        <f t="shared" si="65"/>
        <v/>
      </c>
    </row>
    <row r="150" ht="14.25" spans="1:9">
      <c r="A150" s="385"/>
      <c r="B150" s="368" t="s">
        <v>292</v>
      </c>
      <c r="C150" s="372">
        <f>SUM(C106+C111+C115+C120+C125+C135+C132)</f>
        <v>1479</v>
      </c>
      <c r="D150" s="372">
        <f t="shared" ref="D150:G150" si="70">SUM(D106+D111+D115+D120+D125+D135+D132)</f>
        <v>1275</v>
      </c>
      <c r="E150" s="372">
        <f t="shared" si="70"/>
        <v>1171</v>
      </c>
      <c r="F150" s="369">
        <f t="shared" si="62"/>
        <v>2</v>
      </c>
      <c r="G150" s="372">
        <f t="shared" si="70"/>
        <v>1277</v>
      </c>
      <c r="H150" s="370">
        <f t="shared" si="63"/>
        <v>-13.7931034482759</v>
      </c>
      <c r="I150" s="375">
        <f t="shared" si="65"/>
        <v>0.156862745098039</v>
      </c>
    </row>
    <row r="151" ht="14.25" spans="1:9">
      <c r="A151" s="385"/>
      <c r="B151" s="368" t="s">
        <v>251</v>
      </c>
      <c r="C151" s="372">
        <f>SUM(C112+C116+C121+C126+C136)</f>
        <v>0</v>
      </c>
      <c r="D151" s="372">
        <f t="shared" ref="D151:G151" si="71">SUM(D112+D116+D121+D126+D136)</f>
        <v>1913</v>
      </c>
      <c r="E151" s="372">
        <f t="shared" si="71"/>
        <v>0</v>
      </c>
      <c r="F151" s="369">
        <f t="shared" si="62"/>
        <v>0</v>
      </c>
      <c r="G151" s="372">
        <f t="shared" si="71"/>
        <v>1913</v>
      </c>
      <c r="H151" s="370" t="str">
        <f t="shared" si="63"/>
        <v/>
      </c>
      <c r="I151" s="375">
        <f t="shared" si="65"/>
        <v>0</v>
      </c>
    </row>
    <row r="152" ht="14.25" spans="1:9">
      <c r="A152" s="391"/>
      <c r="B152" s="368" t="s">
        <v>293</v>
      </c>
      <c r="C152" s="372">
        <f>SUM(C107+C117+C122+C137)</f>
        <v>0</v>
      </c>
      <c r="D152" s="372">
        <f t="shared" ref="D152:G152" si="72">SUM(D107+D117+D122+D137)</f>
        <v>637</v>
      </c>
      <c r="E152" s="372">
        <f t="shared" si="72"/>
        <v>0</v>
      </c>
      <c r="F152" s="369">
        <f t="shared" si="62"/>
        <v>0</v>
      </c>
      <c r="G152" s="372">
        <f t="shared" si="72"/>
        <v>637</v>
      </c>
      <c r="H152" s="370" t="str">
        <f t="shared" si="63"/>
        <v/>
      </c>
      <c r="I152" s="375">
        <f t="shared" si="65"/>
        <v>0</v>
      </c>
    </row>
    <row r="153" s="345" customFormat="1" spans="1:9">
      <c r="A153" s="354" t="s">
        <v>294</v>
      </c>
      <c r="B153" s="381" t="s">
        <v>295</v>
      </c>
      <c r="C153" s="363">
        <f>SUM(C154:C160)</f>
        <v>102874</v>
      </c>
      <c r="D153" s="363">
        <f t="shared" ref="D153:G153" si="73">SUM(D154:D160)</f>
        <v>105757</v>
      </c>
      <c r="E153" s="363">
        <f t="shared" si="73"/>
        <v>71830</v>
      </c>
      <c r="F153" s="371">
        <f t="shared" si="62"/>
        <v>-6884</v>
      </c>
      <c r="G153" s="363">
        <f t="shared" si="73"/>
        <v>98873</v>
      </c>
      <c r="H153" s="364">
        <f t="shared" si="63"/>
        <v>2.80245737504132</v>
      </c>
      <c r="I153" s="374">
        <f t="shared" si="65"/>
        <v>-6.5092617982734</v>
      </c>
    </row>
    <row r="154" s="345" customFormat="1" spans="1:9">
      <c r="A154" s="355"/>
      <c r="B154" s="392" t="s">
        <v>296</v>
      </c>
      <c r="C154" s="393">
        <f t="shared" ref="C154:G154" si="74">SUM(C95,C96,C147,C148)</f>
        <v>46043</v>
      </c>
      <c r="D154" s="393">
        <f t="shared" si="74"/>
        <v>50600</v>
      </c>
      <c r="E154" s="393">
        <f t="shared" si="74"/>
        <v>31349</v>
      </c>
      <c r="F154" s="371">
        <f t="shared" si="62"/>
        <v>-13923</v>
      </c>
      <c r="G154" s="393">
        <f t="shared" si="74"/>
        <v>36677</v>
      </c>
      <c r="H154" s="364">
        <f t="shared" si="63"/>
        <v>9.89726994331386</v>
      </c>
      <c r="I154" s="374">
        <f t="shared" si="65"/>
        <v>-27.5158102766798</v>
      </c>
    </row>
    <row r="155" ht="14.25" spans="1:9">
      <c r="A155" s="394"/>
      <c r="B155" s="368" t="s">
        <v>297</v>
      </c>
      <c r="C155" s="372">
        <f t="shared" ref="C155:G155" si="75">SUM(C97+C149)</f>
        <v>12483</v>
      </c>
      <c r="D155" s="372">
        <f t="shared" si="75"/>
        <v>12277</v>
      </c>
      <c r="E155" s="372">
        <f t="shared" si="75"/>
        <v>14310</v>
      </c>
      <c r="F155" s="369">
        <f t="shared" si="62"/>
        <v>734</v>
      </c>
      <c r="G155" s="372">
        <f t="shared" si="75"/>
        <v>13011</v>
      </c>
      <c r="H155" s="370">
        <f t="shared" si="63"/>
        <v>-1.65024433229192</v>
      </c>
      <c r="I155" s="375">
        <f t="shared" si="65"/>
        <v>5.97865928158345</v>
      </c>
    </row>
    <row r="156" ht="14.25" spans="1:9">
      <c r="A156" s="394"/>
      <c r="B156" s="368" t="s">
        <v>298</v>
      </c>
      <c r="C156" s="372">
        <f t="shared" ref="C156:G156" si="76">SUM(C98,C150)</f>
        <v>1562</v>
      </c>
      <c r="D156" s="372">
        <f t="shared" si="76"/>
        <v>1275</v>
      </c>
      <c r="E156" s="372">
        <f t="shared" si="76"/>
        <v>1282</v>
      </c>
      <c r="F156" s="369">
        <f t="shared" si="62"/>
        <v>162</v>
      </c>
      <c r="G156" s="372">
        <f t="shared" si="76"/>
        <v>1437</v>
      </c>
      <c r="H156" s="370">
        <f t="shared" si="63"/>
        <v>-18.3738796414853</v>
      </c>
      <c r="I156" s="375">
        <f t="shared" si="65"/>
        <v>12.7058823529412</v>
      </c>
    </row>
    <row r="157" ht="14.25" spans="1:9">
      <c r="A157" s="394"/>
      <c r="B157" s="368" t="s">
        <v>299</v>
      </c>
      <c r="C157" s="372">
        <f t="shared" ref="C157:G157" si="77">SUM(C100)</f>
        <v>6283</v>
      </c>
      <c r="D157" s="372">
        <f t="shared" si="77"/>
        <v>5136</v>
      </c>
      <c r="E157" s="372">
        <f t="shared" si="77"/>
        <v>-916</v>
      </c>
      <c r="F157" s="369">
        <f t="shared" si="62"/>
        <v>907</v>
      </c>
      <c r="G157" s="372">
        <f t="shared" si="77"/>
        <v>6043</v>
      </c>
      <c r="H157" s="370">
        <f t="shared" si="63"/>
        <v>-18.2556103772083</v>
      </c>
      <c r="I157" s="375">
        <f t="shared" si="65"/>
        <v>17.6596573208723</v>
      </c>
    </row>
    <row r="158" ht="14.25" spans="1:9">
      <c r="A158" s="394"/>
      <c r="B158" s="368" t="s">
        <v>300</v>
      </c>
      <c r="C158" s="372">
        <f t="shared" ref="C158:G158" si="78">SUM(C151,C99)</f>
        <v>1413</v>
      </c>
      <c r="D158" s="372">
        <f t="shared" si="78"/>
        <v>1913</v>
      </c>
      <c r="E158" s="372">
        <f t="shared" si="78"/>
        <v>1207</v>
      </c>
      <c r="F158" s="369">
        <f t="shared" si="62"/>
        <v>1533</v>
      </c>
      <c r="G158" s="372">
        <f t="shared" si="78"/>
        <v>3446</v>
      </c>
      <c r="H158" s="370">
        <f t="shared" si="63"/>
        <v>35.3857041755131</v>
      </c>
      <c r="I158" s="375">
        <f t="shared" si="65"/>
        <v>80.1359121798223</v>
      </c>
    </row>
    <row r="159" ht="14.25" spans="1:9">
      <c r="A159" s="394"/>
      <c r="B159" s="368" t="s">
        <v>301</v>
      </c>
      <c r="C159" s="372">
        <f t="shared" ref="C159:G159" si="79">SUM(C101)</f>
        <v>35090</v>
      </c>
      <c r="D159" s="372">
        <f t="shared" si="79"/>
        <v>33919</v>
      </c>
      <c r="E159" s="372">
        <f t="shared" si="79"/>
        <v>24598</v>
      </c>
      <c r="F159" s="369">
        <f t="shared" si="62"/>
        <v>3703</v>
      </c>
      <c r="G159" s="372">
        <f t="shared" si="79"/>
        <v>37622</v>
      </c>
      <c r="H159" s="370">
        <f t="shared" si="63"/>
        <v>-3.33713308634939</v>
      </c>
      <c r="I159" s="375">
        <f t="shared" si="65"/>
        <v>10.9171850585218</v>
      </c>
    </row>
    <row r="160" ht="14.25" spans="1:9">
      <c r="A160" s="394"/>
      <c r="B160" s="368" t="s">
        <v>302</v>
      </c>
      <c r="C160" s="372">
        <f t="shared" ref="C160:G160" si="80">SUM(C152)</f>
        <v>0</v>
      </c>
      <c r="D160" s="372">
        <f t="shared" si="80"/>
        <v>637</v>
      </c>
      <c r="E160" s="372">
        <f t="shared" si="80"/>
        <v>0</v>
      </c>
      <c r="F160" s="369">
        <f t="shared" si="62"/>
        <v>0</v>
      </c>
      <c r="G160" s="372">
        <f t="shared" si="80"/>
        <v>637</v>
      </c>
      <c r="H160" s="370" t="str">
        <f t="shared" si="63"/>
        <v/>
      </c>
      <c r="I160" s="375">
        <f t="shared" si="65"/>
        <v>0</v>
      </c>
    </row>
  </sheetData>
  <mergeCells count="6">
    <mergeCell ref="A1:B1"/>
    <mergeCell ref="A2:I2"/>
    <mergeCell ref="A4:B4"/>
    <mergeCell ref="A5:A101"/>
    <mergeCell ref="A102:A152"/>
    <mergeCell ref="A153:A160"/>
  </mergeCells>
  <pageMargins left="0.984027777777778" right="0.904861111111111" top="0.629861111111111" bottom="0.432638888888889" header="0.354166666666667" footer="0.118055555555556"/>
  <pageSetup paperSize="9" scale="93" firstPageNumber="4" fitToHeight="0" orientation="landscape" useFirstPageNumber="1" horizontalDpi="600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10"/>
  <sheetViews>
    <sheetView showZeros="0" zoomScale="110" zoomScaleNormal="110" workbookViewId="0">
      <pane ySplit="5" topLeftCell="A1178" activePane="bottomLeft" state="frozen"/>
      <selection/>
      <selection pane="bottomLeft" activeCell="K1182" sqref="K1182"/>
    </sheetView>
  </sheetViews>
  <sheetFormatPr defaultColWidth="9" defaultRowHeight="15.75"/>
  <cols>
    <col min="1" max="1" width="27.5" style="132" customWidth="1"/>
    <col min="2" max="2" width="9.7" style="132" customWidth="1"/>
    <col min="3" max="3" width="9.7" style="250" customWidth="1"/>
    <col min="4" max="4" width="9.7" style="251" customWidth="1"/>
    <col min="5" max="5" width="8.7" style="251" customWidth="1"/>
    <col min="6" max="6" width="32.2" style="132" customWidth="1"/>
    <col min="7" max="7" width="9.7" style="252" customWidth="1"/>
    <col min="8" max="8" width="9.7" style="253" customWidth="1"/>
    <col min="9" max="9" width="9.7" style="251" customWidth="1"/>
    <col min="10" max="16384" width="9" style="132"/>
  </cols>
  <sheetData>
    <row r="1" s="247" customFormat="1" ht="13.2" customHeight="1" spans="1:8">
      <c r="A1" s="254" t="s">
        <v>303</v>
      </c>
      <c r="B1" s="255"/>
      <c r="C1" s="256"/>
      <c r="D1" s="255"/>
      <c r="E1" s="255"/>
      <c r="F1" s="255"/>
      <c r="G1" s="257"/>
      <c r="H1" s="258"/>
    </row>
    <row r="2" ht="24.9" customHeight="1" spans="1:9">
      <c r="A2" s="259" t="s">
        <v>304</v>
      </c>
      <c r="B2" s="259"/>
      <c r="C2" s="260"/>
      <c r="D2" s="259"/>
      <c r="E2" s="259"/>
      <c r="F2" s="259"/>
      <c r="G2" s="259"/>
      <c r="H2" s="260"/>
      <c r="I2" s="259"/>
    </row>
    <row r="3" spans="1:9">
      <c r="A3" s="252"/>
      <c r="B3" s="252"/>
      <c r="C3" s="253"/>
      <c r="D3" s="261"/>
      <c r="E3" s="261"/>
      <c r="F3" s="252"/>
      <c r="G3" s="261"/>
      <c r="H3" s="262"/>
      <c r="I3" s="294" t="s">
        <v>33</v>
      </c>
    </row>
    <row r="4" s="248" customFormat="1" ht="16.2" customHeight="1" spans="1:9">
      <c r="A4" s="263" t="s">
        <v>305</v>
      </c>
      <c r="B4" s="264" t="s">
        <v>306</v>
      </c>
      <c r="C4" s="265"/>
      <c r="D4" s="264"/>
      <c r="E4" s="266" t="s">
        <v>307</v>
      </c>
      <c r="F4" s="267"/>
      <c r="G4" s="264" t="s">
        <v>306</v>
      </c>
      <c r="H4" s="265"/>
      <c r="I4" s="264"/>
    </row>
    <row r="5" s="249" customFormat="1" ht="24" customHeight="1" spans="1:9">
      <c r="A5" s="264"/>
      <c r="B5" s="263" t="s">
        <v>308</v>
      </c>
      <c r="C5" s="268" t="s">
        <v>36</v>
      </c>
      <c r="D5" s="269" t="s">
        <v>309</v>
      </c>
      <c r="E5" s="270"/>
      <c r="F5" s="271"/>
      <c r="G5" s="263" t="s">
        <v>308</v>
      </c>
      <c r="H5" s="268" t="s">
        <v>36</v>
      </c>
      <c r="I5" s="269" t="s">
        <v>309</v>
      </c>
    </row>
    <row r="6" s="248" customFormat="1" ht="11.25" spans="1:9">
      <c r="A6" s="272" t="s">
        <v>310</v>
      </c>
      <c r="B6" s="272">
        <f>SUM(B7:B23)</f>
        <v>28169</v>
      </c>
      <c r="C6" s="273">
        <f>SUM(C7:C23)</f>
        <v>25962</v>
      </c>
      <c r="D6" s="274">
        <f>C6-B6</f>
        <v>-2207</v>
      </c>
      <c r="E6" s="275" t="s">
        <v>311</v>
      </c>
      <c r="F6" s="276" t="s">
        <v>312</v>
      </c>
      <c r="G6" s="277">
        <f>SUM(G7,G19,G28,G40,G52,G63,G74,G86,G105,G120,G129,G140,G152,G159,G167,G173,G180,G186,G193,G200,G207,G215,G221,G227,G246)</f>
        <v>23533</v>
      </c>
      <c r="H6" s="278">
        <f>SUM(H7,H19,H28,H40,H52,H63,H74,H86,H95,H105,H120,H129,H140,H152,H159,H167,H173,H180,H186,H193,H200,H207,H215,H221,H227,H246)</f>
        <v>21407</v>
      </c>
      <c r="I6" s="274">
        <f>H6-G6</f>
        <v>-2126</v>
      </c>
    </row>
    <row r="7" s="248" customFormat="1" ht="11.25" spans="1:9">
      <c r="A7" s="279" t="s">
        <v>313</v>
      </c>
      <c r="B7" s="280">
        <v>15032</v>
      </c>
      <c r="C7" s="281">
        <v>13760</v>
      </c>
      <c r="D7" s="282">
        <f t="shared" ref="D7:D70" si="0">C7-B7</f>
        <v>-1272</v>
      </c>
      <c r="E7" s="283" t="s">
        <v>314</v>
      </c>
      <c r="F7" s="284" t="s">
        <v>315</v>
      </c>
      <c r="G7" s="285">
        <f>SUM(G8:G18)</f>
        <v>1470</v>
      </c>
      <c r="H7" s="286">
        <f>SUM(H8:H18)</f>
        <v>1044</v>
      </c>
      <c r="I7" s="282">
        <f t="shared" ref="I7:I70" si="1">H7-G7</f>
        <v>-426</v>
      </c>
    </row>
    <row r="8" s="248" customFormat="1" ht="11.25" spans="1:9">
      <c r="A8" s="279" t="s">
        <v>316</v>
      </c>
      <c r="B8" s="280"/>
      <c r="C8" s="287"/>
      <c r="D8" s="282">
        <f t="shared" si="0"/>
        <v>0</v>
      </c>
      <c r="E8" s="283" t="s">
        <v>317</v>
      </c>
      <c r="F8" s="284" t="s">
        <v>318</v>
      </c>
      <c r="G8" s="285">
        <v>855</v>
      </c>
      <c r="H8" s="288">
        <v>807</v>
      </c>
      <c r="I8" s="282">
        <f t="shared" si="1"/>
        <v>-48</v>
      </c>
    </row>
    <row r="9" s="248" customFormat="1" ht="11.25" spans="1:9">
      <c r="A9" s="279" t="s">
        <v>319</v>
      </c>
      <c r="B9" s="280">
        <v>1700</v>
      </c>
      <c r="C9" s="281">
        <v>1329</v>
      </c>
      <c r="D9" s="282">
        <f t="shared" si="0"/>
        <v>-371</v>
      </c>
      <c r="E9" s="283" t="s">
        <v>320</v>
      </c>
      <c r="F9" s="284" t="s">
        <v>321</v>
      </c>
      <c r="G9" s="285">
        <v>74</v>
      </c>
      <c r="H9" s="288">
        <v>86</v>
      </c>
      <c r="I9" s="282">
        <f t="shared" si="1"/>
        <v>12</v>
      </c>
    </row>
    <row r="10" s="248" customFormat="1" ht="11.25" spans="1:9">
      <c r="A10" s="279" t="s">
        <v>322</v>
      </c>
      <c r="B10" s="280"/>
      <c r="C10" s="287"/>
      <c r="D10" s="282">
        <f t="shared" si="0"/>
        <v>0</v>
      </c>
      <c r="E10" s="283" t="s">
        <v>323</v>
      </c>
      <c r="F10" s="284" t="s">
        <v>324</v>
      </c>
      <c r="G10" s="285"/>
      <c r="H10" s="288"/>
      <c r="I10" s="282">
        <f t="shared" si="1"/>
        <v>0</v>
      </c>
    </row>
    <row r="11" s="248" customFormat="1" ht="11.25" spans="1:9">
      <c r="A11" s="279" t="s">
        <v>325</v>
      </c>
      <c r="B11" s="280">
        <v>511</v>
      </c>
      <c r="C11" s="281">
        <v>627</v>
      </c>
      <c r="D11" s="282">
        <f t="shared" si="0"/>
        <v>116</v>
      </c>
      <c r="E11" s="283" t="s">
        <v>326</v>
      </c>
      <c r="F11" s="284" t="s">
        <v>327</v>
      </c>
      <c r="G11" s="285">
        <v>125</v>
      </c>
      <c r="H11" s="288">
        <v>91</v>
      </c>
      <c r="I11" s="282">
        <f t="shared" si="1"/>
        <v>-34</v>
      </c>
    </row>
    <row r="12" s="248" customFormat="1" ht="11.25" spans="1:9">
      <c r="A12" s="279" t="s">
        <v>328</v>
      </c>
      <c r="B12" s="280">
        <v>1260</v>
      </c>
      <c r="C12" s="281">
        <v>630</v>
      </c>
      <c r="D12" s="282">
        <f t="shared" si="0"/>
        <v>-630</v>
      </c>
      <c r="E12" s="283" t="s">
        <v>329</v>
      </c>
      <c r="F12" s="284" t="s">
        <v>330</v>
      </c>
      <c r="G12" s="285"/>
      <c r="H12" s="288"/>
      <c r="I12" s="282">
        <f t="shared" si="1"/>
        <v>0</v>
      </c>
    </row>
    <row r="13" s="248" customFormat="1" ht="11.25" spans="1:9">
      <c r="A13" s="279" t="s">
        <v>331</v>
      </c>
      <c r="B13" s="280">
        <v>931</v>
      </c>
      <c r="C13" s="281">
        <v>1472</v>
      </c>
      <c r="D13" s="282">
        <f t="shared" si="0"/>
        <v>541</v>
      </c>
      <c r="E13" s="283" t="s">
        <v>332</v>
      </c>
      <c r="F13" s="284" t="s">
        <v>333</v>
      </c>
      <c r="G13" s="285"/>
      <c r="H13" s="288"/>
      <c r="I13" s="282">
        <f t="shared" si="1"/>
        <v>0</v>
      </c>
    </row>
    <row r="14" s="248" customFormat="1" ht="11.25" spans="1:9">
      <c r="A14" s="279" t="s">
        <v>334</v>
      </c>
      <c r="B14" s="280">
        <v>665</v>
      </c>
      <c r="C14" s="281">
        <v>504</v>
      </c>
      <c r="D14" s="282">
        <f t="shared" si="0"/>
        <v>-161</v>
      </c>
      <c r="E14" s="283" t="s">
        <v>335</v>
      </c>
      <c r="F14" s="284" t="s">
        <v>336</v>
      </c>
      <c r="G14" s="285">
        <v>30</v>
      </c>
      <c r="H14" s="288">
        <v>15</v>
      </c>
      <c r="I14" s="282">
        <f t="shared" si="1"/>
        <v>-15</v>
      </c>
    </row>
    <row r="15" s="248" customFormat="1" ht="11.25" spans="1:9">
      <c r="A15" s="279" t="s">
        <v>337</v>
      </c>
      <c r="B15" s="280">
        <v>420</v>
      </c>
      <c r="C15" s="281">
        <v>357</v>
      </c>
      <c r="D15" s="282">
        <f t="shared" si="0"/>
        <v>-63</v>
      </c>
      <c r="E15" s="283" t="s">
        <v>338</v>
      </c>
      <c r="F15" s="284" t="s">
        <v>339</v>
      </c>
      <c r="G15" s="285">
        <v>146</v>
      </c>
      <c r="H15" s="288">
        <v>43</v>
      </c>
      <c r="I15" s="282">
        <f t="shared" si="1"/>
        <v>-103</v>
      </c>
    </row>
    <row r="16" s="248" customFormat="1" ht="11.25" spans="1:9">
      <c r="A16" s="279" t="s">
        <v>340</v>
      </c>
      <c r="B16" s="280">
        <v>1190</v>
      </c>
      <c r="C16" s="281">
        <v>1841</v>
      </c>
      <c r="D16" s="282">
        <f t="shared" si="0"/>
        <v>651</v>
      </c>
      <c r="E16" s="283" t="s">
        <v>341</v>
      </c>
      <c r="F16" s="284" t="s">
        <v>342</v>
      </c>
      <c r="G16" s="285"/>
      <c r="H16" s="288"/>
      <c r="I16" s="282">
        <f t="shared" si="1"/>
        <v>0</v>
      </c>
    </row>
    <row r="17" s="248" customFormat="1" ht="11.25" spans="1:9">
      <c r="A17" s="279" t="s">
        <v>343</v>
      </c>
      <c r="B17" s="280">
        <v>973</v>
      </c>
      <c r="C17" s="281">
        <v>1680</v>
      </c>
      <c r="D17" s="282">
        <f t="shared" si="0"/>
        <v>707</v>
      </c>
      <c r="E17" s="283" t="s">
        <v>344</v>
      </c>
      <c r="F17" s="284" t="s">
        <v>345</v>
      </c>
      <c r="G17" s="285"/>
      <c r="H17" s="288"/>
      <c r="I17" s="282">
        <f t="shared" si="1"/>
        <v>0</v>
      </c>
    </row>
    <row r="18" s="248" customFormat="1" ht="11.25" spans="1:9">
      <c r="A18" s="279" t="s">
        <v>346</v>
      </c>
      <c r="B18" s="280">
        <v>819</v>
      </c>
      <c r="C18" s="281">
        <v>854</v>
      </c>
      <c r="D18" s="282">
        <f t="shared" si="0"/>
        <v>35</v>
      </c>
      <c r="E18" s="283" t="s">
        <v>347</v>
      </c>
      <c r="F18" s="284" t="s">
        <v>348</v>
      </c>
      <c r="G18" s="285">
        <v>240</v>
      </c>
      <c r="H18" s="288">
        <v>2</v>
      </c>
      <c r="I18" s="282">
        <f t="shared" si="1"/>
        <v>-238</v>
      </c>
    </row>
    <row r="19" s="248" customFormat="1" ht="11.25" spans="1:9">
      <c r="A19" s="279" t="s">
        <v>349</v>
      </c>
      <c r="B19" s="280">
        <v>83</v>
      </c>
      <c r="C19" s="281">
        <v>34</v>
      </c>
      <c r="D19" s="282">
        <f t="shared" si="0"/>
        <v>-49</v>
      </c>
      <c r="E19" s="283" t="s">
        <v>350</v>
      </c>
      <c r="F19" s="284" t="s">
        <v>351</v>
      </c>
      <c r="G19" s="285">
        <f>SUM(G20:G27)</f>
        <v>1037</v>
      </c>
      <c r="H19" s="286">
        <f>SUM(H20:H27)</f>
        <v>679</v>
      </c>
      <c r="I19" s="282">
        <f t="shared" si="1"/>
        <v>-358</v>
      </c>
    </row>
    <row r="20" s="248" customFormat="1" ht="11.25" spans="1:9">
      <c r="A20" s="279" t="s">
        <v>352</v>
      </c>
      <c r="B20" s="280">
        <v>2345</v>
      </c>
      <c r="C20" s="281">
        <v>1540</v>
      </c>
      <c r="D20" s="282">
        <f t="shared" si="0"/>
        <v>-805</v>
      </c>
      <c r="E20" s="283" t="s">
        <v>353</v>
      </c>
      <c r="F20" s="284" t="s">
        <v>318</v>
      </c>
      <c r="G20" s="285">
        <v>625</v>
      </c>
      <c r="H20" s="288">
        <v>585</v>
      </c>
      <c r="I20" s="282">
        <f t="shared" si="1"/>
        <v>-40</v>
      </c>
    </row>
    <row r="21" s="248" customFormat="1" ht="11.25" spans="1:9">
      <c r="A21" s="279" t="s">
        <v>354</v>
      </c>
      <c r="B21" s="280">
        <v>1750</v>
      </c>
      <c r="C21" s="281">
        <v>1983</v>
      </c>
      <c r="D21" s="282">
        <f t="shared" si="0"/>
        <v>233</v>
      </c>
      <c r="E21" s="283" t="s">
        <v>355</v>
      </c>
      <c r="F21" s="284" t="s">
        <v>321</v>
      </c>
      <c r="G21" s="285">
        <v>70</v>
      </c>
      <c r="H21" s="288">
        <v>1</v>
      </c>
      <c r="I21" s="282">
        <f t="shared" si="1"/>
        <v>-69</v>
      </c>
    </row>
    <row r="22" s="248" customFormat="1" ht="11.25" spans="1:9">
      <c r="A22" s="279" t="s">
        <v>356</v>
      </c>
      <c r="B22" s="280">
        <v>490</v>
      </c>
      <c r="C22" s="281">
        <v>333</v>
      </c>
      <c r="D22" s="282">
        <f t="shared" si="0"/>
        <v>-157</v>
      </c>
      <c r="E22" s="283" t="s">
        <v>357</v>
      </c>
      <c r="F22" s="284" t="s">
        <v>324</v>
      </c>
      <c r="G22" s="285"/>
      <c r="H22" s="288"/>
      <c r="I22" s="282">
        <f t="shared" si="1"/>
        <v>0</v>
      </c>
    </row>
    <row r="23" s="248" customFormat="1" ht="11.25" spans="1:9">
      <c r="A23" s="280" t="s">
        <v>358</v>
      </c>
      <c r="B23" s="280"/>
      <c r="C23" s="289">
        <v>-982</v>
      </c>
      <c r="D23" s="274">
        <f t="shared" si="0"/>
        <v>-982</v>
      </c>
      <c r="E23" s="283" t="s">
        <v>359</v>
      </c>
      <c r="F23" s="284" t="s">
        <v>360</v>
      </c>
      <c r="G23" s="285">
        <v>70</v>
      </c>
      <c r="H23" s="288">
        <v>31</v>
      </c>
      <c r="I23" s="282">
        <f t="shared" si="1"/>
        <v>-39</v>
      </c>
    </row>
    <row r="24" s="248" customFormat="1" ht="11.25" spans="1:9">
      <c r="A24" s="290" t="s">
        <v>361</v>
      </c>
      <c r="B24" s="272">
        <f>SUM(B25:B32)</f>
        <v>22431</v>
      </c>
      <c r="C24" s="273">
        <f>SUM(C25:C32)</f>
        <v>10715</v>
      </c>
      <c r="D24" s="274">
        <f t="shared" si="0"/>
        <v>-11716</v>
      </c>
      <c r="E24" s="283" t="s">
        <v>362</v>
      </c>
      <c r="F24" s="284" t="s">
        <v>363</v>
      </c>
      <c r="G24" s="285">
        <v>10</v>
      </c>
      <c r="H24" s="288">
        <v>5</v>
      </c>
      <c r="I24" s="282">
        <f t="shared" si="1"/>
        <v>-5</v>
      </c>
    </row>
    <row r="25" s="248" customFormat="1" ht="11.25" spans="1:9">
      <c r="A25" s="279" t="s">
        <v>364</v>
      </c>
      <c r="B25" s="280">
        <v>2250</v>
      </c>
      <c r="C25" s="287">
        <v>2250</v>
      </c>
      <c r="D25" s="282">
        <f t="shared" si="0"/>
        <v>0</v>
      </c>
      <c r="E25" s="283" t="s">
        <v>365</v>
      </c>
      <c r="F25" s="284" t="s">
        <v>366</v>
      </c>
      <c r="G25" s="285">
        <v>262</v>
      </c>
      <c r="H25" s="288">
        <v>22</v>
      </c>
      <c r="I25" s="282">
        <f t="shared" si="1"/>
        <v>-240</v>
      </c>
    </row>
    <row r="26" s="248" customFormat="1" ht="11.25" spans="1:9">
      <c r="A26" s="279" t="s">
        <v>367</v>
      </c>
      <c r="B26" s="280">
        <v>13071</v>
      </c>
      <c r="C26" s="287">
        <v>1705</v>
      </c>
      <c r="D26" s="282">
        <f t="shared" si="0"/>
        <v>-11366</v>
      </c>
      <c r="E26" s="283" t="s">
        <v>368</v>
      </c>
      <c r="F26" s="284" t="s">
        <v>345</v>
      </c>
      <c r="G26" s="285"/>
      <c r="H26" s="288"/>
      <c r="I26" s="282">
        <f t="shared" si="1"/>
        <v>0</v>
      </c>
    </row>
    <row r="27" s="248" customFormat="1" ht="11.25" spans="1:9">
      <c r="A27" s="279" t="s">
        <v>369</v>
      </c>
      <c r="B27" s="280">
        <v>3300</v>
      </c>
      <c r="C27" s="287">
        <v>1650</v>
      </c>
      <c r="D27" s="282">
        <f t="shared" si="0"/>
        <v>-1650</v>
      </c>
      <c r="E27" s="283" t="s">
        <v>370</v>
      </c>
      <c r="F27" s="284" t="s">
        <v>371</v>
      </c>
      <c r="G27" s="285"/>
      <c r="H27" s="288">
        <v>35</v>
      </c>
      <c r="I27" s="282">
        <f t="shared" si="1"/>
        <v>35</v>
      </c>
    </row>
    <row r="28" s="248" customFormat="1" ht="11.25" spans="1:9">
      <c r="A28" s="279" t="s">
        <v>372</v>
      </c>
      <c r="B28" s="280"/>
      <c r="C28" s="287"/>
      <c r="D28" s="282">
        <f t="shared" si="0"/>
        <v>0</v>
      </c>
      <c r="E28" s="283" t="s">
        <v>373</v>
      </c>
      <c r="F28" s="284" t="s">
        <v>374</v>
      </c>
      <c r="G28" s="285">
        <f>SUM(G29:G39)</f>
        <v>6545</v>
      </c>
      <c r="H28" s="286">
        <f>SUM(H29:H39)</f>
        <v>6180</v>
      </c>
      <c r="I28" s="282">
        <f t="shared" si="1"/>
        <v>-365</v>
      </c>
    </row>
    <row r="29" s="248" customFormat="1" ht="11.25" spans="1:9">
      <c r="A29" s="279" t="s">
        <v>375</v>
      </c>
      <c r="B29" s="280">
        <v>2600</v>
      </c>
      <c r="C29" s="287">
        <v>4110</v>
      </c>
      <c r="D29" s="282">
        <f t="shared" si="0"/>
        <v>1510</v>
      </c>
      <c r="E29" s="283" t="s">
        <v>376</v>
      </c>
      <c r="F29" s="284" t="s">
        <v>318</v>
      </c>
      <c r="G29" s="285">
        <v>5207</v>
      </c>
      <c r="H29" s="288">
        <v>5143</v>
      </c>
      <c r="I29" s="282">
        <f t="shared" si="1"/>
        <v>-64</v>
      </c>
    </row>
    <row r="30" s="248" customFormat="1" ht="11.25" spans="1:9">
      <c r="A30" s="280" t="s">
        <v>377</v>
      </c>
      <c r="B30" s="280"/>
      <c r="C30" s="287"/>
      <c r="D30" s="282">
        <f t="shared" si="0"/>
        <v>0</v>
      </c>
      <c r="E30" s="283" t="s">
        <v>378</v>
      </c>
      <c r="F30" s="284" t="s">
        <v>321</v>
      </c>
      <c r="G30" s="285">
        <v>1328</v>
      </c>
      <c r="H30" s="288">
        <v>1026</v>
      </c>
      <c r="I30" s="282">
        <f t="shared" si="1"/>
        <v>-302</v>
      </c>
    </row>
    <row r="31" s="248" customFormat="1" ht="11.25" spans="1:9">
      <c r="A31" s="280" t="s">
        <v>379</v>
      </c>
      <c r="B31" s="280">
        <v>1150</v>
      </c>
      <c r="C31" s="287">
        <v>900</v>
      </c>
      <c r="D31" s="282">
        <f t="shared" si="0"/>
        <v>-250</v>
      </c>
      <c r="E31" s="283" t="s">
        <v>380</v>
      </c>
      <c r="F31" s="284" t="s">
        <v>324</v>
      </c>
      <c r="G31" s="285"/>
      <c r="H31" s="288"/>
      <c r="I31" s="282">
        <f t="shared" si="1"/>
        <v>0</v>
      </c>
    </row>
    <row r="32" s="248" customFormat="1" ht="11.25" spans="1:9">
      <c r="A32" s="279" t="s">
        <v>381</v>
      </c>
      <c r="B32" s="280">
        <v>60</v>
      </c>
      <c r="C32" s="287">
        <v>100</v>
      </c>
      <c r="D32" s="282">
        <f t="shared" si="0"/>
        <v>40</v>
      </c>
      <c r="E32" s="283" t="s">
        <v>382</v>
      </c>
      <c r="F32" s="284" t="s">
        <v>383</v>
      </c>
      <c r="G32" s="285"/>
      <c r="H32" s="288"/>
      <c r="I32" s="282">
        <f t="shared" si="1"/>
        <v>0</v>
      </c>
    </row>
    <row r="33" s="248" customFormat="1" ht="11.25" spans="1:9">
      <c r="A33" s="279" t="s">
        <v>89</v>
      </c>
      <c r="B33" s="280"/>
      <c r="C33" s="289"/>
      <c r="D33" s="274">
        <f t="shared" si="0"/>
        <v>0</v>
      </c>
      <c r="E33" s="283" t="s">
        <v>384</v>
      </c>
      <c r="F33" s="284" t="s">
        <v>385</v>
      </c>
      <c r="G33" s="285"/>
      <c r="H33" s="288"/>
      <c r="I33" s="282">
        <f t="shared" si="1"/>
        <v>0</v>
      </c>
    </row>
    <row r="34" s="248" customFormat="1" ht="11.25" spans="1:9">
      <c r="A34" s="280"/>
      <c r="B34" s="280"/>
      <c r="C34" s="289"/>
      <c r="D34" s="274">
        <f t="shared" si="0"/>
        <v>0</v>
      </c>
      <c r="E34" s="283" t="s">
        <v>386</v>
      </c>
      <c r="F34" s="284" t="s">
        <v>387</v>
      </c>
      <c r="G34" s="285"/>
      <c r="H34" s="288"/>
      <c r="I34" s="282">
        <f t="shared" si="1"/>
        <v>0</v>
      </c>
    </row>
    <row r="35" s="248" customFormat="1" ht="11.25" spans="1:9">
      <c r="A35" s="280"/>
      <c r="B35" s="280"/>
      <c r="C35" s="289"/>
      <c r="D35" s="274">
        <f t="shared" si="0"/>
        <v>0</v>
      </c>
      <c r="E35" s="283" t="s">
        <v>388</v>
      </c>
      <c r="F35" s="284" t="s">
        <v>389</v>
      </c>
      <c r="G35" s="285"/>
      <c r="H35" s="288"/>
      <c r="I35" s="282">
        <f t="shared" si="1"/>
        <v>0</v>
      </c>
    </row>
    <row r="36" s="248" customFormat="1" ht="11.25" spans="1:9">
      <c r="A36" s="280"/>
      <c r="B36" s="280"/>
      <c r="C36" s="289"/>
      <c r="D36" s="274">
        <f t="shared" si="0"/>
        <v>0</v>
      </c>
      <c r="E36" s="283" t="s">
        <v>390</v>
      </c>
      <c r="F36" s="284" t="s">
        <v>391</v>
      </c>
      <c r="G36" s="285">
        <v>10</v>
      </c>
      <c r="H36" s="288">
        <v>11</v>
      </c>
      <c r="I36" s="282">
        <f t="shared" si="1"/>
        <v>1</v>
      </c>
    </row>
    <row r="37" s="248" customFormat="1" ht="11.25" spans="1:9">
      <c r="A37" s="280"/>
      <c r="B37" s="280"/>
      <c r="C37" s="289"/>
      <c r="D37" s="274">
        <f t="shared" si="0"/>
        <v>0</v>
      </c>
      <c r="E37" s="283" t="s">
        <v>392</v>
      </c>
      <c r="F37" s="284" t="s">
        <v>393</v>
      </c>
      <c r="G37" s="285"/>
      <c r="H37" s="288"/>
      <c r="I37" s="282">
        <f t="shared" si="1"/>
        <v>0</v>
      </c>
    </row>
    <row r="38" s="248" customFormat="1" ht="11.25" spans="1:9">
      <c r="A38" s="280"/>
      <c r="B38" s="280"/>
      <c r="C38" s="289"/>
      <c r="D38" s="274">
        <f t="shared" si="0"/>
        <v>0</v>
      </c>
      <c r="E38" s="283" t="s">
        <v>394</v>
      </c>
      <c r="F38" s="284" t="s">
        <v>345</v>
      </c>
      <c r="G38" s="285"/>
      <c r="H38" s="288"/>
      <c r="I38" s="282">
        <f t="shared" si="1"/>
        <v>0</v>
      </c>
    </row>
    <row r="39" s="248" customFormat="1" ht="21" spans="1:9">
      <c r="A39" s="280"/>
      <c r="B39" s="280"/>
      <c r="C39" s="289"/>
      <c r="D39" s="274">
        <f t="shared" si="0"/>
        <v>0</v>
      </c>
      <c r="E39" s="283" t="s">
        <v>395</v>
      </c>
      <c r="F39" s="291" t="s">
        <v>396</v>
      </c>
      <c r="G39" s="292"/>
      <c r="H39" s="293"/>
      <c r="I39" s="282">
        <f t="shared" si="1"/>
        <v>0</v>
      </c>
    </row>
    <row r="40" s="248" customFormat="1" ht="11.25" spans="1:9">
      <c r="A40" s="280"/>
      <c r="B40" s="280"/>
      <c r="C40" s="289"/>
      <c r="D40" s="274">
        <f t="shared" si="0"/>
        <v>0</v>
      </c>
      <c r="E40" s="283" t="s">
        <v>397</v>
      </c>
      <c r="F40" s="284" t="s">
        <v>398</v>
      </c>
      <c r="G40" s="285">
        <f>SUM(G41:G51)</f>
        <v>293</v>
      </c>
      <c r="H40" s="286">
        <f>SUM(H41:H51)</f>
        <v>1008</v>
      </c>
      <c r="I40" s="282">
        <f t="shared" si="1"/>
        <v>715</v>
      </c>
    </row>
    <row r="41" s="248" customFormat="1" ht="11.25" spans="1:9">
      <c r="A41" s="280"/>
      <c r="B41" s="280"/>
      <c r="C41" s="289"/>
      <c r="D41" s="274">
        <f t="shared" si="0"/>
        <v>0</v>
      </c>
      <c r="E41" s="283" t="s">
        <v>399</v>
      </c>
      <c r="F41" s="284" t="s">
        <v>318</v>
      </c>
      <c r="G41" s="285">
        <v>293</v>
      </c>
      <c r="H41" s="288">
        <v>360</v>
      </c>
      <c r="I41" s="282">
        <f t="shared" si="1"/>
        <v>67</v>
      </c>
    </row>
    <row r="42" s="248" customFormat="1" ht="11.25" spans="1:9">
      <c r="A42" s="280"/>
      <c r="B42" s="280"/>
      <c r="C42" s="289"/>
      <c r="D42" s="274">
        <f t="shared" si="0"/>
        <v>0</v>
      </c>
      <c r="E42" s="283" t="s">
        <v>400</v>
      </c>
      <c r="F42" s="284" t="s">
        <v>321</v>
      </c>
      <c r="G42" s="285"/>
      <c r="H42" s="288">
        <v>3</v>
      </c>
      <c r="I42" s="282">
        <f t="shared" si="1"/>
        <v>3</v>
      </c>
    </row>
    <row r="43" s="248" customFormat="1" ht="11.25" spans="1:9">
      <c r="A43" s="280"/>
      <c r="B43" s="280"/>
      <c r="C43" s="289"/>
      <c r="D43" s="274">
        <f t="shared" si="0"/>
        <v>0</v>
      </c>
      <c r="E43" s="283" t="s">
        <v>401</v>
      </c>
      <c r="F43" s="284" t="s">
        <v>324</v>
      </c>
      <c r="G43" s="285"/>
      <c r="H43" s="288"/>
      <c r="I43" s="282">
        <f t="shared" si="1"/>
        <v>0</v>
      </c>
    </row>
    <row r="44" s="248" customFormat="1" ht="11.25" spans="1:9">
      <c r="A44" s="280"/>
      <c r="B44" s="280"/>
      <c r="C44" s="289"/>
      <c r="D44" s="274">
        <f t="shared" si="0"/>
        <v>0</v>
      </c>
      <c r="E44" s="283" t="s">
        <v>402</v>
      </c>
      <c r="F44" s="284" t="s">
        <v>403</v>
      </c>
      <c r="G44" s="285"/>
      <c r="H44" s="288"/>
      <c r="I44" s="282">
        <f t="shared" si="1"/>
        <v>0</v>
      </c>
    </row>
    <row r="45" s="248" customFormat="1" ht="11.25" spans="1:9">
      <c r="A45" s="280"/>
      <c r="B45" s="280"/>
      <c r="C45" s="289"/>
      <c r="D45" s="274">
        <f t="shared" si="0"/>
        <v>0</v>
      </c>
      <c r="E45" s="283" t="s">
        <v>404</v>
      </c>
      <c r="F45" s="284" t="s">
        <v>405</v>
      </c>
      <c r="G45" s="285"/>
      <c r="H45" s="288"/>
      <c r="I45" s="282">
        <f t="shared" si="1"/>
        <v>0</v>
      </c>
    </row>
    <row r="46" s="248" customFormat="1" ht="11.25" spans="1:9">
      <c r="A46" s="280"/>
      <c r="B46" s="280"/>
      <c r="C46" s="289"/>
      <c r="D46" s="274">
        <f t="shared" si="0"/>
        <v>0</v>
      </c>
      <c r="E46" s="283" t="s">
        <v>406</v>
      </c>
      <c r="F46" s="284" t="s">
        <v>407</v>
      </c>
      <c r="G46" s="285"/>
      <c r="H46" s="288"/>
      <c r="I46" s="282">
        <f t="shared" si="1"/>
        <v>0</v>
      </c>
    </row>
    <row r="47" s="248" customFormat="1" ht="11.25" spans="1:9">
      <c r="A47" s="280"/>
      <c r="B47" s="280"/>
      <c r="C47" s="289"/>
      <c r="D47" s="274">
        <f t="shared" si="0"/>
        <v>0</v>
      </c>
      <c r="E47" s="283" t="s">
        <v>408</v>
      </c>
      <c r="F47" s="284" t="s">
        <v>409</v>
      </c>
      <c r="G47" s="285"/>
      <c r="H47" s="288"/>
      <c r="I47" s="282">
        <f t="shared" si="1"/>
        <v>0</v>
      </c>
    </row>
    <row r="48" s="248" customFormat="1" ht="11.25" spans="1:9">
      <c r="A48" s="280"/>
      <c r="B48" s="280"/>
      <c r="C48" s="289"/>
      <c r="D48" s="274">
        <f t="shared" si="0"/>
        <v>0</v>
      </c>
      <c r="E48" s="283" t="s">
        <v>410</v>
      </c>
      <c r="F48" s="284" t="s">
        <v>411</v>
      </c>
      <c r="G48" s="285"/>
      <c r="H48" s="288"/>
      <c r="I48" s="282">
        <f t="shared" si="1"/>
        <v>0</v>
      </c>
    </row>
    <row r="49" s="248" customFormat="1" ht="11.25" spans="1:9">
      <c r="A49" s="280"/>
      <c r="B49" s="280"/>
      <c r="C49" s="289"/>
      <c r="D49" s="274">
        <f t="shared" si="0"/>
        <v>0</v>
      </c>
      <c r="E49" s="283" t="s">
        <v>412</v>
      </c>
      <c r="F49" s="284" t="s">
        <v>413</v>
      </c>
      <c r="G49" s="285"/>
      <c r="H49" s="288"/>
      <c r="I49" s="282">
        <f t="shared" si="1"/>
        <v>0</v>
      </c>
    </row>
    <row r="50" s="248" customFormat="1" ht="11.25" spans="1:9">
      <c r="A50" s="280"/>
      <c r="B50" s="280"/>
      <c r="C50" s="289"/>
      <c r="D50" s="274">
        <f t="shared" si="0"/>
        <v>0</v>
      </c>
      <c r="E50" s="283" t="s">
        <v>414</v>
      </c>
      <c r="F50" s="284" t="s">
        <v>345</v>
      </c>
      <c r="G50" s="285"/>
      <c r="H50" s="288"/>
      <c r="I50" s="282">
        <f t="shared" si="1"/>
        <v>0</v>
      </c>
    </row>
    <row r="51" s="248" customFormat="1" ht="11.25" spans="1:9">
      <c r="A51" s="280"/>
      <c r="B51" s="280"/>
      <c r="C51" s="289"/>
      <c r="D51" s="274">
        <f t="shared" si="0"/>
        <v>0</v>
      </c>
      <c r="E51" s="283" t="s">
        <v>415</v>
      </c>
      <c r="F51" s="284" t="s">
        <v>416</v>
      </c>
      <c r="G51" s="285"/>
      <c r="H51" s="288">
        <v>645</v>
      </c>
      <c r="I51" s="282">
        <f t="shared" si="1"/>
        <v>645</v>
      </c>
    </row>
    <row r="52" s="248" customFormat="1" ht="11.25" spans="1:9">
      <c r="A52" s="280"/>
      <c r="B52" s="280"/>
      <c r="C52" s="289"/>
      <c r="D52" s="274">
        <f t="shared" si="0"/>
        <v>0</v>
      </c>
      <c r="E52" s="283" t="s">
        <v>417</v>
      </c>
      <c r="F52" s="284" t="s">
        <v>418</v>
      </c>
      <c r="G52" s="285">
        <f>SUM(G53:G62)</f>
        <v>372</v>
      </c>
      <c r="H52" s="286">
        <f>SUM(H53:H62)</f>
        <v>395</v>
      </c>
      <c r="I52" s="282">
        <f t="shared" si="1"/>
        <v>23</v>
      </c>
    </row>
    <row r="53" s="248" customFormat="1" ht="11.25" spans="1:9">
      <c r="A53" s="280"/>
      <c r="B53" s="280"/>
      <c r="C53" s="289"/>
      <c r="D53" s="274">
        <f t="shared" si="0"/>
        <v>0</v>
      </c>
      <c r="E53" s="283" t="s">
        <v>419</v>
      </c>
      <c r="F53" s="284" t="s">
        <v>318</v>
      </c>
      <c r="G53" s="285">
        <v>350</v>
      </c>
      <c r="H53" s="288">
        <v>368</v>
      </c>
      <c r="I53" s="282">
        <f t="shared" si="1"/>
        <v>18</v>
      </c>
    </row>
    <row r="54" s="248" customFormat="1" ht="11.25" spans="1:9">
      <c r="A54" s="280"/>
      <c r="B54" s="280"/>
      <c r="C54" s="289"/>
      <c r="D54" s="274">
        <f t="shared" si="0"/>
        <v>0</v>
      </c>
      <c r="E54" s="283" t="s">
        <v>420</v>
      </c>
      <c r="F54" s="284" t="s">
        <v>321</v>
      </c>
      <c r="G54" s="285"/>
      <c r="H54" s="288"/>
      <c r="I54" s="282">
        <f t="shared" si="1"/>
        <v>0</v>
      </c>
    </row>
    <row r="55" s="248" customFormat="1" ht="11.25" spans="1:9">
      <c r="A55" s="280"/>
      <c r="B55" s="280"/>
      <c r="C55" s="289"/>
      <c r="D55" s="274">
        <f t="shared" si="0"/>
        <v>0</v>
      </c>
      <c r="E55" s="283" t="s">
        <v>421</v>
      </c>
      <c r="F55" s="284" t="s">
        <v>324</v>
      </c>
      <c r="G55" s="285"/>
      <c r="H55" s="288"/>
      <c r="I55" s="282">
        <f t="shared" si="1"/>
        <v>0</v>
      </c>
    </row>
    <row r="56" s="248" customFormat="1" ht="11.25" spans="1:9">
      <c r="A56" s="280"/>
      <c r="B56" s="280"/>
      <c r="C56" s="289"/>
      <c r="D56" s="274">
        <f t="shared" si="0"/>
        <v>0</v>
      </c>
      <c r="E56" s="283" t="s">
        <v>422</v>
      </c>
      <c r="F56" s="284" t="s">
        <v>423</v>
      </c>
      <c r="G56" s="285"/>
      <c r="H56" s="288"/>
      <c r="I56" s="282">
        <f t="shared" si="1"/>
        <v>0</v>
      </c>
    </row>
    <row r="57" s="248" customFormat="1" ht="11.25" spans="1:9">
      <c r="A57" s="280"/>
      <c r="B57" s="280"/>
      <c r="C57" s="289"/>
      <c r="D57" s="274">
        <f t="shared" si="0"/>
        <v>0</v>
      </c>
      <c r="E57" s="283" t="s">
        <v>424</v>
      </c>
      <c r="F57" s="284" t="s">
        <v>425</v>
      </c>
      <c r="G57" s="285">
        <v>22</v>
      </c>
      <c r="H57" s="288">
        <v>10</v>
      </c>
      <c r="I57" s="282">
        <f t="shared" si="1"/>
        <v>-12</v>
      </c>
    </row>
    <row r="58" s="248" customFormat="1" ht="11.25" spans="1:9">
      <c r="A58" s="280"/>
      <c r="B58" s="280"/>
      <c r="C58" s="289"/>
      <c r="D58" s="274">
        <f t="shared" si="0"/>
        <v>0</v>
      </c>
      <c r="E58" s="283" t="s">
        <v>426</v>
      </c>
      <c r="F58" s="284" t="s">
        <v>427</v>
      </c>
      <c r="G58" s="285"/>
      <c r="H58" s="288"/>
      <c r="I58" s="282">
        <f t="shared" si="1"/>
        <v>0</v>
      </c>
    </row>
    <row r="59" s="248" customFormat="1" ht="11.25" spans="1:9">
      <c r="A59" s="280"/>
      <c r="B59" s="280"/>
      <c r="C59" s="289"/>
      <c r="D59" s="274">
        <f t="shared" si="0"/>
        <v>0</v>
      </c>
      <c r="E59" s="283" t="s">
        <v>428</v>
      </c>
      <c r="F59" s="284" t="s">
        <v>429</v>
      </c>
      <c r="G59" s="285"/>
      <c r="H59" s="288">
        <v>1</v>
      </c>
      <c r="I59" s="282">
        <f t="shared" si="1"/>
        <v>1</v>
      </c>
    </row>
    <row r="60" s="248" customFormat="1" ht="11.25" spans="1:9">
      <c r="A60" s="280"/>
      <c r="B60" s="280"/>
      <c r="C60" s="289"/>
      <c r="D60" s="274">
        <f t="shared" si="0"/>
        <v>0</v>
      </c>
      <c r="E60" s="283" t="s">
        <v>430</v>
      </c>
      <c r="F60" s="284" t="s">
        <v>431</v>
      </c>
      <c r="G60" s="285"/>
      <c r="H60" s="288">
        <v>16</v>
      </c>
      <c r="I60" s="282">
        <f t="shared" si="1"/>
        <v>16</v>
      </c>
    </row>
    <row r="61" s="248" customFormat="1" ht="11.25" spans="1:9">
      <c r="A61" s="280"/>
      <c r="B61" s="280"/>
      <c r="C61" s="289"/>
      <c r="D61" s="274">
        <f t="shared" si="0"/>
        <v>0</v>
      </c>
      <c r="E61" s="283" t="s">
        <v>432</v>
      </c>
      <c r="F61" s="284" t="s">
        <v>345</v>
      </c>
      <c r="G61" s="285"/>
      <c r="H61" s="288"/>
      <c r="I61" s="282">
        <f t="shared" si="1"/>
        <v>0</v>
      </c>
    </row>
    <row r="62" s="248" customFormat="1" ht="11.25" spans="1:9">
      <c r="A62" s="280"/>
      <c r="B62" s="280"/>
      <c r="C62" s="289"/>
      <c r="D62" s="274">
        <f t="shared" si="0"/>
        <v>0</v>
      </c>
      <c r="E62" s="283" t="s">
        <v>433</v>
      </c>
      <c r="F62" s="284" t="s">
        <v>434</v>
      </c>
      <c r="G62" s="285"/>
      <c r="H62" s="288"/>
      <c r="I62" s="282">
        <f t="shared" si="1"/>
        <v>0</v>
      </c>
    </row>
    <row r="63" s="248" customFormat="1" ht="11.25" spans="1:9">
      <c r="A63" s="280"/>
      <c r="B63" s="280"/>
      <c r="C63" s="289"/>
      <c r="D63" s="274">
        <f t="shared" si="0"/>
        <v>0</v>
      </c>
      <c r="E63" s="283" t="s">
        <v>435</v>
      </c>
      <c r="F63" s="284" t="s">
        <v>436</v>
      </c>
      <c r="G63" s="285">
        <f>SUM(G64:G73)</f>
        <v>781</v>
      </c>
      <c r="H63" s="286">
        <f>SUM(H64:H73)</f>
        <v>1051</v>
      </c>
      <c r="I63" s="282">
        <f t="shared" si="1"/>
        <v>270</v>
      </c>
    </row>
    <row r="64" s="248" customFormat="1" ht="11.25" spans="1:9">
      <c r="A64" s="280"/>
      <c r="B64" s="280"/>
      <c r="C64" s="289"/>
      <c r="D64" s="274">
        <f t="shared" si="0"/>
        <v>0</v>
      </c>
      <c r="E64" s="283" t="s">
        <v>437</v>
      </c>
      <c r="F64" s="284" t="s">
        <v>318</v>
      </c>
      <c r="G64" s="285">
        <v>709</v>
      </c>
      <c r="H64" s="288">
        <v>708</v>
      </c>
      <c r="I64" s="282">
        <f t="shared" si="1"/>
        <v>-1</v>
      </c>
    </row>
    <row r="65" s="248" customFormat="1" ht="11.25" spans="1:9">
      <c r="A65" s="280"/>
      <c r="B65" s="280"/>
      <c r="C65" s="289"/>
      <c r="D65" s="274">
        <f t="shared" si="0"/>
        <v>0</v>
      </c>
      <c r="E65" s="283" t="s">
        <v>438</v>
      </c>
      <c r="F65" s="284" t="s">
        <v>321</v>
      </c>
      <c r="G65" s="285">
        <v>72</v>
      </c>
      <c r="H65" s="288">
        <v>54</v>
      </c>
      <c r="I65" s="282">
        <f t="shared" si="1"/>
        <v>-18</v>
      </c>
    </row>
    <row r="66" s="248" customFormat="1" ht="11.25" spans="1:9">
      <c r="A66" s="280"/>
      <c r="B66" s="280"/>
      <c r="C66" s="289"/>
      <c r="D66" s="274">
        <f t="shared" si="0"/>
        <v>0</v>
      </c>
      <c r="E66" s="283" t="s">
        <v>439</v>
      </c>
      <c r="F66" s="284" t="s">
        <v>324</v>
      </c>
      <c r="G66" s="285"/>
      <c r="H66" s="288"/>
      <c r="I66" s="282">
        <f t="shared" si="1"/>
        <v>0</v>
      </c>
    </row>
    <row r="67" s="248" customFormat="1" ht="11.25" spans="1:9">
      <c r="A67" s="280"/>
      <c r="B67" s="280"/>
      <c r="C67" s="289"/>
      <c r="D67" s="274">
        <f t="shared" si="0"/>
        <v>0</v>
      </c>
      <c r="E67" s="283" t="s">
        <v>440</v>
      </c>
      <c r="F67" s="284" t="s">
        <v>441</v>
      </c>
      <c r="G67" s="285"/>
      <c r="H67" s="288"/>
      <c r="I67" s="282">
        <f t="shared" si="1"/>
        <v>0</v>
      </c>
    </row>
    <row r="68" s="248" customFormat="1" ht="11.25" spans="1:9">
      <c r="A68" s="280"/>
      <c r="B68" s="280"/>
      <c r="C68" s="289"/>
      <c r="D68" s="274">
        <f t="shared" si="0"/>
        <v>0</v>
      </c>
      <c r="E68" s="283" t="s">
        <v>442</v>
      </c>
      <c r="F68" s="284" t="s">
        <v>443</v>
      </c>
      <c r="G68" s="285"/>
      <c r="H68" s="288"/>
      <c r="I68" s="282">
        <f t="shared" si="1"/>
        <v>0</v>
      </c>
    </row>
    <row r="69" s="248" customFormat="1" ht="11.25" spans="1:9">
      <c r="A69" s="280"/>
      <c r="B69" s="280"/>
      <c r="C69" s="289"/>
      <c r="D69" s="274">
        <f t="shared" si="0"/>
        <v>0</v>
      </c>
      <c r="E69" s="283" t="s">
        <v>444</v>
      </c>
      <c r="F69" s="284" t="s">
        <v>445</v>
      </c>
      <c r="G69" s="285"/>
      <c r="H69" s="288"/>
      <c r="I69" s="282">
        <f t="shared" si="1"/>
        <v>0</v>
      </c>
    </row>
    <row r="70" s="248" customFormat="1" ht="11.25" spans="1:9">
      <c r="A70" s="280"/>
      <c r="B70" s="280"/>
      <c r="C70" s="289"/>
      <c r="D70" s="274">
        <f t="shared" si="0"/>
        <v>0</v>
      </c>
      <c r="E70" s="283" t="s">
        <v>446</v>
      </c>
      <c r="F70" s="284" t="s">
        <v>447</v>
      </c>
      <c r="G70" s="285"/>
      <c r="H70" s="288"/>
      <c r="I70" s="282">
        <f t="shared" si="1"/>
        <v>0</v>
      </c>
    </row>
    <row r="71" s="248" customFormat="1" ht="11.25" spans="1:9">
      <c r="A71" s="280"/>
      <c r="B71" s="280"/>
      <c r="C71" s="289"/>
      <c r="D71" s="274">
        <f t="shared" ref="D71:D134" si="2">C71-B71</f>
        <v>0</v>
      </c>
      <c r="E71" s="283" t="s">
        <v>448</v>
      </c>
      <c r="F71" s="284" t="s">
        <v>449</v>
      </c>
      <c r="G71" s="285"/>
      <c r="H71" s="288"/>
      <c r="I71" s="282">
        <f t="shared" ref="I71:I134" si="3">H71-G71</f>
        <v>0</v>
      </c>
    </row>
    <row r="72" s="248" customFormat="1" ht="11.25" spans="1:9">
      <c r="A72" s="280"/>
      <c r="B72" s="280"/>
      <c r="C72" s="289"/>
      <c r="D72" s="274">
        <f t="shared" si="2"/>
        <v>0</v>
      </c>
      <c r="E72" s="283" t="s">
        <v>450</v>
      </c>
      <c r="F72" s="284" t="s">
        <v>345</v>
      </c>
      <c r="G72" s="285"/>
      <c r="H72" s="288"/>
      <c r="I72" s="282">
        <f t="shared" si="3"/>
        <v>0</v>
      </c>
    </row>
    <row r="73" s="248" customFormat="1" ht="11.25" spans="1:9">
      <c r="A73" s="280"/>
      <c r="B73" s="280"/>
      <c r="C73" s="289"/>
      <c r="D73" s="274">
        <f t="shared" si="2"/>
        <v>0</v>
      </c>
      <c r="E73" s="283" t="s">
        <v>451</v>
      </c>
      <c r="F73" s="284" t="s">
        <v>452</v>
      </c>
      <c r="G73" s="285"/>
      <c r="H73" s="288">
        <v>289</v>
      </c>
      <c r="I73" s="282">
        <f t="shared" si="3"/>
        <v>289</v>
      </c>
    </row>
    <row r="74" s="248" customFormat="1" ht="11.25" spans="1:9">
      <c r="A74" s="280"/>
      <c r="B74" s="280"/>
      <c r="C74" s="289"/>
      <c r="D74" s="274">
        <f t="shared" si="2"/>
        <v>0</v>
      </c>
      <c r="E74" s="283" t="s">
        <v>453</v>
      </c>
      <c r="F74" s="284" t="s">
        <v>454</v>
      </c>
      <c r="G74" s="285">
        <f>SUM(G75:G85)</f>
        <v>0</v>
      </c>
      <c r="H74" s="286">
        <f>SUM(H75:H85)</f>
        <v>95</v>
      </c>
      <c r="I74" s="282">
        <f t="shared" si="3"/>
        <v>95</v>
      </c>
    </row>
    <row r="75" s="248" customFormat="1" ht="11.25" spans="1:9">
      <c r="A75" s="280"/>
      <c r="B75" s="280"/>
      <c r="C75" s="289"/>
      <c r="D75" s="274">
        <f t="shared" si="2"/>
        <v>0</v>
      </c>
      <c r="E75" s="283" t="s">
        <v>455</v>
      </c>
      <c r="F75" s="284" t="s">
        <v>318</v>
      </c>
      <c r="G75" s="285"/>
      <c r="H75" s="288"/>
      <c r="I75" s="282">
        <f t="shared" si="3"/>
        <v>0</v>
      </c>
    </row>
    <row r="76" s="248" customFormat="1" ht="11.25" spans="1:9">
      <c r="A76" s="280"/>
      <c r="B76" s="280"/>
      <c r="C76" s="289"/>
      <c r="D76" s="274">
        <f t="shared" si="2"/>
        <v>0</v>
      </c>
      <c r="E76" s="283" t="s">
        <v>456</v>
      </c>
      <c r="F76" s="284" t="s">
        <v>321</v>
      </c>
      <c r="G76" s="285"/>
      <c r="H76" s="288"/>
      <c r="I76" s="282">
        <f t="shared" si="3"/>
        <v>0</v>
      </c>
    </row>
    <row r="77" s="248" customFormat="1" ht="11.25" spans="1:9">
      <c r="A77" s="280"/>
      <c r="B77" s="280"/>
      <c r="C77" s="289"/>
      <c r="D77" s="274">
        <f t="shared" si="2"/>
        <v>0</v>
      </c>
      <c r="E77" s="283" t="s">
        <v>457</v>
      </c>
      <c r="F77" s="284" t="s">
        <v>324</v>
      </c>
      <c r="G77" s="285"/>
      <c r="H77" s="288"/>
      <c r="I77" s="282">
        <f t="shared" si="3"/>
        <v>0</v>
      </c>
    </row>
    <row r="78" s="248" customFormat="1" ht="11.25" spans="1:9">
      <c r="A78" s="280"/>
      <c r="B78" s="280"/>
      <c r="C78" s="289"/>
      <c r="D78" s="274">
        <f t="shared" si="2"/>
        <v>0</v>
      </c>
      <c r="E78" s="283" t="s">
        <v>458</v>
      </c>
      <c r="F78" s="284" t="s">
        <v>459</v>
      </c>
      <c r="G78" s="285"/>
      <c r="H78" s="288"/>
      <c r="I78" s="282">
        <f t="shared" si="3"/>
        <v>0</v>
      </c>
    </row>
    <row r="79" s="248" customFormat="1" ht="11.25" spans="1:9">
      <c r="A79" s="280"/>
      <c r="B79" s="280"/>
      <c r="C79" s="289"/>
      <c r="D79" s="274">
        <f t="shared" si="2"/>
        <v>0</v>
      </c>
      <c r="E79" s="283" t="s">
        <v>460</v>
      </c>
      <c r="F79" s="284" t="s">
        <v>461</v>
      </c>
      <c r="G79" s="285"/>
      <c r="H79" s="288"/>
      <c r="I79" s="282">
        <f t="shared" si="3"/>
        <v>0</v>
      </c>
    </row>
    <row r="80" s="248" customFormat="1" ht="11.25" spans="1:9">
      <c r="A80" s="280"/>
      <c r="B80" s="280"/>
      <c r="C80" s="289"/>
      <c r="D80" s="274">
        <f t="shared" si="2"/>
        <v>0</v>
      </c>
      <c r="E80" s="283" t="s">
        <v>462</v>
      </c>
      <c r="F80" s="284" t="s">
        <v>463</v>
      </c>
      <c r="G80" s="285"/>
      <c r="H80" s="288"/>
      <c r="I80" s="282">
        <f t="shared" si="3"/>
        <v>0</v>
      </c>
    </row>
    <row r="81" s="248" customFormat="1" ht="11.25" spans="1:9">
      <c r="A81" s="280"/>
      <c r="B81" s="280"/>
      <c r="C81" s="289"/>
      <c r="D81" s="274">
        <f t="shared" si="2"/>
        <v>0</v>
      </c>
      <c r="E81" s="283" t="s">
        <v>464</v>
      </c>
      <c r="F81" s="284" t="s">
        <v>465</v>
      </c>
      <c r="G81" s="285"/>
      <c r="H81" s="288"/>
      <c r="I81" s="282">
        <f t="shared" si="3"/>
        <v>0</v>
      </c>
    </row>
    <row r="82" s="248" customFormat="1" ht="11.25" spans="1:9">
      <c r="A82" s="280"/>
      <c r="B82" s="280"/>
      <c r="C82" s="289"/>
      <c r="D82" s="274">
        <f t="shared" si="2"/>
        <v>0</v>
      </c>
      <c r="E82" s="283" t="s">
        <v>466</v>
      </c>
      <c r="F82" s="284" t="s">
        <v>467</v>
      </c>
      <c r="G82" s="285"/>
      <c r="H82" s="288"/>
      <c r="I82" s="282">
        <f t="shared" si="3"/>
        <v>0</v>
      </c>
    </row>
    <row r="83" s="248" customFormat="1" ht="11.25" spans="1:9">
      <c r="A83" s="280"/>
      <c r="B83" s="280"/>
      <c r="C83" s="289"/>
      <c r="D83" s="274">
        <f t="shared" si="2"/>
        <v>0</v>
      </c>
      <c r="E83" s="283" t="s">
        <v>468</v>
      </c>
      <c r="F83" s="284" t="s">
        <v>447</v>
      </c>
      <c r="G83" s="285"/>
      <c r="H83" s="288"/>
      <c r="I83" s="282">
        <f t="shared" si="3"/>
        <v>0</v>
      </c>
    </row>
    <row r="84" s="248" customFormat="1" ht="11.25" spans="1:9">
      <c r="A84" s="280"/>
      <c r="B84" s="280"/>
      <c r="C84" s="289"/>
      <c r="D84" s="274">
        <f t="shared" si="2"/>
        <v>0</v>
      </c>
      <c r="E84" s="283" t="s">
        <v>469</v>
      </c>
      <c r="F84" s="284" t="s">
        <v>345</v>
      </c>
      <c r="G84" s="285"/>
      <c r="H84" s="288"/>
      <c r="I84" s="282">
        <f t="shared" si="3"/>
        <v>0</v>
      </c>
    </row>
    <row r="85" s="248" customFormat="1" ht="11.25" spans="1:9">
      <c r="A85" s="280"/>
      <c r="B85" s="280"/>
      <c r="C85" s="289"/>
      <c r="D85" s="274">
        <f t="shared" si="2"/>
        <v>0</v>
      </c>
      <c r="E85" s="283" t="s">
        <v>470</v>
      </c>
      <c r="F85" s="284" t="s">
        <v>471</v>
      </c>
      <c r="G85" s="285"/>
      <c r="H85" s="288">
        <v>95</v>
      </c>
      <c r="I85" s="282">
        <f t="shared" si="3"/>
        <v>95</v>
      </c>
    </row>
    <row r="86" s="248" customFormat="1" ht="11.25" spans="1:9">
      <c r="A86" s="280"/>
      <c r="B86" s="280"/>
      <c r="C86" s="289"/>
      <c r="D86" s="274">
        <f t="shared" si="2"/>
        <v>0</v>
      </c>
      <c r="E86" s="283" t="s">
        <v>472</v>
      </c>
      <c r="F86" s="284" t="s">
        <v>473</v>
      </c>
      <c r="G86" s="285">
        <f>SUM(G87:G94)</f>
        <v>0</v>
      </c>
      <c r="H86" s="288"/>
      <c r="I86" s="282">
        <f t="shared" si="3"/>
        <v>0</v>
      </c>
    </row>
    <row r="87" s="248" customFormat="1" ht="11.25" spans="1:9">
      <c r="A87" s="280"/>
      <c r="B87" s="280"/>
      <c r="C87" s="289"/>
      <c r="D87" s="274">
        <f t="shared" si="2"/>
        <v>0</v>
      </c>
      <c r="E87" s="283" t="s">
        <v>474</v>
      </c>
      <c r="F87" s="284" t="s">
        <v>318</v>
      </c>
      <c r="G87" s="285"/>
      <c r="H87" s="288"/>
      <c r="I87" s="282">
        <f t="shared" si="3"/>
        <v>0</v>
      </c>
    </row>
    <row r="88" s="248" customFormat="1" ht="11.25" spans="1:9">
      <c r="A88" s="280"/>
      <c r="B88" s="280"/>
      <c r="C88" s="289"/>
      <c r="D88" s="274">
        <f t="shared" si="2"/>
        <v>0</v>
      </c>
      <c r="E88" s="283" t="s">
        <v>475</v>
      </c>
      <c r="F88" s="284" t="s">
        <v>321</v>
      </c>
      <c r="G88" s="285"/>
      <c r="H88" s="288"/>
      <c r="I88" s="282">
        <f t="shared" si="3"/>
        <v>0</v>
      </c>
    </row>
    <row r="89" s="248" customFormat="1" ht="11.25" spans="1:9">
      <c r="A89" s="280"/>
      <c r="B89" s="280"/>
      <c r="C89" s="289"/>
      <c r="D89" s="274">
        <f t="shared" si="2"/>
        <v>0</v>
      </c>
      <c r="E89" s="283" t="s">
        <v>476</v>
      </c>
      <c r="F89" s="284" t="s">
        <v>324</v>
      </c>
      <c r="G89" s="285"/>
      <c r="H89" s="288"/>
      <c r="I89" s="282">
        <f t="shared" si="3"/>
        <v>0</v>
      </c>
    </row>
    <row r="90" s="248" customFormat="1" ht="11.25" spans="1:9">
      <c r="A90" s="280"/>
      <c r="B90" s="280"/>
      <c r="C90" s="289"/>
      <c r="D90" s="274">
        <f t="shared" si="2"/>
        <v>0</v>
      </c>
      <c r="E90" s="283" t="s">
        <v>477</v>
      </c>
      <c r="F90" s="284" t="s">
        <v>478</v>
      </c>
      <c r="G90" s="285"/>
      <c r="H90" s="288"/>
      <c r="I90" s="282">
        <f t="shared" si="3"/>
        <v>0</v>
      </c>
    </row>
    <row r="91" s="248" customFormat="1" ht="11.25" spans="1:9">
      <c r="A91" s="280"/>
      <c r="B91" s="280"/>
      <c r="C91" s="289"/>
      <c r="D91" s="274">
        <f t="shared" si="2"/>
        <v>0</v>
      </c>
      <c r="E91" s="283" t="s">
        <v>479</v>
      </c>
      <c r="F91" s="284" t="s">
        <v>480</v>
      </c>
      <c r="G91" s="285"/>
      <c r="H91" s="288"/>
      <c r="I91" s="282">
        <f t="shared" si="3"/>
        <v>0</v>
      </c>
    </row>
    <row r="92" s="248" customFormat="1" ht="11.25" spans="1:9">
      <c r="A92" s="280"/>
      <c r="B92" s="280"/>
      <c r="C92" s="289"/>
      <c r="D92" s="274">
        <f t="shared" si="2"/>
        <v>0</v>
      </c>
      <c r="E92" s="283" t="s">
        <v>481</v>
      </c>
      <c r="F92" s="284" t="s">
        <v>447</v>
      </c>
      <c r="G92" s="285"/>
      <c r="H92" s="288"/>
      <c r="I92" s="282">
        <f t="shared" si="3"/>
        <v>0</v>
      </c>
    </row>
    <row r="93" s="248" customFormat="1" ht="11.25" spans="1:9">
      <c r="A93" s="280"/>
      <c r="B93" s="280"/>
      <c r="C93" s="289"/>
      <c r="D93" s="274">
        <f t="shared" si="2"/>
        <v>0</v>
      </c>
      <c r="E93" s="283" t="s">
        <v>482</v>
      </c>
      <c r="F93" s="284" t="s">
        <v>345</v>
      </c>
      <c r="G93" s="285"/>
      <c r="H93" s="288"/>
      <c r="I93" s="282">
        <f t="shared" si="3"/>
        <v>0</v>
      </c>
    </row>
    <row r="94" s="248" customFormat="1" ht="11.25" spans="1:9">
      <c r="A94" s="280"/>
      <c r="B94" s="280"/>
      <c r="C94" s="289"/>
      <c r="D94" s="274">
        <f t="shared" si="2"/>
        <v>0</v>
      </c>
      <c r="E94" s="283" t="s">
        <v>483</v>
      </c>
      <c r="F94" s="284" t="s">
        <v>484</v>
      </c>
      <c r="G94" s="285"/>
      <c r="H94" s="288"/>
      <c r="I94" s="282">
        <f t="shared" si="3"/>
        <v>0</v>
      </c>
    </row>
    <row r="95" s="248" customFormat="1" ht="11.25" spans="1:9">
      <c r="A95" s="280"/>
      <c r="B95" s="280"/>
      <c r="C95" s="289"/>
      <c r="D95" s="274">
        <f t="shared" si="2"/>
        <v>0</v>
      </c>
      <c r="E95" s="283" t="s">
        <v>485</v>
      </c>
      <c r="F95" s="284" t="s">
        <v>486</v>
      </c>
      <c r="G95" s="285">
        <f>SUM(G96:G104)</f>
        <v>0</v>
      </c>
      <c r="H95" s="288">
        <f>SUM(H96:H104)</f>
        <v>5</v>
      </c>
      <c r="I95" s="282">
        <f t="shared" si="3"/>
        <v>5</v>
      </c>
    </row>
    <row r="96" s="248" customFormat="1" ht="11.25" spans="1:9">
      <c r="A96" s="280"/>
      <c r="B96" s="280"/>
      <c r="C96" s="289"/>
      <c r="D96" s="274">
        <f t="shared" si="2"/>
        <v>0</v>
      </c>
      <c r="E96" s="283" t="s">
        <v>487</v>
      </c>
      <c r="F96" s="284" t="s">
        <v>318</v>
      </c>
      <c r="G96" s="285"/>
      <c r="H96" s="288">
        <v>5</v>
      </c>
      <c r="I96" s="282">
        <f t="shared" si="3"/>
        <v>5</v>
      </c>
    </row>
    <row r="97" s="248" customFormat="1" ht="11.25" spans="1:9">
      <c r="A97" s="280"/>
      <c r="B97" s="280"/>
      <c r="C97" s="289"/>
      <c r="D97" s="274">
        <f t="shared" si="2"/>
        <v>0</v>
      </c>
      <c r="E97" s="283" t="s">
        <v>488</v>
      </c>
      <c r="F97" s="284" t="s">
        <v>321</v>
      </c>
      <c r="G97" s="285"/>
      <c r="H97" s="288"/>
      <c r="I97" s="282">
        <f t="shared" si="3"/>
        <v>0</v>
      </c>
    </row>
    <row r="98" s="248" customFormat="1" ht="11.25" spans="1:9">
      <c r="A98" s="280"/>
      <c r="B98" s="280"/>
      <c r="C98" s="289"/>
      <c r="D98" s="274">
        <f t="shared" si="2"/>
        <v>0</v>
      </c>
      <c r="E98" s="283" t="s">
        <v>489</v>
      </c>
      <c r="F98" s="284" t="s">
        <v>324</v>
      </c>
      <c r="G98" s="285"/>
      <c r="H98" s="288"/>
      <c r="I98" s="282">
        <f t="shared" si="3"/>
        <v>0</v>
      </c>
    </row>
    <row r="99" s="248" customFormat="1" ht="11.25" spans="1:9">
      <c r="A99" s="280"/>
      <c r="B99" s="280"/>
      <c r="C99" s="289"/>
      <c r="D99" s="274">
        <f t="shared" si="2"/>
        <v>0</v>
      </c>
      <c r="E99" s="283" t="s">
        <v>490</v>
      </c>
      <c r="F99" s="284" t="s">
        <v>491</v>
      </c>
      <c r="G99" s="285"/>
      <c r="H99" s="288"/>
      <c r="I99" s="282">
        <f t="shared" si="3"/>
        <v>0</v>
      </c>
    </row>
    <row r="100" s="248" customFormat="1" ht="11.25" spans="1:9">
      <c r="A100" s="280"/>
      <c r="B100" s="280"/>
      <c r="C100" s="289"/>
      <c r="D100" s="274">
        <f t="shared" si="2"/>
        <v>0</v>
      </c>
      <c r="E100" s="283" t="s">
        <v>492</v>
      </c>
      <c r="F100" s="284" t="s">
        <v>493</v>
      </c>
      <c r="G100" s="285"/>
      <c r="H100" s="288"/>
      <c r="I100" s="282">
        <f t="shared" si="3"/>
        <v>0</v>
      </c>
    </row>
    <row r="101" s="248" customFormat="1" ht="11.25" spans="1:9">
      <c r="A101" s="280"/>
      <c r="B101" s="280"/>
      <c r="C101" s="289"/>
      <c r="D101" s="274">
        <f t="shared" si="2"/>
        <v>0</v>
      </c>
      <c r="E101" s="283" t="s">
        <v>494</v>
      </c>
      <c r="F101" s="284" t="s">
        <v>495</v>
      </c>
      <c r="G101" s="285"/>
      <c r="H101" s="288"/>
      <c r="I101" s="282">
        <f t="shared" si="3"/>
        <v>0</v>
      </c>
    </row>
    <row r="102" s="248" customFormat="1" ht="11.25" spans="1:9">
      <c r="A102" s="280"/>
      <c r="B102" s="280"/>
      <c r="C102" s="289"/>
      <c r="D102" s="274">
        <f t="shared" si="2"/>
        <v>0</v>
      </c>
      <c r="E102" s="283" t="s">
        <v>496</v>
      </c>
      <c r="F102" s="284" t="s">
        <v>447</v>
      </c>
      <c r="G102" s="285"/>
      <c r="H102" s="288"/>
      <c r="I102" s="282">
        <f t="shared" si="3"/>
        <v>0</v>
      </c>
    </row>
    <row r="103" s="248" customFormat="1" ht="11.25" spans="1:9">
      <c r="A103" s="280"/>
      <c r="B103" s="280"/>
      <c r="C103" s="289"/>
      <c r="D103" s="274">
        <f t="shared" si="2"/>
        <v>0</v>
      </c>
      <c r="E103" s="283" t="s">
        <v>497</v>
      </c>
      <c r="F103" s="284" t="s">
        <v>345</v>
      </c>
      <c r="G103" s="285"/>
      <c r="H103" s="288"/>
      <c r="I103" s="282">
        <f t="shared" si="3"/>
        <v>0</v>
      </c>
    </row>
    <row r="104" s="248" customFormat="1" ht="11.25" spans="1:9">
      <c r="A104" s="280"/>
      <c r="B104" s="280"/>
      <c r="C104" s="289"/>
      <c r="D104" s="274">
        <f t="shared" si="2"/>
        <v>0</v>
      </c>
      <c r="E104" s="283" t="s">
        <v>498</v>
      </c>
      <c r="F104" s="284" t="s">
        <v>499</v>
      </c>
      <c r="G104" s="285"/>
      <c r="H104" s="288"/>
      <c r="I104" s="282">
        <f t="shared" si="3"/>
        <v>0</v>
      </c>
    </row>
    <row r="105" s="248" customFormat="1" ht="11.25" spans="1:9">
      <c r="A105" s="280"/>
      <c r="B105" s="280"/>
      <c r="C105" s="289"/>
      <c r="D105" s="274">
        <f t="shared" si="2"/>
        <v>0</v>
      </c>
      <c r="E105" s="283" t="s">
        <v>500</v>
      </c>
      <c r="F105" s="284" t="s">
        <v>501</v>
      </c>
      <c r="G105" s="285">
        <f>SUM(G106:G119)</f>
        <v>0</v>
      </c>
      <c r="H105" s="288"/>
      <c r="I105" s="282">
        <f t="shared" si="3"/>
        <v>0</v>
      </c>
    </row>
    <row r="106" s="248" customFormat="1" ht="11.25" spans="1:9">
      <c r="A106" s="280"/>
      <c r="B106" s="280"/>
      <c r="C106" s="289"/>
      <c r="D106" s="274">
        <f t="shared" si="2"/>
        <v>0</v>
      </c>
      <c r="E106" s="283" t="s">
        <v>502</v>
      </c>
      <c r="F106" s="284" t="s">
        <v>318</v>
      </c>
      <c r="G106" s="285"/>
      <c r="H106" s="288"/>
      <c r="I106" s="282">
        <f t="shared" si="3"/>
        <v>0</v>
      </c>
    </row>
    <row r="107" s="248" customFormat="1" ht="11.25" spans="1:9">
      <c r="A107" s="280"/>
      <c r="B107" s="280"/>
      <c r="C107" s="289"/>
      <c r="D107" s="274">
        <f t="shared" si="2"/>
        <v>0</v>
      </c>
      <c r="E107" s="283" t="s">
        <v>503</v>
      </c>
      <c r="F107" s="284" t="s">
        <v>321</v>
      </c>
      <c r="G107" s="285"/>
      <c r="H107" s="288"/>
      <c r="I107" s="282">
        <f t="shared" si="3"/>
        <v>0</v>
      </c>
    </row>
    <row r="108" s="248" customFormat="1" ht="11.25" spans="1:9">
      <c r="A108" s="280"/>
      <c r="B108" s="280"/>
      <c r="C108" s="289"/>
      <c r="D108" s="274">
        <f t="shared" si="2"/>
        <v>0</v>
      </c>
      <c r="E108" s="283" t="s">
        <v>504</v>
      </c>
      <c r="F108" s="284" t="s">
        <v>324</v>
      </c>
      <c r="G108" s="285"/>
      <c r="H108" s="288"/>
      <c r="I108" s="282">
        <f t="shared" si="3"/>
        <v>0</v>
      </c>
    </row>
    <row r="109" s="248" customFormat="1" ht="11.25" spans="1:9">
      <c r="A109" s="280"/>
      <c r="B109" s="280"/>
      <c r="C109" s="289"/>
      <c r="D109" s="274">
        <f t="shared" si="2"/>
        <v>0</v>
      </c>
      <c r="E109" s="283" t="s">
        <v>505</v>
      </c>
      <c r="F109" s="284" t="s">
        <v>506</v>
      </c>
      <c r="G109" s="285"/>
      <c r="H109" s="288"/>
      <c r="I109" s="282">
        <f t="shared" si="3"/>
        <v>0</v>
      </c>
    </row>
    <row r="110" s="248" customFormat="1" ht="11.25" spans="1:9">
      <c r="A110" s="280"/>
      <c r="B110" s="280"/>
      <c r="C110" s="289"/>
      <c r="D110" s="274">
        <f t="shared" si="2"/>
        <v>0</v>
      </c>
      <c r="E110" s="283" t="s">
        <v>507</v>
      </c>
      <c r="F110" s="284" t="s">
        <v>508</v>
      </c>
      <c r="G110" s="285"/>
      <c r="H110" s="288"/>
      <c r="I110" s="282">
        <f t="shared" si="3"/>
        <v>0</v>
      </c>
    </row>
    <row r="111" s="248" customFormat="1" ht="11.25" spans="1:9">
      <c r="A111" s="280"/>
      <c r="B111" s="280"/>
      <c r="C111" s="289"/>
      <c r="D111" s="274">
        <f t="shared" si="2"/>
        <v>0</v>
      </c>
      <c r="E111" s="283" t="s">
        <v>509</v>
      </c>
      <c r="F111" s="284" t="s">
        <v>510</v>
      </c>
      <c r="G111" s="285"/>
      <c r="H111" s="288"/>
      <c r="I111" s="282">
        <f t="shared" si="3"/>
        <v>0</v>
      </c>
    </row>
    <row r="112" s="248" customFormat="1" ht="11.25" spans="1:9">
      <c r="A112" s="280"/>
      <c r="B112" s="280"/>
      <c r="C112" s="289"/>
      <c r="D112" s="274">
        <f t="shared" si="2"/>
        <v>0</v>
      </c>
      <c r="E112" s="283" t="s">
        <v>511</v>
      </c>
      <c r="F112" s="284" t="s">
        <v>512</v>
      </c>
      <c r="G112" s="285"/>
      <c r="H112" s="288"/>
      <c r="I112" s="282">
        <f t="shared" si="3"/>
        <v>0</v>
      </c>
    </row>
    <row r="113" s="248" customFormat="1" ht="11.25" spans="1:9">
      <c r="A113" s="280"/>
      <c r="B113" s="280"/>
      <c r="C113" s="289"/>
      <c r="D113" s="274">
        <f t="shared" si="2"/>
        <v>0</v>
      </c>
      <c r="E113" s="283" t="s">
        <v>513</v>
      </c>
      <c r="F113" s="284" t="s">
        <v>514</v>
      </c>
      <c r="G113" s="285"/>
      <c r="H113" s="288"/>
      <c r="I113" s="282">
        <f t="shared" si="3"/>
        <v>0</v>
      </c>
    </row>
    <row r="114" s="248" customFormat="1" ht="11.25" spans="1:9">
      <c r="A114" s="280"/>
      <c r="B114" s="280"/>
      <c r="C114" s="289"/>
      <c r="D114" s="274">
        <f t="shared" si="2"/>
        <v>0</v>
      </c>
      <c r="E114" s="283" t="s">
        <v>515</v>
      </c>
      <c r="F114" s="284" t="s">
        <v>516</v>
      </c>
      <c r="G114" s="285"/>
      <c r="H114" s="288"/>
      <c r="I114" s="282">
        <f t="shared" si="3"/>
        <v>0</v>
      </c>
    </row>
    <row r="115" s="248" customFormat="1" ht="11.25" spans="1:9">
      <c r="A115" s="280"/>
      <c r="B115" s="280"/>
      <c r="C115" s="289"/>
      <c r="D115" s="274">
        <f t="shared" si="2"/>
        <v>0</v>
      </c>
      <c r="E115" s="283" t="s">
        <v>517</v>
      </c>
      <c r="F115" s="284" t="s">
        <v>518</v>
      </c>
      <c r="G115" s="285"/>
      <c r="H115" s="288"/>
      <c r="I115" s="282">
        <f t="shared" si="3"/>
        <v>0</v>
      </c>
    </row>
    <row r="116" s="248" customFormat="1" ht="11.25" spans="1:9">
      <c r="A116" s="280"/>
      <c r="B116" s="280"/>
      <c r="C116" s="289"/>
      <c r="D116" s="274">
        <f t="shared" si="2"/>
        <v>0</v>
      </c>
      <c r="E116" s="283" t="s">
        <v>519</v>
      </c>
      <c r="F116" s="284" t="s">
        <v>520</v>
      </c>
      <c r="G116" s="285"/>
      <c r="H116" s="288"/>
      <c r="I116" s="282">
        <f t="shared" si="3"/>
        <v>0</v>
      </c>
    </row>
    <row r="117" s="248" customFormat="1" ht="11.25" spans="1:9">
      <c r="A117" s="280"/>
      <c r="B117" s="280"/>
      <c r="C117" s="289"/>
      <c r="D117" s="274">
        <f t="shared" si="2"/>
        <v>0</v>
      </c>
      <c r="E117" s="283" t="s">
        <v>521</v>
      </c>
      <c r="F117" s="284" t="s">
        <v>522</v>
      </c>
      <c r="G117" s="285"/>
      <c r="H117" s="288"/>
      <c r="I117" s="282">
        <f t="shared" si="3"/>
        <v>0</v>
      </c>
    </row>
    <row r="118" s="248" customFormat="1" ht="11.25" spans="1:9">
      <c r="A118" s="280"/>
      <c r="B118" s="280"/>
      <c r="C118" s="289"/>
      <c r="D118" s="274">
        <f t="shared" si="2"/>
        <v>0</v>
      </c>
      <c r="E118" s="283" t="s">
        <v>523</v>
      </c>
      <c r="F118" s="284" t="s">
        <v>345</v>
      </c>
      <c r="G118" s="285"/>
      <c r="H118" s="288"/>
      <c r="I118" s="282">
        <f t="shared" si="3"/>
        <v>0</v>
      </c>
    </row>
    <row r="119" s="248" customFormat="1" ht="11.25" spans="1:9">
      <c r="A119" s="280"/>
      <c r="B119" s="280"/>
      <c r="C119" s="289"/>
      <c r="D119" s="274">
        <f t="shared" si="2"/>
        <v>0</v>
      </c>
      <c r="E119" s="283" t="s">
        <v>524</v>
      </c>
      <c r="F119" s="284" t="s">
        <v>525</v>
      </c>
      <c r="G119" s="285"/>
      <c r="H119" s="288"/>
      <c r="I119" s="282">
        <f t="shared" si="3"/>
        <v>0</v>
      </c>
    </row>
    <row r="120" s="248" customFormat="1" ht="11.25" spans="1:9">
      <c r="A120" s="280"/>
      <c r="B120" s="280"/>
      <c r="C120" s="289"/>
      <c r="D120" s="274">
        <f t="shared" si="2"/>
        <v>0</v>
      </c>
      <c r="E120" s="283" t="s">
        <v>526</v>
      </c>
      <c r="F120" s="284" t="s">
        <v>527</v>
      </c>
      <c r="G120" s="285">
        <f>SUM(G121:G128)</f>
        <v>2266</v>
      </c>
      <c r="H120" s="286">
        <f>SUM(H121:H128)</f>
        <v>2155</v>
      </c>
      <c r="I120" s="282">
        <f t="shared" si="3"/>
        <v>-111</v>
      </c>
    </row>
    <row r="121" s="248" customFormat="1" ht="11.25" spans="1:9">
      <c r="A121" s="280"/>
      <c r="B121" s="280"/>
      <c r="C121" s="289"/>
      <c r="D121" s="274">
        <f t="shared" si="2"/>
        <v>0</v>
      </c>
      <c r="E121" s="283" t="s">
        <v>528</v>
      </c>
      <c r="F121" s="284" t="s">
        <v>318</v>
      </c>
      <c r="G121" s="285">
        <v>2066</v>
      </c>
      <c r="H121" s="288">
        <v>1928</v>
      </c>
      <c r="I121" s="282">
        <f t="shared" si="3"/>
        <v>-138</v>
      </c>
    </row>
    <row r="122" s="248" customFormat="1" ht="11.25" spans="1:9">
      <c r="A122" s="280"/>
      <c r="B122" s="280"/>
      <c r="C122" s="289"/>
      <c r="D122" s="274">
        <f t="shared" si="2"/>
        <v>0</v>
      </c>
      <c r="E122" s="283" t="s">
        <v>529</v>
      </c>
      <c r="F122" s="284" t="s">
        <v>321</v>
      </c>
      <c r="G122" s="285"/>
      <c r="H122" s="288">
        <v>24</v>
      </c>
      <c r="I122" s="282">
        <f t="shared" si="3"/>
        <v>24</v>
      </c>
    </row>
    <row r="123" s="248" customFormat="1" ht="11.25" spans="1:9">
      <c r="A123" s="280"/>
      <c r="B123" s="280"/>
      <c r="C123" s="289"/>
      <c r="D123" s="274">
        <f t="shared" si="2"/>
        <v>0</v>
      </c>
      <c r="E123" s="283" t="s">
        <v>530</v>
      </c>
      <c r="F123" s="284" t="s">
        <v>324</v>
      </c>
      <c r="G123" s="285"/>
      <c r="H123" s="288"/>
      <c r="I123" s="282">
        <f t="shared" si="3"/>
        <v>0</v>
      </c>
    </row>
    <row r="124" s="248" customFormat="1" ht="11.25" spans="1:9">
      <c r="A124" s="280"/>
      <c r="B124" s="280"/>
      <c r="C124" s="289"/>
      <c r="D124" s="274">
        <f t="shared" si="2"/>
        <v>0</v>
      </c>
      <c r="E124" s="283" t="s">
        <v>531</v>
      </c>
      <c r="F124" s="284" t="s">
        <v>532</v>
      </c>
      <c r="G124" s="285"/>
      <c r="H124" s="288">
        <v>55</v>
      </c>
      <c r="I124" s="282">
        <f t="shared" si="3"/>
        <v>55</v>
      </c>
    </row>
    <row r="125" s="248" customFormat="1" ht="11.25" spans="1:9">
      <c r="A125" s="280"/>
      <c r="B125" s="280"/>
      <c r="C125" s="289"/>
      <c r="D125" s="274">
        <f t="shared" si="2"/>
        <v>0</v>
      </c>
      <c r="E125" s="283" t="s">
        <v>533</v>
      </c>
      <c r="F125" s="284" t="s">
        <v>534</v>
      </c>
      <c r="G125" s="285"/>
      <c r="H125" s="288"/>
      <c r="I125" s="282">
        <f t="shared" si="3"/>
        <v>0</v>
      </c>
    </row>
    <row r="126" s="248" customFormat="1" ht="11.25" spans="1:9">
      <c r="A126" s="280"/>
      <c r="B126" s="280"/>
      <c r="C126" s="289"/>
      <c r="D126" s="274">
        <f t="shared" si="2"/>
        <v>0</v>
      </c>
      <c r="E126" s="283" t="s">
        <v>535</v>
      </c>
      <c r="F126" s="284" t="s">
        <v>536</v>
      </c>
      <c r="G126" s="285"/>
      <c r="H126" s="288"/>
      <c r="I126" s="282">
        <f t="shared" si="3"/>
        <v>0</v>
      </c>
    </row>
    <row r="127" s="248" customFormat="1" ht="11.25" spans="1:9">
      <c r="A127" s="280"/>
      <c r="B127" s="280"/>
      <c r="C127" s="289"/>
      <c r="D127" s="274">
        <f t="shared" si="2"/>
        <v>0</v>
      </c>
      <c r="E127" s="283" t="s">
        <v>537</v>
      </c>
      <c r="F127" s="284" t="s">
        <v>345</v>
      </c>
      <c r="G127" s="285"/>
      <c r="H127" s="288"/>
      <c r="I127" s="282">
        <f t="shared" si="3"/>
        <v>0</v>
      </c>
    </row>
    <row r="128" s="248" customFormat="1" ht="11.25" spans="1:9">
      <c r="A128" s="280"/>
      <c r="B128" s="280"/>
      <c r="C128" s="289"/>
      <c r="D128" s="274">
        <f t="shared" si="2"/>
        <v>0</v>
      </c>
      <c r="E128" s="283" t="s">
        <v>538</v>
      </c>
      <c r="F128" s="284" t="s">
        <v>539</v>
      </c>
      <c r="G128" s="285">
        <v>200</v>
      </c>
      <c r="H128" s="288">
        <v>148</v>
      </c>
      <c r="I128" s="282">
        <f t="shared" si="3"/>
        <v>-52</v>
      </c>
    </row>
    <row r="129" s="248" customFormat="1" ht="11.25" spans="1:9">
      <c r="A129" s="280"/>
      <c r="B129" s="280"/>
      <c r="C129" s="289"/>
      <c r="D129" s="274">
        <f t="shared" si="2"/>
        <v>0</v>
      </c>
      <c r="E129" s="283" t="s">
        <v>540</v>
      </c>
      <c r="F129" s="284" t="s">
        <v>541</v>
      </c>
      <c r="G129" s="285">
        <f>SUM(G130:G139)</f>
        <v>1155</v>
      </c>
      <c r="H129" s="286">
        <f>SUM(H130:H139)</f>
        <v>2383</v>
      </c>
      <c r="I129" s="282">
        <f t="shared" si="3"/>
        <v>1228</v>
      </c>
    </row>
    <row r="130" s="248" customFormat="1" ht="11.25" spans="1:9">
      <c r="A130" s="280"/>
      <c r="B130" s="280"/>
      <c r="C130" s="289"/>
      <c r="D130" s="274">
        <f t="shared" si="2"/>
        <v>0</v>
      </c>
      <c r="E130" s="283" t="s">
        <v>542</v>
      </c>
      <c r="F130" s="284" t="s">
        <v>318</v>
      </c>
      <c r="G130" s="285">
        <v>942</v>
      </c>
      <c r="H130" s="288">
        <v>998</v>
      </c>
      <c r="I130" s="282">
        <f t="shared" si="3"/>
        <v>56</v>
      </c>
    </row>
    <row r="131" s="248" customFormat="1" ht="11.25" spans="1:9">
      <c r="A131" s="280"/>
      <c r="B131" s="280"/>
      <c r="C131" s="289"/>
      <c r="D131" s="274">
        <f t="shared" si="2"/>
        <v>0</v>
      </c>
      <c r="E131" s="283" t="s">
        <v>543</v>
      </c>
      <c r="F131" s="284" t="s">
        <v>321</v>
      </c>
      <c r="G131" s="285">
        <v>64</v>
      </c>
      <c r="H131" s="288">
        <v>1122</v>
      </c>
      <c r="I131" s="282">
        <f t="shared" si="3"/>
        <v>1058</v>
      </c>
    </row>
    <row r="132" s="248" customFormat="1" ht="11.25" spans="1:9">
      <c r="A132" s="280"/>
      <c r="B132" s="280"/>
      <c r="C132" s="289"/>
      <c r="D132" s="274">
        <f t="shared" si="2"/>
        <v>0</v>
      </c>
      <c r="E132" s="283" t="s">
        <v>544</v>
      </c>
      <c r="F132" s="284" t="s">
        <v>324</v>
      </c>
      <c r="G132" s="285"/>
      <c r="H132" s="288"/>
      <c r="I132" s="282">
        <f t="shared" si="3"/>
        <v>0</v>
      </c>
    </row>
    <row r="133" s="248" customFormat="1" ht="11.25" spans="1:9">
      <c r="A133" s="280"/>
      <c r="B133" s="280"/>
      <c r="C133" s="289"/>
      <c r="D133" s="274">
        <f t="shared" si="2"/>
        <v>0</v>
      </c>
      <c r="E133" s="283" t="s">
        <v>545</v>
      </c>
      <c r="F133" s="284" t="s">
        <v>546</v>
      </c>
      <c r="G133" s="285"/>
      <c r="H133" s="288"/>
      <c r="I133" s="282">
        <f t="shared" si="3"/>
        <v>0</v>
      </c>
    </row>
    <row r="134" s="248" customFormat="1" ht="11.25" spans="1:9">
      <c r="A134" s="280"/>
      <c r="B134" s="280"/>
      <c r="C134" s="289"/>
      <c r="D134" s="274">
        <f t="shared" si="2"/>
        <v>0</v>
      </c>
      <c r="E134" s="283" t="s">
        <v>547</v>
      </c>
      <c r="F134" s="284" t="s">
        <v>548</v>
      </c>
      <c r="G134" s="285"/>
      <c r="H134" s="288"/>
      <c r="I134" s="282">
        <f t="shared" si="3"/>
        <v>0</v>
      </c>
    </row>
    <row r="135" s="248" customFormat="1" ht="11.25" spans="1:9">
      <c r="A135" s="280"/>
      <c r="B135" s="280"/>
      <c r="C135" s="289"/>
      <c r="D135" s="274">
        <f t="shared" ref="D135:D198" si="4">C135-B135</f>
        <v>0</v>
      </c>
      <c r="E135" s="283" t="s">
        <v>549</v>
      </c>
      <c r="F135" s="284" t="s">
        <v>550</v>
      </c>
      <c r="G135" s="285"/>
      <c r="H135" s="288"/>
      <c r="I135" s="282">
        <f t="shared" ref="I135:I198" si="5">H135-G135</f>
        <v>0</v>
      </c>
    </row>
    <row r="136" s="248" customFormat="1" ht="11.25" spans="1:9">
      <c r="A136" s="280"/>
      <c r="B136" s="280"/>
      <c r="C136" s="289"/>
      <c r="D136" s="274">
        <f t="shared" si="4"/>
        <v>0</v>
      </c>
      <c r="E136" s="283" t="s">
        <v>551</v>
      </c>
      <c r="F136" s="284" t="s">
        <v>552</v>
      </c>
      <c r="G136" s="285"/>
      <c r="H136" s="288"/>
      <c r="I136" s="282">
        <f t="shared" si="5"/>
        <v>0</v>
      </c>
    </row>
    <row r="137" s="248" customFormat="1" ht="11.25" spans="1:9">
      <c r="A137" s="280"/>
      <c r="B137" s="280"/>
      <c r="C137" s="289"/>
      <c r="D137" s="274">
        <f t="shared" si="4"/>
        <v>0</v>
      </c>
      <c r="E137" s="283" t="s">
        <v>553</v>
      </c>
      <c r="F137" s="284" t="s">
        <v>554</v>
      </c>
      <c r="G137" s="285">
        <v>50</v>
      </c>
      <c r="H137" s="288">
        <v>213</v>
      </c>
      <c r="I137" s="282">
        <f t="shared" si="5"/>
        <v>163</v>
      </c>
    </row>
    <row r="138" s="248" customFormat="1" ht="11.25" spans="1:9">
      <c r="A138" s="280"/>
      <c r="B138" s="280"/>
      <c r="C138" s="289"/>
      <c r="D138" s="274">
        <f t="shared" si="4"/>
        <v>0</v>
      </c>
      <c r="E138" s="283" t="s">
        <v>555</v>
      </c>
      <c r="F138" s="284" t="s">
        <v>345</v>
      </c>
      <c r="G138" s="285"/>
      <c r="H138" s="288"/>
      <c r="I138" s="282">
        <f t="shared" si="5"/>
        <v>0</v>
      </c>
    </row>
    <row r="139" s="248" customFormat="1" ht="11.25" spans="1:9">
      <c r="A139" s="280"/>
      <c r="B139" s="280"/>
      <c r="C139" s="289"/>
      <c r="D139" s="274">
        <f t="shared" si="4"/>
        <v>0</v>
      </c>
      <c r="E139" s="283" t="s">
        <v>556</v>
      </c>
      <c r="F139" s="284" t="s">
        <v>557</v>
      </c>
      <c r="G139" s="285">
        <v>99</v>
      </c>
      <c r="H139" s="288">
        <v>50</v>
      </c>
      <c r="I139" s="282">
        <f t="shared" si="5"/>
        <v>-49</v>
      </c>
    </row>
    <row r="140" s="248" customFormat="1" ht="11.25" spans="1:9">
      <c r="A140" s="280"/>
      <c r="B140" s="280"/>
      <c r="C140" s="289"/>
      <c r="D140" s="274">
        <f t="shared" si="4"/>
        <v>0</v>
      </c>
      <c r="E140" s="283" t="s">
        <v>558</v>
      </c>
      <c r="F140" s="284" t="s">
        <v>559</v>
      </c>
      <c r="G140" s="285">
        <f>SUM(G141:G151)</f>
        <v>0</v>
      </c>
      <c r="H140" s="288"/>
      <c r="I140" s="282">
        <f t="shared" si="5"/>
        <v>0</v>
      </c>
    </row>
    <row r="141" s="248" customFormat="1" ht="11.25" spans="1:9">
      <c r="A141" s="280"/>
      <c r="B141" s="280"/>
      <c r="C141" s="289"/>
      <c r="D141" s="274">
        <f t="shared" si="4"/>
        <v>0</v>
      </c>
      <c r="E141" s="283" t="s">
        <v>560</v>
      </c>
      <c r="F141" s="284" t="s">
        <v>318</v>
      </c>
      <c r="G141" s="285"/>
      <c r="H141" s="288"/>
      <c r="I141" s="282">
        <f t="shared" si="5"/>
        <v>0</v>
      </c>
    </row>
    <row r="142" s="248" customFormat="1" ht="11.25" spans="1:9">
      <c r="A142" s="280"/>
      <c r="B142" s="280"/>
      <c r="C142" s="289"/>
      <c r="D142" s="274">
        <f t="shared" si="4"/>
        <v>0</v>
      </c>
      <c r="E142" s="283" t="s">
        <v>561</v>
      </c>
      <c r="F142" s="284" t="s">
        <v>321</v>
      </c>
      <c r="G142" s="285"/>
      <c r="H142" s="288"/>
      <c r="I142" s="282">
        <f t="shared" si="5"/>
        <v>0</v>
      </c>
    </row>
    <row r="143" s="248" customFormat="1" ht="11.25" spans="1:9">
      <c r="A143" s="280"/>
      <c r="B143" s="280"/>
      <c r="C143" s="289"/>
      <c r="D143" s="274">
        <f t="shared" si="4"/>
        <v>0</v>
      </c>
      <c r="E143" s="283" t="s">
        <v>562</v>
      </c>
      <c r="F143" s="284" t="s">
        <v>324</v>
      </c>
      <c r="G143" s="285"/>
      <c r="H143" s="288"/>
      <c r="I143" s="282">
        <f t="shared" si="5"/>
        <v>0</v>
      </c>
    </row>
    <row r="144" s="248" customFormat="1" ht="11.25" spans="1:9">
      <c r="A144" s="280"/>
      <c r="B144" s="280"/>
      <c r="C144" s="289"/>
      <c r="D144" s="274">
        <f t="shared" si="4"/>
        <v>0</v>
      </c>
      <c r="E144" s="283" t="s">
        <v>563</v>
      </c>
      <c r="F144" s="284" t="s">
        <v>564</v>
      </c>
      <c r="G144" s="285"/>
      <c r="H144" s="288"/>
      <c r="I144" s="282">
        <f t="shared" si="5"/>
        <v>0</v>
      </c>
    </row>
    <row r="145" s="248" customFormat="1" ht="11.25" spans="1:9">
      <c r="A145" s="280"/>
      <c r="B145" s="280"/>
      <c r="C145" s="289"/>
      <c r="D145" s="274">
        <f t="shared" si="4"/>
        <v>0</v>
      </c>
      <c r="E145" s="283" t="s">
        <v>565</v>
      </c>
      <c r="F145" s="284" t="s">
        <v>566</v>
      </c>
      <c r="G145" s="285"/>
      <c r="H145" s="288"/>
      <c r="I145" s="282">
        <f t="shared" si="5"/>
        <v>0</v>
      </c>
    </row>
    <row r="146" s="248" customFormat="1" ht="11.25" spans="1:9">
      <c r="A146" s="280"/>
      <c r="B146" s="280"/>
      <c r="C146" s="289"/>
      <c r="D146" s="274">
        <f t="shared" si="4"/>
        <v>0</v>
      </c>
      <c r="E146" s="283" t="s">
        <v>567</v>
      </c>
      <c r="F146" s="284" t="s">
        <v>568</v>
      </c>
      <c r="G146" s="285"/>
      <c r="H146" s="288"/>
      <c r="I146" s="282">
        <f t="shared" si="5"/>
        <v>0</v>
      </c>
    </row>
    <row r="147" s="248" customFormat="1" ht="11.25" spans="1:9">
      <c r="A147" s="280"/>
      <c r="B147" s="280"/>
      <c r="C147" s="289"/>
      <c r="D147" s="274">
        <f t="shared" si="4"/>
        <v>0</v>
      </c>
      <c r="E147" s="283" t="s">
        <v>569</v>
      </c>
      <c r="F147" s="284" t="s">
        <v>570</v>
      </c>
      <c r="G147" s="285"/>
      <c r="H147" s="288"/>
      <c r="I147" s="282">
        <f t="shared" si="5"/>
        <v>0</v>
      </c>
    </row>
    <row r="148" s="248" customFormat="1" ht="11.25" spans="1:9">
      <c r="A148" s="280"/>
      <c r="B148" s="280"/>
      <c r="C148" s="289"/>
      <c r="D148" s="274">
        <f t="shared" si="4"/>
        <v>0</v>
      </c>
      <c r="E148" s="283" t="s">
        <v>571</v>
      </c>
      <c r="F148" s="284" t="s">
        <v>572</v>
      </c>
      <c r="G148" s="285"/>
      <c r="H148" s="288"/>
      <c r="I148" s="282">
        <f t="shared" si="5"/>
        <v>0</v>
      </c>
    </row>
    <row r="149" s="248" customFormat="1" ht="11.25" spans="1:9">
      <c r="A149" s="280"/>
      <c r="B149" s="280"/>
      <c r="C149" s="289"/>
      <c r="D149" s="274">
        <f t="shared" si="4"/>
        <v>0</v>
      </c>
      <c r="E149" s="283" t="s">
        <v>573</v>
      </c>
      <c r="F149" s="284" t="s">
        <v>574</v>
      </c>
      <c r="G149" s="285"/>
      <c r="H149" s="288"/>
      <c r="I149" s="282">
        <f t="shared" si="5"/>
        <v>0</v>
      </c>
    </row>
    <row r="150" s="248" customFormat="1" ht="11.25" spans="1:9">
      <c r="A150" s="280"/>
      <c r="B150" s="280"/>
      <c r="C150" s="289"/>
      <c r="D150" s="274">
        <f t="shared" si="4"/>
        <v>0</v>
      </c>
      <c r="E150" s="283" t="s">
        <v>575</v>
      </c>
      <c r="F150" s="284" t="s">
        <v>345</v>
      </c>
      <c r="G150" s="285"/>
      <c r="H150" s="288"/>
      <c r="I150" s="282">
        <f t="shared" si="5"/>
        <v>0</v>
      </c>
    </row>
    <row r="151" s="248" customFormat="1" ht="11.25" spans="1:9">
      <c r="A151" s="280"/>
      <c r="B151" s="280"/>
      <c r="C151" s="289"/>
      <c r="D151" s="274">
        <f t="shared" si="4"/>
        <v>0</v>
      </c>
      <c r="E151" s="283" t="s">
        <v>576</v>
      </c>
      <c r="F151" s="284" t="s">
        <v>577</v>
      </c>
      <c r="G151" s="285"/>
      <c r="H151" s="288"/>
      <c r="I151" s="282">
        <f t="shared" si="5"/>
        <v>0</v>
      </c>
    </row>
    <row r="152" s="248" customFormat="1" ht="11.25" spans="1:9">
      <c r="A152" s="280"/>
      <c r="B152" s="280"/>
      <c r="C152" s="289"/>
      <c r="D152" s="274">
        <f t="shared" si="4"/>
        <v>0</v>
      </c>
      <c r="E152" s="283">
        <v>20123</v>
      </c>
      <c r="F152" s="284" t="s">
        <v>578</v>
      </c>
      <c r="G152" s="285">
        <f>SUM(G153:G158)</f>
        <v>825</v>
      </c>
      <c r="H152" s="286">
        <f>SUM(H153:H158)</f>
        <v>192</v>
      </c>
      <c r="I152" s="282">
        <f t="shared" si="5"/>
        <v>-633</v>
      </c>
    </row>
    <row r="153" s="248" customFormat="1" ht="11.25" spans="1:9">
      <c r="A153" s="280"/>
      <c r="B153" s="280"/>
      <c r="C153" s="289"/>
      <c r="D153" s="274">
        <f t="shared" si="4"/>
        <v>0</v>
      </c>
      <c r="E153" s="283">
        <v>2012301</v>
      </c>
      <c r="F153" s="284" t="s">
        <v>318</v>
      </c>
      <c r="G153" s="285">
        <v>138</v>
      </c>
      <c r="H153" s="288">
        <v>133</v>
      </c>
      <c r="I153" s="282">
        <f t="shared" si="5"/>
        <v>-5</v>
      </c>
    </row>
    <row r="154" s="248" customFormat="1" ht="11.25" spans="1:9">
      <c r="A154" s="280"/>
      <c r="B154" s="280"/>
      <c r="C154" s="289"/>
      <c r="D154" s="274">
        <f t="shared" si="4"/>
        <v>0</v>
      </c>
      <c r="E154" s="283">
        <v>2012302</v>
      </c>
      <c r="F154" s="284" t="s">
        <v>321</v>
      </c>
      <c r="G154" s="285">
        <v>32</v>
      </c>
      <c r="H154" s="288">
        <v>32</v>
      </c>
      <c r="I154" s="282">
        <f t="shared" si="5"/>
        <v>0</v>
      </c>
    </row>
    <row r="155" s="248" customFormat="1" ht="11.25" spans="1:9">
      <c r="A155" s="280"/>
      <c r="B155" s="280"/>
      <c r="C155" s="289"/>
      <c r="D155" s="274">
        <f t="shared" si="4"/>
        <v>0</v>
      </c>
      <c r="E155" s="283">
        <v>2012303</v>
      </c>
      <c r="F155" s="284" t="s">
        <v>324</v>
      </c>
      <c r="G155" s="285"/>
      <c r="H155" s="288"/>
      <c r="I155" s="282">
        <f t="shared" si="5"/>
        <v>0</v>
      </c>
    </row>
    <row r="156" s="248" customFormat="1" ht="11.25" spans="1:9">
      <c r="A156" s="280"/>
      <c r="B156" s="280"/>
      <c r="C156" s="289"/>
      <c r="D156" s="274">
        <f t="shared" si="4"/>
        <v>0</v>
      </c>
      <c r="E156" s="283">
        <v>2012304</v>
      </c>
      <c r="F156" s="284" t="s">
        <v>579</v>
      </c>
      <c r="G156" s="285">
        <v>655</v>
      </c>
      <c r="H156" s="288">
        <v>20</v>
      </c>
      <c r="I156" s="282">
        <f t="shared" si="5"/>
        <v>-635</v>
      </c>
    </row>
    <row r="157" s="248" customFormat="1" ht="11.25" spans="1:9">
      <c r="A157" s="280"/>
      <c r="B157" s="280"/>
      <c r="C157" s="289"/>
      <c r="D157" s="274">
        <f t="shared" si="4"/>
        <v>0</v>
      </c>
      <c r="E157" s="283">
        <v>2012350</v>
      </c>
      <c r="F157" s="284" t="s">
        <v>345</v>
      </c>
      <c r="G157" s="285"/>
      <c r="H157" s="288"/>
      <c r="I157" s="282">
        <f t="shared" si="5"/>
        <v>0</v>
      </c>
    </row>
    <row r="158" s="248" customFormat="1" ht="11.25" spans="1:9">
      <c r="A158" s="280"/>
      <c r="B158" s="280"/>
      <c r="C158" s="289"/>
      <c r="D158" s="274">
        <f t="shared" si="4"/>
        <v>0</v>
      </c>
      <c r="E158" s="283">
        <v>2012399</v>
      </c>
      <c r="F158" s="284" t="s">
        <v>580</v>
      </c>
      <c r="G158" s="285"/>
      <c r="H158" s="288">
        <v>7</v>
      </c>
      <c r="I158" s="282">
        <f t="shared" si="5"/>
        <v>7</v>
      </c>
    </row>
    <row r="159" s="248" customFormat="1" ht="11.25" spans="1:9">
      <c r="A159" s="280"/>
      <c r="B159" s="280"/>
      <c r="C159" s="289"/>
      <c r="D159" s="274">
        <f t="shared" si="4"/>
        <v>0</v>
      </c>
      <c r="E159" s="283">
        <v>20125</v>
      </c>
      <c r="F159" s="284" t="s">
        <v>581</v>
      </c>
      <c r="G159" s="285">
        <f>SUM(G160:G164)</f>
        <v>78</v>
      </c>
      <c r="H159" s="286">
        <f>SUM(H160:H164)</f>
        <v>76</v>
      </c>
      <c r="I159" s="282">
        <f t="shared" si="5"/>
        <v>-2</v>
      </c>
    </row>
    <row r="160" s="248" customFormat="1" ht="11.25" spans="1:9">
      <c r="A160" s="280"/>
      <c r="B160" s="280"/>
      <c r="C160" s="289"/>
      <c r="D160" s="274">
        <f t="shared" si="4"/>
        <v>0</v>
      </c>
      <c r="E160" s="283">
        <v>2012501</v>
      </c>
      <c r="F160" s="284" t="s">
        <v>318</v>
      </c>
      <c r="G160" s="285">
        <v>78</v>
      </c>
      <c r="H160" s="288">
        <v>76</v>
      </c>
      <c r="I160" s="282">
        <f t="shared" si="5"/>
        <v>-2</v>
      </c>
    </row>
    <row r="161" s="248" customFormat="1" ht="11.25" spans="1:9">
      <c r="A161" s="280"/>
      <c r="B161" s="280"/>
      <c r="C161" s="289"/>
      <c r="D161" s="274">
        <f t="shared" si="4"/>
        <v>0</v>
      </c>
      <c r="E161" s="283">
        <v>2012502</v>
      </c>
      <c r="F161" s="284" t="s">
        <v>321</v>
      </c>
      <c r="G161" s="285"/>
      <c r="H161" s="288"/>
      <c r="I161" s="282">
        <f t="shared" si="5"/>
        <v>0</v>
      </c>
    </row>
    <row r="162" s="248" customFormat="1" ht="11.25" spans="1:9">
      <c r="A162" s="280"/>
      <c r="B162" s="280"/>
      <c r="C162" s="289"/>
      <c r="D162" s="274">
        <f t="shared" si="4"/>
        <v>0</v>
      </c>
      <c r="E162" s="283">
        <v>2012503</v>
      </c>
      <c r="F162" s="284" t="s">
        <v>324</v>
      </c>
      <c r="G162" s="285"/>
      <c r="H162" s="288"/>
      <c r="I162" s="282">
        <f t="shared" si="5"/>
        <v>0</v>
      </c>
    </row>
    <row r="163" s="248" customFormat="1" ht="11.25" spans="1:9">
      <c r="A163" s="280"/>
      <c r="B163" s="280"/>
      <c r="C163" s="289"/>
      <c r="D163" s="274">
        <f t="shared" si="4"/>
        <v>0</v>
      </c>
      <c r="E163" s="283">
        <v>2012504</v>
      </c>
      <c r="F163" s="284" t="s">
        <v>582</v>
      </c>
      <c r="G163" s="285"/>
      <c r="H163" s="288"/>
      <c r="I163" s="282">
        <f t="shared" si="5"/>
        <v>0</v>
      </c>
    </row>
    <row r="164" s="248" customFormat="1" ht="11.25" spans="1:9">
      <c r="A164" s="280"/>
      <c r="B164" s="280"/>
      <c r="C164" s="289"/>
      <c r="D164" s="274">
        <f t="shared" si="4"/>
        <v>0</v>
      </c>
      <c r="E164" s="283">
        <v>2012505</v>
      </c>
      <c r="F164" s="284" t="s">
        <v>583</v>
      </c>
      <c r="G164" s="285"/>
      <c r="H164" s="288"/>
      <c r="I164" s="282">
        <f t="shared" si="5"/>
        <v>0</v>
      </c>
    </row>
    <row r="165" s="248" customFormat="1" ht="11.25" spans="1:9">
      <c r="A165" s="280"/>
      <c r="B165" s="280"/>
      <c r="C165" s="289"/>
      <c r="D165" s="274">
        <f t="shared" si="4"/>
        <v>0</v>
      </c>
      <c r="E165" s="283">
        <v>2012550</v>
      </c>
      <c r="F165" s="284" t="s">
        <v>345</v>
      </c>
      <c r="G165" s="285"/>
      <c r="H165" s="288"/>
      <c r="I165" s="282">
        <f t="shared" si="5"/>
        <v>0</v>
      </c>
    </row>
    <row r="166" s="248" customFormat="1" ht="11.25" spans="1:9">
      <c r="A166" s="280"/>
      <c r="B166" s="280"/>
      <c r="C166" s="289"/>
      <c r="D166" s="274">
        <f t="shared" si="4"/>
        <v>0</v>
      </c>
      <c r="E166" s="283">
        <v>2012599</v>
      </c>
      <c r="F166" s="284" t="s">
        <v>584</v>
      </c>
      <c r="G166" s="285"/>
      <c r="H166" s="288"/>
      <c r="I166" s="282">
        <f t="shared" si="5"/>
        <v>0</v>
      </c>
    </row>
    <row r="167" s="248" customFormat="1" ht="11.25" spans="1:9">
      <c r="A167" s="280"/>
      <c r="B167" s="280"/>
      <c r="C167" s="289"/>
      <c r="D167" s="274">
        <f t="shared" si="4"/>
        <v>0</v>
      </c>
      <c r="E167" s="283">
        <v>20126</v>
      </c>
      <c r="F167" s="284" t="s">
        <v>585</v>
      </c>
      <c r="G167" s="285">
        <f>SUM(G168:G172)</f>
        <v>33</v>
      </c>
      <c r="H167" s="286">
        <f>SUM(H168:H172)</f>
        <v>45</v>
      </c>
      <c r="I167" s="282">
        <f t="shared" si="5"/>
        <v>12</v>
      </c>
    </row>
    <row r="168" s="248" customFormat="1" ht="11.25" spans="1:9">
      <c r="A168" s="280"/>
      <c r="B168" s="280"/>
      <c r="C168" s="289"/>
      <c r="D168" s="274">
        <f t="shared" si="4"/>
        <v>0</v>
      </c>
      <c r="E168" s="283">
        <v>2012601</v>
      </c>
      <c r="F168" s="284" t="s">
        <v>318</v>
      </c>
      <c r="G168" s="285">
        <v>33</v>
      </c>
      <c r="H168" s="288">
        <v>45</v>
      </c>
      <c r="I168" s="282">
        <f t="shared" si="5"/>
        <v>12</v>
      </c>
    </row>
    <row r="169" s="248" customFormat="1" ht="11.25" spans="1:9">
      <c r="A169" s="280"/>
      <c r="B169" s="280"/>
      <c r="C169" s="289"/>
      <c r="D169" s="274">
        <f t="shared" si="4"/>
        <v>0</v>
      </c>
      <c r="E169" s="283">
        <v>2012602</v>
      </c>
      <c r="F169" s="284" t="s">
        <v>321</v>
      </c>
      <c r="G169" s="285"/>
      <c r="H169" s="288"/>
      <c r="I169" s="282">
        <f t="shared" si="5"/>
        <v>0</v>
      </c>
    </row>
    <row r="170" s="248" customFormat="1" ht="11.25" spans="1:9">
      <c r="A170" s="280"/>
      <c r="B170" s="280"/>
      <c r="C170" s="289"/>
      <c r="D170" s="274">
        <f t="shared" si="4"/>
        <v>0</v>
      </c>
      <c r="E170" s="283">
        <v>2012603</v>
      </c>
      <c r="F170" s="284" t="s">
        <v>324</v>
      </c>
      <c r="G170" s="285"/>
      <c r="H170" s="288"/>
      <c r="I170" s="282">
        <f t="shared" si="5"/>
        <v>0</v>
      </c>
    </row>
    <row r="171" s="248" customFormat="1" ht="11.25" spans="1:9">
      <c r="A171" s="280"/>
      <c r="B171" s="280"/>
      <c r="C171" s="289"/>
      <c r="D171" s="274">
        <f t="shared" si="4"/>
        <v>0</v>
      </c>
      <c r="E171" s="283">
        <v>2012604</v>
      </c>
      <c r="F171" s="284" t="s">
        <v>586</v>
      </c>
      <c r="G171" s="285"/>
      <c r="H171" s="288"/>
      <c r="I171" s="282">
        <f t="shared" si="5"/>
        <v>0</v>
      </c>
    </row>
    <row r="172" s="248" customFormat="1" ht="11.25" spans="1:9">
      <c r="A172" s="280"/>
      <c r="B172" s="280"/>
      <c r="C172" s="289"/>
      <c r="D172" s="274">
        <f t="shared" si="4"/>
        <v>0</v>
      </c>
      <c r="E172" s="283">
        <v>2012699</v>
      </c>
      <c r="F172" s="284" t="s">
        <v>587</v>
      </c>
      <c r="G172" s="285"/>
      <c r="H172" s="288"/>
      <c r="I172" s="282">
        <f t="shared" si="5"/>
        <v>0</v>
      </c>
    </row>
    <row r="173" s="248" customFormat="1" ht="11.25" spans="1:9">
      <c r="A173" s="280"/>
      <c r="B173" s="280"/>
      <c r="C173" s="289"/>
      <c r="D173" s="274">
        <f t="shared" si="4"/>
        <v>0</v>
      </c>
      <c r="E173" s="283">
        <v>20128</v>
      </c>
      <c r="F173" s="284" t="s">
        <v>588</v>
      </c>
      <c r="G173" s="285">
        <f>SUM(G174:G178)</f>
        <v>109</v>
      </c>
      <c r="H173" s="286">
        <f>SUM(H174:H178)</f>
        <v>84</v>
      </c>
      <c r="I173" s="282">
        <f t="shared" si="5"/>
        <v>-25</v>
      </c>
    </row>
    <row r="174" s="248" customFormat="1" ht="11.25" spans="1:9">
      <c r="A174" s="280"/>
      <c r="B174" s="280"/>
      <c r="C174" s="289"/>
      <c r="D174" s="274">
        <f t="shared" si="4"/>
        <v>0</v>
      </c>
      <c r="E174" s="283">
        <v>2012801</v>
      </c>
      <c r="F174" s="284" t="s">
        <v>318</v>
      </c>
      <c r="G174" s="285">
        <v>109</v>
      </c>
      <c r="H174" s="288">
        <v>84</v>
      </c>
      <c r="I174" s="282">
        <f t="shared" si="5"/>
        <v>-25</v>
      </c>
    </row>
    <row r="175" s="248" customFormat="1" ht="11.25" spans="1:9">
      <c r="A175" s="280"/>
      <c r="B175" s="280"/>
      <c r="C175" s="289"/>
      <c r="D175" s="274">
        <f t="shared" si="4"/>
        <v>0</v>
      </c>
      <c r="E175" s="283">
        <v>2012802</v>
      </c>
      <c r="F175" s="284" t="s">
        <v>321</v>
      </c>
      <c r="G175" s="285"/>
      <c r="H175" s="288"/>
      <c r="I175" s="282">
        <f t="shared" si="5"/>
        <v>0</v>
      </c>
    </row>
    <row r="176" s="248" customFormat="1" ht="11.25" spans="1:9">
      <c r="A176" s="280"/>
      <c r="B176" s="280"/>
      <c r="C176" s="289"/>
      <c r="D176" s="274">
        <f t="shared" si="4"/>
        <v>0</v>
      </c>
      <c r="E176" s="283">
        <v>2012803</v>
      </c>
      <c r="F176" s="284" t="s">
        <v>324</v>
      </c>
      <c r="G176" s="285"/>
      <c r="H176" s="288"/>
      <c r="I176" s="282">
        <f t="shared" si="5"/>
        <v>0</v>
      </c>
    </row>
    <row r="177" s="248" customFormat="1" ht="11.25" spans="1:9">
      <c r="A177" s="280"/>
      <c r="B177" s="280"/>
      <c r="C177" s="289"/>
      <c r="D177" s="274">
        <f t="shared" si="4"/>
        <v>0</v>
      </c>
      <c r="E177" s="283">
        <v>2012804</v>
      </c>
      <c r="F177" s="284" t="s">
        <v>366</v>
      </c>
      <c r="G177" s="285"/>
      <c r="H177" s="288"/>
      <c r="I177" s="282">
        <f t="shared" si="5"/>
        <v>0</v>
      </c>
    </row>
    <row r="178" s="248" customFormat="1" ht="11.25" spans="1:9">
      <c r="A178" s="280"/>
      <c r="B178" s="280"/>
      <c r="C178" s="289"/>
      <c r="D178" s="274">
        <f t="shared" si="4"/>
        <v>0</v>
      </c>
      <c r="E178" s="283">
        <v>2012850</v>
      </c>
      <c r="F178" s="284" t="s">
        <v>345</v>
      </c>
      <c r="G178" s="285"/>
      <c r="H178" s="288"/>
      <c r="I178" s="282">
        <f t="shared" si="5"/>
        <v>0</v>
      </c>
    </row>
    <row r="179" s="248" customFormat="1" ht="11.25" spans="1:9">
      <c r="A179" s="280"/>
      <c r="B179" s="280"/>
      <c r="C179" s="289"/>
      <c r="D179" s="274">
        <f t="shared" si="4"/>
        <v>0</v>
      </c>
      <c r="E179" s="283">
        <v>2012899</v>
      </c>
      <c r="F179" s="284" t="s">
        <v>589</v>
      </c>
      <c r="G179" s="285"/>
      <c r="H179" s="288"/>
      <c r="I179" s="282">
        <f t="shared" si="5"/>
        <v>0</v>
      </c>
    </row>
    <row r="180" s="248" customFormat="1" ht="11.25" spans="1:9">
      <c r="A180" s="280"/>
      <c r="B180" s="280"/>
      <c r="C180" s="289"/>
      <c r="D180" s="274">
        <f t="shared" si="4"/>
        <v>0</v>
      </c>
      <c r="E180" s="283">
        <v>20129</v>
      </c>
      <c r="F180" s="284" t="s">
        <v>590</v>
      </c>
      <c r="G180" s="285">
        <f>SUM(G181:G185)</f>
        <v>1923</v>
      </c>
      <c r="H180" s="286">
        <f>SUM(H181:H185)</f>
        <v>557</v>
      </c>
      <c r="I180" s="282">
        <f t="shared" si="5"/>
        <v>-1366</v>
      </c>
    </row>
    <row r="181" s="248" customFormat="1" ht="11.25" spans="1:9">
      <c r="A181" s="280"/>
      <c r="B181" s="280"/>
      <c r="C181" s="289"/>
      <c r="D181" s="274">
        <f t="shared" si="4"/>
        <v>0</v>
      </c>
      <c r="E181" s="283">
        <v>2012901</v>
      </c>
      <c r="F181" s="284" t="s">
        <v>318</v>
      </c>
      <c r="G181" s="285">
        <v>1812</v>
      </c>
      <c r="H181" s="288">
        <v>453</v>
      </c>
      <c r="I181" s="282">
        <f t="shared" si="5"/>
        <v>-1359</v>
      </c>
    </row>
    <row r="182" s="248" customFormat="1" ht="11.25" spans="1:9">
      <c r="A182" s="280"/>
      <c r="B182" s="280"/>
      <c r="C182" s="289"/>
      <c r="D182" s="274">
        <f t="shared" si="4"/>
        <v>0</v>
      </c>
      <c r="E182" s="283">
        <v>2012902</v>
      </c>
      <c r="F182" s="284" t="s">
        <v>321</v>
      </c>
      <c r="G182" s="285">
        <v>56</v>
      </c>
      <c r="H182" s="288">
        <v>3</v>
      </c>
      <c r="I182" s="282">
        <f t="shared" si="5"/>
        <v>-53</v>
      </c>
    </row>
    <row r="183" s="248" customFormat="1" ht="11.25" spans="1:9">
      <c r="A183" s="280"/>
      <c r="B183" s="280"/>
      <c r="C183" s="289"/>
      <c r="D183" s="274">
        <f t="shared" si="4"/>
        <v>0</v>
      </c>
      <c r="E183" s="283">
        <v>2012906</v>
      </c>
      <c r="F183" s="283" t="s">
        <v>591</v>
      </c>
      <c r="G183" s="285">
        <v>0</v>
      </c>
      <c r="H183" s="288"/>
      <c r="I183" s="282">
        <f t="shared" si="5"/>
        <v>0</v>
      </c>
    </row>
    <row r="184" s="248" customFormat="1" ht="11.25" spans="1:9">
      <c r="A184" s="280"/>
      <c r="B184" s="280"/>
      <c r="C184" s="289"/>
      <c r="D184" s="274">
        <f t="shared" si="4"/>
        <v>0</v>
      </c>
      <c r="E184" s="283">
        <v>2012950</v>
      </c>
      <c r="F184" s="284" t="s">
        <v>345</v>
      </c>
      <c r="G184" s="285">
        <v>0</v>
      </c>
      <c r="H184" s="288"/>
      <c r="I184" s="282">
        <f t="shared" si="5"/>
        <v>0</v>
      </c>
    </row>
    <row r="185" s="248" customFormat="1" ht="11.25" spans="1:9">
      <c r="A185" s="280"/>
      <c r="B185" s="280"/>
      <c r="C185" s="289"/>
      <c r="D185" s="274">
        <f t="shared" si="4"/>
        <v>0</v>
      </c>
      <c r="E185" s="283">
        <v>2012999</v>
      </c>
      <c r="F185" s="284" t="s">
        <v>592</v>
      </c>
      <c r="G185" s="285">
        <v>55</v>
      </c>
      <c r="H185" s="288">
        <v>101</v>
      </c>
      <c r="I185" s="282">
        <f t="shared" si="5"/>
        <v>46</v>
      </c>
    </row>
    <row r="186" s="248" customFormat="1" ht="11.25" spans="1:9">
      <c r="A186" s="280"/>
      <c r="B186" s="280"/>
      <c r="C186" s="289"/>
      <c r="D186" s="274">
        <f t="shared" si="4"/>
        <v>0</v>
      </c>
      <c r="E186" s="283">
        <v>20131</v>
      </c>
      <c r="F186" s="284" t="s">
        <v>593</v>
      </c>
      <c r="G186" s="285">
        <f>SUM(G187:G192)</f>
        <v>1592</v>
      </c>
      <c r="H186" s="286">
        <f>SUM(H187:H192)</f>
        <v>1346</v>
      </c>
      <c r="I186" s="282">
        <f t="shared" si="5"/>
        <v>-246</v>
      </c>
    </row>
    <row r="187" s="248" customFormat="1" ht="11.25" spans="1:9">
      <c r="A187" s="280"/>
      <c r="B187" s="280"/>
      <c r="C187" s="289"/>
      <c r="D187" s="274">
        <f t="shared" si="4"/>
        <v>0</v>
      </c>
      <c r="E187" s="283">
        <v>2013101</v>
      </c>
      <c r="F187" s="284" t="s">
        <v>318</v>
      </c>
      <c r="G187" s="285">
        <v>1256</v>
      </c>
      <c r="H187" s="288">
        <v>1245</v>
      </c>
      <c r="I187" s="282">
        <f t="shared" si="5"/>
        <v>-11</v>
      </c>
    </row>
    <row r="188" s="248" customFormat="1" ht="11.25" spans="1:9">
      <c r="A188" s="280"/>
      <c r="B188" s="280"/>
      <c r="C188" s="289"/>
      <c r="D188" s="274">
        <f t="shared" si="4"/>
        <v>0</v>
      </c>
      <c r="E188" s="283">
        <v>2013102</v>
      </c>
      <c r="F188" s="284" t="s">
        <v>321</v>
      </c>
      <c r="G188" s="285">
        <v>234</v>
      </c>
      <c r="H188" s="288">
        <v>51</v>
      </c>
      <c r="I188" s="282">
        <f t="shared" si="5"/>
        <v>-183</v>
      </c>
    </row>
    <row r="189" s="248" customFormat="1" ht="11.25" spans="1:9">
      <c r="A189" s="280"/>
      <c r="B189" s="280"/>
      <c r="C189" s="289"/>
      <c r="D189" s="274">
        <f t="shared" si="4"/>
        <v>0</v>
      </c>
      <c r="E189" s="283">
        <v>2013103</v>
      </c>
      <c r="F189" s="284" t="s">
        <v>324</v>
      </c>
      <c r="G189" s="285">
        <v>0</v>
      </c>
      <c r="H189" s="288"/>
      <c r="I189" s="282">
        <f t="shared" si="5"/>
        <v>0</v>
      </c>
    </row>
    <row r="190" s="248" customFormat="1" ht="11.25" spans="1:9">
      <c r="A190" s="280"/>
      <c r="B190" s="280"/>
      <c r="C190" s="289"/>
      <c r="D190" s="274">
        <f t="shared" si="4"/>
        <v>0</v>
      </c>
      <c r="E190" s="283">
        <v>2013105</v>
      </c>
      <c r="F190" s="284" t="s">
        <v>594</v>
      </c>
      <c r="G190" s="285">
        <v>0</v>
      </c>
      <c r="H190" s="288"/>
      <c r="I190" s="282">
        <f t="shared" si="5"/>
        <v>0</v>
      </c>
    </row>
    <row r="191" s="248" customFormat="1" ht="11.25" spans="1:9">
      <c r="A191" s="280"/>
      <c r="B191" s="280"/>
      <c r="C191" s="289"/>
      <c r="D191" s="274">
        <f t="shared" si="4"/>
        <v>0</v>
      </c>
      <c r="E191" s="283">
        <v>2013150</v>
      </c>
      <c r="F191" s="284" t="s">
        <v>345</v>
      </c>
      <c r="G191" s="285">
        <v>0</v>
      </c>
      <c r="H191" s="288"/>
      <c r="I191" s="282">
        <f t="shared" si="5"/>
        <v>0</v>
      </c>
    </row>
    <row r="192" s="248" customFormat="1" ht="21" spans="1:9">
      <c r="A192" s="280"/>
      <c r="B192" s="280"/>
      <c r="C192" s="289"/>
      <c r="D192" s="274">
        <f t="shared" si="4"/>
        <v>0</v>
      </c>
      <c r="E192" s="283">
        <v>2013199</v>
      </c>
      <c r="F192" s="284" t="s">
        <v>595</v>
      </c>
      <c r="G192" s="285">
        <v>102</v>
      </c>
      <c r="H192" s="288">
        <v>50</v>
      </c>
      <c r="I192" s="282">
        <f t="shared" si="5"/>
        <v>-52</v>
      </c>
    </row>
    <row r="193" s="248" customFormat="1" ht="11.25" spans="1:9">
      <c r="A193" s="280"/>
      <c r="B193" s="280"/>
      <c r="C193" s="289"/>
      <c r="D193" s="274">
        <f t="shared" si="4"/>
        <v>0</v>
      </c>
      <c r="E193" s="283">
        <v>20132</v>
      </c>
      <c r="F193" s="284" t="s">
        <v>596</v>
      </c>
      <c r="G193" s="285">
        <f>SUM(G194:G199)</f>
        <v>1924</v>
      </c>
      <c r="H193" s="286">
        <f>SUM(H194:H199)</f>
        <v>1091</v>
      </c>
      <c r="I193" s="282">
        <f t="shared" si="5"/>
        <v>-833</v>
      </c>
    </row>
    <row r="194" s="248" customFormat="1" ht="11.25" spans="1:9">
      <c r="A194" s="280"/>
      <c r="B194" s="280"/>
      <c r="C194" s="289"/>
      <c r="D194" s="274">
        <f t="shared" si="4"/>
        <v>0</v>
      </c>
      <c r="E194" s="283">
        <v>2013201</v>
      </c>
      <c r="F194" s="284" t="s">
        <v>318</v>
      </c>
      <c r="G194" s="285">
        <v>1909</v>
      </c>
      <c r="H194" s="288">
        <v>1070</v>
      </c>
      <c r="I194" s="282">
        <f t="shared" si="5"/>
        <v>-839</v>
      </c>
    </row>
    <row r="195" s="248" customFormat="1" ht="11.25" spans="1:9">
      <c r="A195" s="280"/>
      <c r="B195" s="280"/>
      <c r="C195" s="289"/>
      <c r="D195" s="274">
        <f t="shared" si="4"/>
        <v>0</v>
      </c>
      <c r="E195" s="283">
        <v>2013202</v>
      </c>
      <c r="F195" s="284" t="s">
        <v>321</v>
      </c>
      <c r="G195" s="285">
        <v>5</v>
      </c>
      <c r="H195" s="288">
        <v>1</v>
      </c>
      <c r="I195" s="282">
        <f t="shared" si="5"/>
        <v>-4</v>
      </c>
    </row>
    <row r="196" s="248" customFormat="1" ht="11.25" spans="1:9">
      <c r="A196" s="280"/>
      <c r="B196" s="280"/>
      <c r="C196" s="289"/>
      <c r="D196" s="274">
        <f t="shared" si="4"/>
        <v>0</v>
      </c>
      <c r="E196" s="283">
        <v>2013203</v>
      </c>
      <c r="F196" s="284" t="s">
        <v>324</v>
      </c>
      <c r="G196" s="285"/>
      <c r="H196" s="288"/>
      <c r="I196" s="282">
        <f t="shared" si="5"/>
        <v>0</v>
      </c>
    </row>
    <row r="197" s="248" customFormat="1" ht="11.25" spans="1:9">
      <c r="A197" s="280"/>
      <c r="B197" s="280"/>
      <c r="C197" s="289"/>
      <c r="D197" s="274">
        <f t="shared" si="4"/>
        <v>0</v>
      </c>
      <c r="E197" s="283">
        <v>2013204</v>
      </c>
      <c r="F197" s="283" t="s">
        <v>597</v>
      </c>
      <c r="G197" s="285"/>
      <c r="H197" s="288"/>
      <c r="I197" s="282">
        <f t="shared" si="5"/>
        <v>0</v>
      </c>
    </row>
    <row r="198" s="248" customFormat="1" ht="11.25" spans="1:9">
      <c r="A198" s="280"/>
      <c r="B198" s="280"/>
      <c r="C198" s="289"/>
      <c r="D198" s="274">
        <f t="shared" si="4"/>
        <v>0</v>
      </c>
      <c r="E198" s="283">
        <v>2013250</v>
      </c>
      <c r="F198" s="284" t="s">
        <v>345</v>
      </c>
      <c r="G198" s="285"/>
      <c r="H198" s="288"/>
      <c r="I198" s="282">
        <f t="shared" si="5"/>
        <v>0</v>
      </c>
    </row>
    <row r="199" s="248" customFormat="1" ht="11.25" spans="1:9">
      <c r="A199" s="280"/>
      <c r="B199" s="280"/>
      <c r="C199" s="289"/>
      <c r="D199" s="274">
        <f t="shared" ref="D199:D262" si="6">C199-B199</f>
        <v>0</v>
      </c>
      <c r="E199" s="283">
        <v>2013299</v>
      </c>
      <c r="F199" s="284" t="s">
        <v>598</v>
      </c>
      <c r="G199" s="285">
        <v>10</v>
      </c>
      <c r="H199" s="288">
        <v>20</v>
      </c>
      <c r="I199" s="282">
        <f t="shared" ref="I199:I262" si="7">H199-G199</f>
        <v>10</v>
      </c>
    </row>
    <row r="200" s="248" customFormat="1" ht="11.25" spans="1:9">
      <c r="A200" s="280"/>
      <c r="B200" s="280"/>
      <c r="C200" s="289"/>
      <c r="D200" s="274">
        <f t="shared" si="6"/>
        <v>0</v>
      </c>
      <c r="E200" s="283">
        <v>20133</v>
      </c>
      <c r="F200" s="284" t="s">
        <v>599</v>
      </c>
      <c r="G200" s="285">
        <f>SUM(G201:G206)</f>
        <v>324</v>
      </c>
      <c r="H200" s="286">
        <f>SUM(H201:H206)</f>
        <v>328</v>
      </c>
      <c r="I200" s="282">
        <f t="shared" si="7"/>
        <v>4</v>
      </c>
    </row>
    <row r="201" s="248" customFormat="1" ht="11.25" spans="1:9">
      <c r="A201" s="280"/>
      <c r="B201" s="280"/>
      <c r="C201" s="289"/>
      <c r="D201" s="274">
        <f t="shared" si="6"/>
        <v>0</v>
      </c>
      <c r="E201" s="283">
        <v>2013301</v>
      </c>
      <c r="F201" s="284" t="s">
        <v>318</v>
      </c>
      <c r="G201" s="285">
        <v>223</v>
      </c>
      <c r="H201" s="288">
        <v>236</v>
      </c>
      <c r="I201" s="282">
        <f t="shared" si="7"/>
        <v>13</v>
      </c>
    </row>
    <row r="202" s="248" customFormat="1" ht="11.25" spans="1:9">
      <c r="A202" s="280"/>
      <c r="B202" s="280"/>
      <c r="C202" s="289"/>
      <c r="D202" s="274">
        <f t="shared" si="6"/>
        <v>0</v>
      </c>
      <c r="E202" s="283">
        <v>2013302</v>
      </c>
      <c r="F202" s="284" t="s">
        <v>321</v>
      </c>
      <c r="G202" s="285">
        <v>101</v>
      </c>
      <c r="H202" s="288">
        <v>42</v>
      </c>
      <c r="I202" s="282">
        <f t="shared" si="7"/>
        <v>-59</v>
      </c>
    </row>
    <row r="203" s="248" customFormat="1" ht="11.25" spans="1:9">
      <c r="A203" s="280"/>
      <c r="B203" s="280"/>
      <c r="C203" s="289"/>
      <c r="D203" s="274">
        <f t="shared" si="6"/>
        <v>0</v>
      </c>
      <c r="E203" s="283">
        <v>2013303</v>
      </c>
      <c r="F203" s="284" t="s">
        <v>324</v>
      </c>
      <c r="G203" s="285"/>
      <c r="H203" s="288"/>
      <c r="I203" s="282">
        <f t="shared" si="7"/>
        <v>0</v>
      </c>
    </row>
    <row r="204" s="248" customFormat="1" ht="11.25" spans="1:9">
      <c r="A204" s="280"/>
      <c r="B204" s="280"/>
      <c r="C204" s="289"/>
      <c r="D204" s="274">
        <f t="shared" si="6"/>
        <v>0</v>
      </c>
      <c r="E204" s="283">
        <v>2013304</v>
      </c>
      <c r="F204" s="283" t="s">
        <v>600</v>
      </c>
      <c r="G204" s="285"/>
      <c r="H204" s="288"/>
      <c r="I204" s="282">
        <f t="shared" si="7"/>
        <v>0</v>
      </c>
    </row>
    <row r="205" s="248" customFormat="1" ht="11.25" spans="1:9">
      <c r="A205" s="280"/>
      <c r="B205" s="280"/>
      <c r="C205" s="289"/>
      <c r="D205" s="274">
        <f t="shared" si="6"/>
        <v>0</v>
      </c>
      <c r="E205" s="283">
        <v>2013350</v>
      </c>
      <c r="F205" s="284" t="s">
        <v>345</v>
      </c>
      <c r="G205" s="285"/>
      <c r="H205" s="288"/>
      <c r="I205" s="282">
        <f t="shared" si="7"/>
        <v>0</v>
      </c>
    </row>
    <row r="206" s="248" customFormat="1" ht="11.25" spans="1:9">
      <c r="A206" s="280"/>
      <c r="B206" s="280"/>
      <c r="C206" s="289"/>
      <c r="D206" s="274">
        <f t="shared" si="6"/>
        <v>0</v>
      </c>
      <c r="E206" s="283">
        <v>2013399</v>
      </c>
      <c r="F206" s="284" t="s">
        <v>601</v>
      </c>
      <c r="G206" s="285"/>
      <c r="H206" s="288">
        <v>50</v>
      </c>
      <c r="I206" s="282">
        <f t="shared" si="7"/>
        <v>50</v>
      </c>
    </row>
    <row r="207" s="248" customFormat="1" ht="11.25" spans="1:9">
      <c r="A207" s="280"/>
      <c r="B207" s="280"/>
      <c r="C207" s="289"/>
      <c r="D207" s="274">
        <f t="shared" si="6"/>
        <v>0</v>
      </c>
      <c r="E207" s="283">
        <v>20134</v>
      </c>
      <c r="F207" s="284" t="s">
        <v>602</v>
      </c>
      <c r="G207" s="285">
        <f>SUM(G208:G214)</f>
        <v>196</v>
      </c>
      <c r="H207" s="288">
        <f>SUM(H208:H214)</f>
        <v>180</v>
      </c>
      <c r="I207" s="282">
        <f t="shared" si="7"/>
        <v>-16</v>
      </c>
    </row>
    <row r="208" s="248" customFormat="1" ht="11.25" spans="1:9">
      <c r="A208" s="280"/>
      <c r="B208" s="280"/>
      <c r="C208" s="289"/>
      <c r="D208" s="274">
        <f t="shared" si="6"/>
        <v>0</v>
      </c>
      <c r="E208" s="283">
        <v>2013401</v>
      </c>
      <c r="F208" s="284" t="s">
        <v>318</v>
      </c>
      <c r="G208" s="285">
        <v>191</v>
      </c>
      <c r="H208" s="286">
        <v>180</v>
      </c>
      <c r="I208" s="282">
        <f t="shared" si="7"/>
        <v>-11</v>
      </c>
    </row>
    <row r="209" s="248" customFormat="1" ht="11.25" spans="1:9">
      <c r="A209" s="280"/>
      <c r="B209" s="280"/>
      <c r="C209" s="289"/>
      <c r="D209" s="274">
        <f t="shared" si="6"/>
        <v>0</v>
      </c>
      <c r="E209" s="283">
        <v>2013402</v>
      </c>
      <c r="F209" s="284" t="s">
        <v>321</v>
      </c>
      <c r="G209" s="285"/>
      <c r="H209" s="288"/>
      <c r="I209" s="282">
        <f t="shared" si="7"/>
        <v>0</v>
      </c>
    </row>
    <row r="210" s="248" customFormat="1" ht="11.25" spans="1:9">
      <c r="A210" s="280"/>
      <c r="B210" s="280"/>
      <c r="C210" s="289"/>
      <c r="D210" s="274">
        <f t="shared" si="6"/>
        <v>0</v>
      </c>
      <c r="E210" s="283">
        <v>2013403</v>
      </c>
      <c r="F210" s="284" t="s">
        <v>324</v>
      </c>
      <c r="G210" s="285"/>
      <c r="H210" s="288"/>
      <c r="I210" s="282">
        <f t="shared" si="7"/>
        <v>0</v>
      </c>
    </row>
    <row r="211" s="248" customFormat="1" ht="11.25" spans="1:9">
      <c r="A211" s="280"/>
      <c r="B211" s="280"/>
      <c r="C211" s="289"/>
      <c r="D211" s="274">
        <f t="shared" si="6"/>
        <v>0</v>
      </c>
      <c r="E211" s="283">
        <v>2013404</v>
      </c>
      <c r="F211" s="283" t="s">
        <v>603</v>
      </c>
      <c r="G211" s="285">
        <v>5</v>
      </c>
      <c r="H211" s="288"/>
      <c r="I211" s="282">
        <f t="shared" si="7"/>
        <v>-5</v>
      </c>
    </row>
    <row r="212" s="248" customFormat="1" ht="11.25" spans="1:9">
      <c r="A212" s="280"/>
      <c r="B212" s="280"/>
      <c r="C212" s="289"/>
      <c r="D212" s="274">
        <f t="shared" si="6"/>
        <v>0</v>
      </c>
      <c r="E212" s="283">
        <v>2013405</v>
      </c>
      <c r="F212" s="283" t="s">
        <v>604</v>
      </c>
      <c r="G212" s="285"/>
      <c r="H212" s="288"/>
      <c r="I212" s="282">
        <f t="shared" si="7"/>
        <v>0</v>
      </c>
    </row>
    <row r="213" s="248" customFormat="1" ht="11.25" spans="1:9">
      <c r="A213" s="280"/>
      <c r="B213" s="280"/>
      <c r="C213" s="289"/>
      <c r="D213" s="274">
        <f t="shared" si="6"/>
        <v>0</v>
      </c>
      <c r="E213" s="283">
        <v>2013450</v>
      </c>
      <c r="F213" s="284" t="s">
        <v>345</v>
      </c>
      <c r="G213" s="285"/>
      <c r="H213" s="288"/>
      <c r="I213" s="282">
        <f t="shared" si="7"/>
        <v>0</v>
      </c>
    </row>
    <row r="214" s="248" customFormat="1" ht="11.25" spans="1:9">
      <c r="A214" s="280"/>
      <c r="B214" s="280"/>
      <c r="C214" s="289"/>
      <c r="D214" s="274">
        <f t="shared" si="6"/>
        <v>0</v>
      </c>
      <c r="E214" s="283">
        <v>2013499</v>
      </c>
      <c r="F214" s="284" t="s">
        <v>605</v>
      </c>
      <c r="G214" s="285"/>
      <c r="H214" s="288"/>
      <c r="I214" s="282">
        <f t="shared" si="7"/>
        <v>0</v>
      </c>
    </row>
    <row r="215" s="248" customFormat="1" ht="11.25" spans="1:9">
      <c r="A215" s="280"/>
      <c r="B215" s="280"/>
      <c r="C215" s="289"/>
      <c r="D215" s="274">
        <f t="shared" si="6"/>
        <v>0</v>
      </c>
      <c r="E215" s="283">
        <v>20135</v>
      </c>
      <c r="F215" s="284" t="s">
        <v>606</v>
      </c>
      <c r="G215" s="285">
        <f>SUM(G216:G220)</f>
        <v>114</v>
      </c>
      <c r="H215" s="286">
        <f>SUM(H216:H220)</f>
        <v>114</v>
      </c>
      <c r="I215" s="282">
        <f t="shared" si="7"/>
        <v>0</v>
      </c>
    </row>
    <row r="216" s="248" customFormat="1" ht="11.25" spans="1:9">
      <c r="A216" s="280"/>
      <c r="B216" s="280"/>
      <c r="C216" s="289"/>
      <c r="D216" s="274">
        <f t="shared" si="6"/>
        <v>0</v>
      </c>
      <c r="E216" s="283">
        <v>2013501</v>
      </c>
      <c r="F216" s="284" t="s">
        <v>318</v>
      </c>
      <c r="G216" s="285">
        <v>114</v>
      </c>
      <c r="H216" s="288">
        <v>114</v>
      </c>
      <c r="I216" s="282">
        <f t="shared" si="7"/>
        <v>0</v>
      </c>
    </row>
    <row r="217" s="248" customFormat="1" ht="11.25" spans="1:9">
      <c r="A217" s="280"/>
      <c r="B217" s="280"/>
      <c r="C217" s="289"/>
      <c r="D217" s="274">
        <f t="shared" si="6"/>
        <v>0</v>
      </c>
      <c r="E217" s="283">
        <v>2013502</v>
      </c>
      <c r="F217" s="284" t="s">
        <v>321</v>
      </c>
      <c r="G217" s="285"/>
      <c r="H217" s="288"/>
      <c r="I217" s="282">
        <f t="shared" si="7"/>
        <v>0</v>
      </c>
    </row>
    <row r="218" s="248" customFormat="1" ht="11.25" spans="1:9">
      <c r="A218" s="280"/>
      <c r="B218" s="280"/>
      <c r="C218" s="289"/>
      <c r="D218" s="274">
        <f t="shared" si="6"/>
        <v>0</v>
      </c>
      <c r="E218" s="283">
        <v>2013503</v>
      </c>
      <c r="F218" s="284" t="s">
        <v>324</v>
      </c>
      <c r="G218" s="285"/>
      <c r="H218" s="288"/>
      <c r="I218" s="282">
        <f t="shared" si="7"/>
        <v>0</v>
      </c>
    </row>
    <row r="219" s="248" customFormat="1" ht="11.25" spans="1:9">
      <c r="A219" s="280"/>
      <c r="B219" s="280"/>
      <c r="C219" s="289"/>
      <c r="D219" s="274">
        <f t="shared" si="6"/>
        <v>0</v>
      </c>
      <c r="E219" s="283">
        <v>2013550</v>
      </c>
      <c r="F219" s="284" t="s">
        <v>345</v>
      </c>
      <c r="G219" s="285"/>
      <c r="H219" s="288"/>
      <c r="I219" s="282">
        <f t="shared" si="7"/>
        <v>0</v>
      </c>
    </row>
    <row r="220" s="248" customFormat="1" ht="11.25" spans="1:9">
      <c r="A220" s="280"/>
      <c r="B220" s="280"/>
      <c r="C220" s="289"/>
      <c r="D220" s="274">
        <f t="shared" si="6"/>
        <v>0</v>
      </c>
      <c r="E220" s="283">
        <v>2013599</v>
      </c>
      <c r="F220" s="284" t="s">
        <v>607</v>
      </c>
      <c r="G220" s="285"/>
      <c r="H220" s="288"/>
      <c r="I220" s="282">
        <f t="shared" si="7"/>
        <v>0</v>
      </c>
    </row>
    <row r="221" s="248" customFormat="1" ht="11.25" spans="1:9">
      <c r="A221" s="280"/>
      <c r="B221" s="280"/>
      <c r="C221" s="289"/>
      <c r="D221" s="274">
        <f t="shared" si="6"/>
        <v>0</v>
      </c>
      <c r="E221" s="283">
        <v>20136</v>
      </c>
      <c r="F221" s="284" t="s">
        <v>608</v>
      </c>
      <c r="G221" s="285">
        <f>SUM(G222:G226)</f>
        <v>1420</v>
      </c>
      <c r="H221" s="286">
        <f>SUM(H222:H226)</f>
        <v>1336</v>
      </c>
      <c r="I221" s="282">
        <f t="shared" si="7"/>
        <v>-84</v>
      </c>
    </row>
    <row r="222" s="248" customFormat="1" ht="11.25" spans="1:9">
      <c r="A222" s="280"/>
      <c r="B222" s="280"/>
      <c r="C222" s="289"/>
      <c r="D222" s="274">
        <f t="shared" si="6"/>
        <v>0</v>
      </c>
      <c r="E222" s="283">
        <v>2013601</v>
      </c>
      <c r="F222" s="284" t="s">
        <v>318</v>
      </c>
      <c r="G222" s="285">
        <v>1135</v>
      </c>
      <c r="H222" s="288">
        <v>1121</v>
      </c>
      <c r="I222" s="282">
        <f t="shared" si="7"/>
        <v>-14</v>
      </c>
    </row>
    <row r="223" s="248" customFormat="1" ht="11.25" spans="1:9">
      <c r="A223" s="280"/>
      <c r="B223" s="280"/>
      <c r="C223" s="289"/>
      <c r="D223" s="274">
        <f t="shared" si="6"/>
        <v>0</v>
      </c>
      <c r="E223" s="283">
        <v>2013602</v>
      </c>
      <c r="F223" s="284" t="s">
        <v>321</v>
      </c>
      <c r="G223" s="285">
        <v>5</v>
      </c>
      <c r="H223" s="288">
        <v>1</v>
      </c>
      <c r="I223" s="282">
        <f t="shared" si="7"/>
        <v>-4</v>
      </c>
    </row>
    <row r="224" s="248" customFormat="1" ht="11.25" spans="1:9">
      <c r="A224" s="280"/>
      <c r="B224" s="280"/>
      <c r="C224" s="289"/>
      <c r="D224" s="274">
        <f t="shared" si="6"/>
        <v>0</v>
      </c>
      <c r="E224" s="283">
        <v>2013603</v>
      </c>
      <c r="F224" s="284" t="s">
        <v>324</v>
      </c>
      <c r="G224" s="285"/>
      <c r="H224" s="288"/>
      <c r="I224" s="282">
        <f t="shared" si="7"/>
        <v>0</v>
      </c>
    </row>
    <row r="225" s="248" customFormat="1" ht="11.25" spans="1:9">
      <c r="A225" s="280"/>
      <c r="B225" s="280"/>
      <c r="C225" s="289"/>
      <c r="D225" s="274">
        <f t="shared" si="6"/>
        <v>0</v>
      </c>
      <c r="E225" s="283">
        <v>2013650</v>
      </c>
      <c r="F225" s="284" t="s">
        <v>345</v>
      </c>
      <c r="G225" s="285"/>
      <c r="H225" s="288"/>
      <c r="I225" s="282">
        <f t="shared" si="7"/>
        <v>0</v>
      </c>
    </row>
    <row r="226" s="248" customFormat="1" ht="11.25" spans="1:9">
      <c r="A226" s="280"/>
      <c r="B226" s="280"/>
      <c r="C226" s="289"/>
      <c r="D226" s="274">
        <f t="shared" si="6"/>
        <v>0</v>
      </c>
      <c r="E226" s="283">
        <v>2013699</v>
      </c>
      <c r="F226" s="284" t="s">
        <v>609</v>
      </c>
      <c r="G226" s="285">
        <v>280</v>
      </c>
      <c r="H226" s="288">
        <v>214</v>
      </c>
      <c r="I226" s="282">
        <f t="shared" si="7"/>
        <v>-66</v>
      </c>
    </row>
    <row r="227" s="248" customFormat="1" ht="11.25" spans="1:9">
      <c r="A227" s="280"/>
      <c r="B227" s="280"/>
      <c r="C227" s="289"/>
      <c r="D227" s="274">
        <f t="shared" si="6"/>
        <v>0</v>
      </c>
      <c r="E227" s="283">
        <v>20138</v>
      </c>
      <c r="F227" s="284" t="s">
        <v>610</v>
      </c>
      <c r="G227" s="285">
        <f>SUM(G228:G245)</f>
        <v>1076</v>
      </c>
      <c r="H227" s="286">
        <f>SUM(H228:H245)</f>
        <v>1063</v>
      </c>
      <c r="I227" s="282">
        <f t="shared" si="7"/>
        <v>-13</v>
      </c>
    </row>
    <row r="228" s="248" customFormat="1" ht="11.25" spans="1:9">
      <c r="A228" s="280"/>
      <c r="B228" s="280"/>
      <c r="C228" s="289"/>
      <c r="D228" s="274">
        <f t="shared" si="6"/>
        <v>0</v>
      </c>
      <c r="E228" s="283">
        <v>2013801</v>
      </c>
      <c r="F228" s="284" t="s">
        <v>318</v>
      </c>
      <c r="G228" s="285">
        <v>1060</v>
      </c>
      <c r="H228" s="288">
        <v>1056</v>
      </c>
      <c r="I228" s="282">
        <f t="shared" si="7"/>
        <v>-4</v>
      </c>
    </row>
    <row r="229" s="248" customFormat="1" ht="11.25" spans="1:9">
      <c r="A229" s="280"/>
      <c r="B229" s="280"/>
      <c r="C229" s="289"/>
      <c r="D229" s="274">
        <f t="shared" si="6"/>
        <v>0</v>
      </c>
      <c r="E229" s="283">
        <v>2013802</v>
      </c>
      <c r="F229" s="284" t="s">
        <v>321</v>
      </c>
      <c r="G229" s="285"/>
      <c r="H229" s="288"/>
      <c r="I229" s="282">
        <f t="shared" si="7"/>
        <v>0</v>
      </c>
    </row>
    <row r="230" s="248" customFormat="1" ht="11.25" spans="1:9">
      <c r="A230" s="280"/>
      <c r="B230" s="280"/>
      <c r="C230" s="289"/>
      <c r="D230" s="274">
        <f t="shared" si="6"/>
        <v>0</v>
      </c>
      <c r="E230" s="283">
        <v>2013803</v>
      </c>
      <c r="F230" s="284" t="s">
        <v>324</v>
      </c>
      <c r="G230" s="285"/>
      <c r="H230" s="288"/>
      <c r="I230" s="282">
        <f t="shared" si="7"/>
        <v>0</v>
      </c>
    </row>
    <row r="231" s="248" customFormat="1" ht="11.25" spans="1:9">
      <c r="A231" s="280"/>
      <c r="B231" s="280"/>
      <c r="C231" s="289"/>
      <c r="D231" s="274">
        <f t="shared" si="6"/>
        <v>0</v>
      </c>
      <c r="E231" s="283">
        <v>2013804</v>
      </c>
      <c r="F231" s="284" t="s">
        <v>611</v>
      </c>
      <c r="G231" s="285">
        <v>5</v>
      </c>
      <c r="H231" s="288"/>
      <c r="I231" s="282">
        <f t="shared" si="7"/>
        <v>-5</v>
      </c>
    </row>
    <row r="232" s="248" customFormat="1" ht="11.25" spans="1:9">
      <c r="A232" s="280"/>
      <c r="B232" s="280"/>
      <c r="C232" s="289"/>
      <c r="D232" s="274">
        <f t="shared" si="6"/>
        <v>0</v>
      </c>
      <c r="E232" s="283">
        <v>2013805</v>
      </c>
      <c r="F232" s="284" t="s">
        <v>612</v>
      </c>
      <c r="G232" s="285"/>
      <c r="H232" s="288">
        <v>4</v>
      </c>
      <c r="I232" s="282">
        <f t="shared" si="7"/>
        <v>4</v>
      </c>
    </row>
    <row r="233" s="248" customFormat="1" ht="11.25" spans="1:9">
      <c r="A233" s="280"/>
      <c r="B233" s="280"/>
      <c r="C233" s="289"/>
      <c r="D233" s="274">
        <f t="shared" si="6"/>
        <v>0</v>
      </c>
      <c r="E233" s="283">
        <v>2013806</v>
      </c>
      <c r="F233" s="284" t="s">
        <v>613</v>
      </c>
      <c r="G233" s="285"/>
      <c r="H233" s="288"/>
      <c r="I233" s="282">
        <f t="shared" si="7"/>
        <v>0</v>
      </c>
    </row>
    <row r="234" s="248" customFormat="1" ht="11.25" spans="1:9">
      <c r="A234" s="280"/>
      <c r="B234" s="280"/>
      <c r="C234" s="289"/>
      <c r="D234" s="274">
        <f t="shared" si="6"/>
        <v>0</v>
      </c>
      <c r="E234" s="283">
        <v>2013807</v>
      </c>
      <c r="F234" s="283" t="s">
        <v>614</v>
      </c>
      <c r="G234" s="285"/>
      <c r="H234" s="288"/>
      <c r="I234" s="282">
        <f t="shared" si="7"/>
        <v>0</v>
      </c>
    </row>
    <row r="235" s="248" customFormat="1" ht="11.25" spans="1:9">
      <c r="A235" s="280"/>
      <c r="B235" s="280"/>
      <c r="C235" s="289"/>
      <c r="D235" s="274">
        <f t="shared" si="6"/>
        <v>0</v>
      </c>
      <c r="E235" s="283">
        <v>2013808</v>
      </c>
      <c r="F235" s="284" t="s">
        <v>615</v>
      </c>
      <c r="G235" s="285"/>
      <c r="H235" s="288"/>
      <c r="I235" s="282">
        <f t="shared" si="7"/>
        <v>0</v>
      </c>
    </row>
    <row r="236" s="248" customFormat="1" ht="11.25" spans="1:9">
      <c r="A236" s="280"/>
      <c r="B236" s="280"/>
      <c r="C236" s="289"/>
      <c r="D236" s="274">
        <f t="shared" si="6"/>
        <v>0</v>
      </c>
      <c r="E236" s="283">
        <v>2013809</v>
      </c>
      <c r="F236" s="283" t="s">
        <v>616</v>
      </c>
      <c r="G236" s="285"/>
      <c r="H236" s="288"/>
      <c r="I236" s="282">
        <f t="shared" si="7"/>
        <v>0</v>
      </c>
    </row>
    <row r="237" s="248" customFormat="1" ht="11.25" spans="1:9">
      <c r="A237" s="280"/>
      <c r="B237" s="280"/>
      <c r="C237" s="289"/>
      <c r="D237" s="274">
        <f t="shared" si="6"/>
        <v>0</v>
      </c>
      <c r="E237" s="283">
        <v>2013810</v>
      </c>
      <c r="F237" s="283" t="s">
        <v>617</v>
      </c>
      <c r="G237" s="285"/>
      <c r="H237" s="288"/>
      <c r="I237" s="282">
        <f t="shared" si="7"/>
        <v>0</v>
      </c>
    </row>
    <row r="238" s="248" customFormat="1" ht="11.25" spans="1:9">
      <c r="A238" s="280"/>
      <c r="B238" s="280"/>
      <c r="C238" s="289"/>
      <c r="D238" s="274">
        <f t="shared" si="6"/>
        <v>0</v>
      </c>
      <c r="E238" s="283">
        <v>2013811</v>
      </c>
      <c r="F238" s="283" t="s">
        <v>618</v>
      </c>
      <c r="G238" s="285"/>
      <c r="H238" s="288"/>
      <c r="I238" s="282">
        <f t="shared" si="7"/>
        <v>0</v>
      </c>
    </row>
    <row r="239" s="248" customFormat="1" ht="11.25" spans="1:9">
      <c r="A239" s="280"/>
      <c r="B239" s="280"/>
      <c r="C239" s="289"/>
      <c r="D239" s="274">
        <f t="shared" si="6"/>
        <v>0</v>
      </c>
      <c r="E239" s="283">
        <v>2013812</v>
      </c>
      <c r="F239" s="283" t="s">
        <v>619</v>
      </c>
      <c r="G239" s="285">
        <v>3</v>
      </c>
      <c r="H239" s="288"/>
      <c r="I239" s="282">
        <f t="shared" si="7"/>
        <v>-3</v>
      </c>
    </row>
    <row r="240" s="248" customFormat="1" ht="11.25" spans="1:9">
      <c r="A240" s="280"/>
      <c r="B240" s="280"/>
      <c r="C240" s="289"/>
      <c r="D240" s="274">
        <f t="shared" si="6"/>
        <v>0</v>
      </c>
      <c r="E240" s="283">
        <v>2013813</v>
      </c>
      <c r="F240" s="283" t="s">
        <v>620</v>
      </c>
      <c r="G240" s="285">
        <v>0</v>
      </c>
      <c r="H240" s="288"/>
      <c r="I240" s="282">
        <f t="shared" si="7"/>
        <v>0</v>
      </c>
    </row>
    <row r="241" s="248" customFormat="1" ht="11.25" spans="1:9">
      <c r="A241" s="280"/>
      <c r="B241" s="280"/>
      <c r="C241" s="289"/>
      <c r="D241" s="274">
        <f t="shared" si="6"/>
        <v>0</v>
      </c>
      <c r="E241" s="283">
        <v>2013814</v>
      </c>
      <c r="F241" s="283" t="s">
        <v>621</v>
      </c>
      <c r="G241" s="285">
        <v>0</v>
      </c>
      <c r="H241" s="288"/>
      <c r="I241" s="282">
        <f t="shared" si="7"/>
        <v>0</v>
      </c>
    </row>
    <row r="242" s="248" customFormat="1" ht="11.25" spans="1:9">
      <c r="A242" s="280"/>
      <c r="B242" s="280"/>
      <c r="C242" s="289"/>
      <c r="D242" s="274">
        <f t="shared" si="6"/>
        <v>0</v>
      </c>
      <c r="E242" s="283">
        <v>2013815</v>
      </c>
      <c r="F242" s="283" t="s">
        <v>622</v>
      </c>
      <c r="G242" s="285">
        <v>5</v>
      </c>
      <c r="H242" s="288"/>
      <c r="I242" s="282">
        <f t="shared" si="7"/>
        <v>-5</v>
      </c>
    </row>
    <row r="243" s="248" customFormat="1" ht="11.25" spans="1:9">
      <c r="A243" s="280"/>
      <c r="B243" s="280"/>
      <c r="C243" s="289"/>
      <c r="D243" s="274">
        <f t="shared" si="6"/>
        <v>0</v>
      </c>
      <c r="E243" s="283">
        <v>2013816</v>
      </c>
      <c r="F243" s="283" t="s">
        <v>623</v>
      </c>
      <c r="G243" s="285">
        <v>3</v>
      </c>
      <c r="H243" s="288"/>
      <c r="I243" s="282">
        <f t="shared" si="7"/>
        <v>-3</v>
      </c>
    </row>
    <row r="244" s="248" customFormat="1" ht="11.25" spans="1:9">
      <c r="A244" s="280"/>
      <c r="B244" s="280"/>
      <c r="C244" s="289"/>
      <c r="D244" s="274">
        <f t="shared" si="6"/>
        <v>0</v>
      </c>
      <c r="E244" s="283">
        <v>2013850</v>
      </c>
      <c r="F244" s="284" t="s">
        <v>624</v>
      </c>
      <c r="G244" s="285"/>
      <c r="H244" s="288"/>
      <c r="I244" s="282">
        <f t="shared" si="7"/>
        <v>0</v>
      </c>
    </row>
    <row r="245" s="248" customFormat="1" ht="11.25" spans="1:9">
      <c r="A245" s="280"/>
      <c r="B245" s="280"/>
      <c r="C245" s="289"/>
      <c r="D245" s="274">
        <f t="shared" si="6"/>
        <v>0</v>
      </c>
      <c r="E245" s="283">
        <v>2013899</v>
      </c>
      <c r="F245" s="284" t="s">
        <v>625</v>
      </c>
      <c r="G245" s="285"/>
      <c r="H245" s="288">
        <v>3</v>
      </c>
      <c r="I245" s="282">
        <f t="shared" si="7"/>
        <v>3</v>
      </c>
    </row>
    <row r="246" s="248" customFormat="1" ht="11.25" spans="1:9">
      <c r="A246" s="280"/>
      <c r="B246" s="280"/>
      <c r="C246" s="289"/>
      <c r="D246" s="274">
        <f t="shared" si="6"/>
        <v>0</v>
      </c>
      <c r="E246" s="283">
        <v>20199</v>
      </c>
      <c r="F246" s="284" t="s">
        <v>626</v>
      </c>
      <c r="G246" s="285">
        <f>SUM(G247:G251)</f>
        <v>0</v>
      </c>
      <c r="H246" s="286">
        <f>SUM(H247:H251)</f>
        <v>0</v>
      </c>
      <c r="I246" s="282">
        <f t="shared" si="7"/>
        <v>0</v>
      </c>
    </row>
    <row r="247" s="248" customFormat="1" ht="11.25" spans="1:9">
      <c r="A247" s="280"/>
      <c r="B247" s="280"/>
      <c r="C247" s="289"/>
      <c r="D247" s="274">
        <f t="shared" si="6"/>
        <v>0</v>
      </c>
      <c r="E247" s="283">
        <v>2019901</v>
      </c>
      <c r="F247" s="284" t="s">
        <v>627</v>
      </c>
      <c r="G247" s="285"/>
      <c r="H247" s="288"/>
      <c r="I247" s="282">
        <f t="shared" si="7"/>
        <v>0</v>
      </c>
    </row>
    <row r="248" s="248" customFormat="1" ht="11.25" spans="1:9">
      <c r="A248" s="280"/>
      <c r="B248" s="280"/>
      <c r="C248" s="289"/>
      <c r="D248" s="274">
        <f t="shared" si="6"/>
        <v>0</v>
      </c>
      <c r="E248" s="295">
        <v>2019999</v>
      </c>
      <c r="F248" s="284" t="s">
        <v>628</v>
      </c>
      <c r="G248" s="296"/>
      <c r="H248" s="288"/>
      <c r="I248" s="282">
        <f t="shared" si="7"/>
        <v>0</v>
      </c>
    </row>
    <row r="249" s="248" customFormat="1" ht="11.25" spans="1:9">
      <c r="A249" s="280"/>
      <c r="B249" s="280"/>
      <c r="C249" s="289"/>
      <c r="D249" s="274">
        <f t="shared" si="6"/>
        <v>0</v>
      </c>
      <c r="E249" s="275">
        <v>202</v>
      </c>
      <c r="F249" s="276" t="s">
        <v>629</v>
      </c>
      <c r="G249" s="285"/>
      <c r="H249" s="288"/>
      <c r="I249" s="282">
        <f t="shared" si="7"/>
        <v>0</v>
      </c>
    </row>
    <row r="250" s="248" customFormat="1" ht="11.25" spans="1:9">
      <c r="A250" s="280"/>
      <c r="B250" s="280"/>
      <c r="C250" s="289"/>
      <c r="D250" s="274">
        <f t="shared" si="6"/>
        <v>0</v>
      </c>
      <c r="E250" s="283">
        <v>20201</v>
      </c>
      <c r="F250" s="284" t="s">
        <v>630</v>
      </c>
      <c r="G250" s="285"/>
      <c r="H250" s="288"/>
      <c r="I250" s="282">
        <f t="shared" si="7"/>
        <v>0</v>
      </c>
    </row>
    <row r="251" s="248" customFormat="1" ht="11.25" spans="1:9">
      <c r="A251" s="280"/>
      <c r="B251" s="280"/>
      <c r="C251" s="289"/>
      <c r="D251" s="274">
        <f t="shared" si="6"/>
        <v>0</v>
      </c>
      <c r="E251" s="283">
        <v>20299</v>
      </c>
      <c r="F251" s="284" t="s">
        <v>631</v>
      </c>
      <c r="G251" s="285"/>
      <c r="H251" s="288"/>
      <c r="I251" s="282">
        <f t="shared" si="7"/>
        <v>0</v>
      </c>
    </row>
    <row r="252" s="248" customFormat="1" ht="11.25" spans="1:9">
      <c r="A252" s="280"/>
      <c r="B252" s="280"/>
      <c r="C252" s="289"/>
      <c r="D252" s="274">
        <f t="shared" si="6"/>
        <v>0</v>
      </c>
      <c r="E252" s="275">
        <v>203</v>
      </c>
      <c r="F252" s="276" t="s">
        <v>632</v>
      </c>
      <c r="G252" s="277">
        <f>SUM(G253,G263)</f>
        <v>57</v>
      </c>
      <c r="H252" s="278">
        <f>SUM(H253,H263)</f>
        <v>206</v>
      </c>
      <c r="I252" s="274">
        <f t="shared" si="7"/>
        <v>149</v>
      </c>
    </row>
    <row r="253" s="248" customFormat="1" ht="11.25" spans="1:9">
      <c r="A253" s="280"/>
      <c r="B253" s="280"/>
      <c r="C253" s="289"/>
      <c r="D253" s="274">
        <f t="shared" si="6"/>
        <v>0</v>
      </c>
      <c r="E253" s="283">
        <v>20306</v>
      </c>
      <c r="F253" s="284" t="s">
        <v>633</v>
      </c>
      <c r="G253" s="285">
        <f>SUM(G254:G262)</f>
        <v>21</v>
      </c>
      <c r="H253" s="286">
        <f>SUM(H254:H262)</f>
        <v>123</v>
      </c>
      <c r="I253" s="282">
        <f t="shared" si="7"/>
        <v>102</v>
      </c>
    </row>
    <row r="254" s="248" customFormat="1" ht="11.25" spans="1:9">
      <c r="A254" s="280"/>
      <c r="B254" s="280"/>
      <c r="C254" s="289"/>
      <c r="D254" s="274">
        <f t="shared" si="6"/>
        <v>0</v>
      </c>
      <c r="E254" s="283">
        <v>2030601</v>
      </c>
      <c r="F254" s="284" t="s">
        <v>634</v>
      </c>
      <c r="G254" s="285">
        <v>10</v>
      </c>
      <c r="H254" s="288">
        <v>20</v>
      </c>
      <c r="I254" s="282">
        <f t="shared" si="7"/>
        <v>10</v>
      </c>
    </row>
    <row r="255" s="248" customFormat="1" ht="11.25" spans="1:9">
      <c r="A255" s="280"/>
      <c r="B255" s="280"/>
      <c r="C255" s="289"/>
      <c r="D255" s="274">
        <f t="shared" si="6"/>
        <v>0</v>
      </c>
      <c r="E255" s="283">
        <v>2030602</v>
      </c>
      <c r="F255" s="284" t="s">
        <v>635</v>
      </c>
      <c r="G255" s="277"/>
      <c r="H255" s="297"/>
      <c r="I255" s="282">
        <f t="shared" si="7"/>
        <v>0</v>
      </c>
    </row>
    <row r="256" s="248" customFormat="1" ht="11.25" spans="1:9">
      <c r="A256" s="280"/>
      <c r="B256" s="280"/>
      <c r="C256" s="289"/>
      <c r="D256" s="274">
        <f t="shared" si="6"/>
        <v>0</v>
      </c>
      <c r="E256" s="283">
        <v>2030603</v>
      </c>
      <c r="F256" s="284" t="s">
        <v>636</v>
      </c>
      <c r="G256" s="285"/>
      <c r="H256" s="288"/>
      <c r="I256" s="282">
        <f t="shared" si="7"/>
        <v>0</v>
      </c>
    </row>
    <row r="257" s="248" customFormat="1" ht="11.25" spans="1:9">
      <c r="A257" s="280"/>
      <c r="B257" s="280"/>
      <c r="C257" s="289"/>
      <c r="D257" s="274">
        <f t="shared" si="6"/>
        <v>0</v>
      </c>
      <c r="E257" s="283">
        <v>2030604</v>
      </c>
      <c r="F257" s="284" t="s">
        <v>637</v>
      </c>
      <c r="G257" s="285"/>
      <c r="H257" s="288"/>
      <c r="I257" s="282">
        <f t="shared" si="7"/>
        <v>0</v>
      </c>
    </row>
    <row r="258" s="248" customFormat="1" ht="11.25" spans="1:9">
      <c r="A258" s="280"/>
      <c r="B258" s="280"/>
      <c r="C258" s="289"/>
      <c r="D258" s="274">
        <f t="shared" si="6"/>
        <v>0</v>
      </c>
      <c r="E258" s="283">
        <v>2030605</v>
      </c>
      <c r="F258" s="284" t="s">
        <v>638</v>
      </c>
      <c r="G258" s="285"/>
      <c r="H258" s="288"/>
      <c r="I258" s="282">
        <f t="shared" si="7"/>
        <v>0</v>
      </c>
    </row>
    <row r="259" s="248" customFormat="1" ht="11.25" spans="1:9">
      <c r="A259" s="280"/>
      <c r="B259" s="280"/>
      <c r="C259" s="289"/>
      <c r="D259" s="274">
        <f t="shared" si="6"/>
        <v>0</v>
      </c>
      <c r="E259" s="283">
        <v>2030606</v>
      </c>
      <c r="F259" s="284" t="s">
        <v>639</v>
      </c>
      <c r="G259" s="285"/>
      <c r="H259" s="288"/>
      <c r="I259" s="282">
        <f t="shared" si="7"/>
        <v>0</v>
      </c>
    </row>
    <row r="260" s="248" customFormat="1" ht="11.25" spans="1:9">
      <c r="A260" s="280"/>
      <c r="B260" s="280"/>
      <c r="C260" s="289"/>
      <c r="D260" s="274">
        <f t="shared" si="6"/>
        <v>0</v>
      </c>
      <c r="E260" s="283">
        <v>2030607</v>
      </c>
      <c r="F260" s="284" t="s">
        <v>640</v>
      </c>
      <c r="G260" s="285">
        <v>11</v>
      </c>
      <c r="H260" s="288">
        <v>82</v>
      </c>
      <c r="I260" s="282">
        <f t="shared" si="7"/>
        <v>71</v>
      </c>
    </row>
    <row r="261" s="248" customFormat="1" ht="11.25" spans="1:9">
      <c r="A261" s="280"/>
      <c r="B261" s="280"/>
      <c r="C261" s="289"/>
      <c r="D261" s="274">
        <f t="shared" si="6"/>
        <v>0</v>
      </c>
      <c r="E261" s="283">
        <v>2030608</v>
      </c>
      <c r="F261" s="284" t="s">
        <v>641</v>
      </c>
      <c r="G261" s="285"/>
      <c r="H261" s="288">
        <v>15</v>
      </c>
      <c r="I261" s="282">
        <f t="shared" si="7"/>
        <v>15</v>
      </c>
    </row>
    <row r="262" s="248" customFormat="1" ht="11.25" spans="1:9">
      <c r="A262" s="280"/>
      <c r="B262" s="280"/>
      <c r="C262" s="289"/>
      <c r="D262" s="274">
        <f t="shared" si="6"/>
        <v>0</v>
      </c>
      <c r="E262" s="283">
        <v>2030699</v>
      </c>
      <c r="F262" s="284" t="s">
        <v>642</v>
      </c>
      <c r="G262" s="285"/>
      <c r="H262" s="288">
        <v>6</v>
      </c>
      <c r="I262" s="282">
        <f t="shared" si="7"/>
        <v>6</v>
      </c>
    </row>
    <row r="263" s="248" customFormat="1" ht="11.25" spans="1:9">
      <c r="A263" s="280"/>
      <c r="B263" s="280"/>
      <c r="C263" s="289"/>
      <c r="D263" s="274">
        <f t="shared" ref="D263:D326" si="8">C263-B263</f>
        <v>0</v>
      </c>
      <c r="E263" s="283">
        <v>20399</v>
      </c>
      <c r="F263" s="284" t="s">
        <v>643</v>
      </c>
      <c r="G263" s="285">
        <f>SUM(G264)</f>
        <v>36</v>
      </c>
      <c r="H263" s="288">
        <f>H264</f>
        <v>83</v>
      </c>
      <c r="I263" s="282">
        <f t="shared" ref="I263:I326" si="9">H263-G263</f>
        <v>47</v>
      </c>
    </row>
    <row r="264" s="248" customFormat="1" ht="11.25" spans="1:9">
      <c r="A264" s="280"/>
      <c r="B264" s="280"/>
      <c r="C264" s="289"/>
      <c r="D264" s="274">
        <f t="shared" si="8"/>
        <v>0</v>
      </c>
      <c r="E264" s="283">
        <v>2039901</v>
      </c>
      <c r="F264" s="284" t="s">
        <v>644</v>
      </c>
      <c r="G264" s="285">
        <v>36</v>
      </c>
      <c r="H264" s="288">
        <v>83</v>
      </c>
      <c r="I264" s="282">
        <f t="shared" si="9"/>
        <v>47</v>
      </c>
    </row>
    <row r="265" s="248" customFormat="1" ht="11.25" spans="1:9">
      <c r="A265" s="280"/>
      <c r="B265" s="280"/>
      <c r="C265" s="289"/>
      <c r="D265" s="274">
        <f t="shared" si="8"/>
        <v>0</v>
      </c>
      <c r="E265" s="275">
        <v>204</v>
      </c>
      <c r="F265" s="276" t="s">
        <v>645</v>
      </c>
      <c r="G265" s="277">
        <f>SUM(G266,G269,G280,G288,G297,G323)</f>
        <v>14424</v>
      </c>
      <c r="H265" s="278">
        <f>SUM(H266,H269,H280,H288,H297,H323)</f>
        <v>22668</v>
      </c>
      <c r="I265" s="274">
        <f t="shared" si="9"/>
        <v>8244</v>
      </c>
    </row>
    <row r="266" s="248" customFormat="1" ht="11.25" spans="1:9">
      <c r="A266" s="280"/>
      <c r="B266" s="280"/>
      <c r="C266" s="289"/>
      <c r="D266" s="274">
        <f t="shared" si="8"/>
        <v>0</v>
      </c>
      <c r="E266" s="283">
        <v>20401</v>
      </c>
      <c r="F266" s="284" t="s">
        <v>646</v>
      </c>
      <c r="G266" s="285">
        <f>SUM(G267:G268)</f>
        <v>0</v>
      </c>
      <c r="H266" s="286">
        <f>SUM(H267:H268)</f>
        <v>0</v>
      </c>
      <c r="I266" s="282">
        <f t="shared" si="9"/>
        <v>0</v>
      </c>
    </row>
    <row r="267" s="248" customFormat="1" ht="11.25" spans="1:9">
      <c r="A267" s="280"/>
      <c r="B267" s="280"/>
      <c r="C267" s="289"/>
      <c r="D267" s="274">
        <f t="shared" si="8"/>
        <v>0</v>
      </c>
      <c r="E267" s="283">
        <v>2040101</v>
      </c>
      <c r="F267" s="284" t="s">
        <v>647</v>
      </c>
      <c r="G267" s="285"/>
      <c r="H267" s="288"/>
      <c r="I267" s="282">
        <f t="shared" si="9"/>
        <v>0</v>
      </c>
    </row>
    <row r="268" s="248" customFormat="1" ht="11.25" spans="1:9">
      <c r="A268" s="280"/>
      <c r="B268" s="280"/>
      <c r="C268" s="289"/>
      <c r="D268" s="274">
        <f t="shared" si="8"/>
        <v>0</v>
      </c>
      <c r="E268" s="283">
        <v>2040199</v>
      </c>
      <c r="F268" s="284" t="s">
        <v>648</v>
      </c>
      <c r="G268" s="296"/>
      <c r="H268" s="288"/>
      <c r="I268" s="282">
        <f t="shared" si="9"/>
        <v>0</v>
      </c>
    </row>
    <row r="269" s="248" customFormat="1" ht="11.25" spans="1:9">
      <c r="A269" s="280"/>
      <c r="B269" s="280"/>
      <c r="C269" s="289"/>
      <c r="D269" s="274">
        <f t="shared" si="8"/>
        <v>0</v>
      </c>
      <c r="E269" s="283">
        <v>20402</v>
      </c>
      <c r="F269" s="284" t="s">
        <v>649</v>
      </c>
      <c r="G269" s="285">
        <f>SUM(G270:G279)</f>
        <v>12958</v>
      </c>
      <c r="H269" s="288">
        <f>SUM(H270:H279)</f>
        <v>21210</v>
      </c>
      <c r="I269" s="282">
        <f t="shared" si="9"/>
        <v>8252</v>
      </c>
    </row>
    <row r="270" s="248" customFormat="1" ht="11.25" spans="1:9">
      <c r="A270" s="280"/>
      <c r="B270" s="280"/>
      <c r="C270" s="289"/>
      <c r="D270" s="274">
        <f t="shared" si="8"/>
        <v>0</v>
      </c>
      <c r="E270" s="283">
        <v>2040101</v>
      </c>
      <c r="F270" s="284" t="s">
        <v>318</v>
      </c>
      <c r="G270" s="285">
        <v>9632</v>
      </c>
      <c r="H270" s="288">
        <v>9616</v>
      </c>
      <c r="I270" s="282">
        <f t="shared" si="9"/>
        <v>-16</v>
      </c>
    </row>
    <row r="271" s="248" customFormat="1" ht="11.25" spans="1:9">
      <c r="A271" s="280"/>
      <c r="B271" s="280"/>
      <c r="C271" s="289"/>
      <c r="D271" s="274">
        <f t="shared" si="8"/>
        <v>0</v>
      </c>
      <c r="E271" s="283">
        <v>2040202</v>
      </c>
      <c r="F271" s="284" t="s">
        <v>321</v>
      </c>
      <c r="G271" s="277">
        <v>0</v>
      </c>
      <c r="H271" s="288">
        <v>42</v>
      </c>
      <c r="I271" s="282">
        <f t="shared" si="9"/>
        <v>42</v>
      </c>
    </row>
    <row r="272" s="248" customFormat="1" ht="11.25" spans="1:9">
      <c r="A272" s="280"/>
      <c r="B272" s="280"/>
      <c r="C272" s="289"/>
      <c r="D272" s="274">
        <f t="shared" si="8"/>
        <v>0</v>
      </c>
      <c r="E272" s="283">
        <v>2040203</v>
      </c>
      <c r="F272" s="284" t="s">
        <v>324</v>
      </c>
      <c r="G272" s="285">
        <v>0</v>
      </c>
      <c r="H272" s="288"/>
      <c r="I272" s="282">
        <f t="shared" si="9"/>
        <v>0</v>
      </c>
    </row>
    <row r="273" s="248" customFormat="1" ht="11.25" spans="1:9">
      <c r="A273" s="280"/>
      <c r="B273" s="280"/>
      <c r="C273" s="289"/>
      <c r="D273" s="274">
        <f t="shared" si="8"/>
        <v>0</v>
      </c>
      <c r="E273" s="283">
        <v>2040219</v>
      </c>
      <c r="F273" s="284" t="s">
        <v>447</v>
      </c>
      <c r="G273" s="285">
        <v>453</v>
      </c>
      <c r="H273" s="288">
        <v>906</v>
      </c>
      <c r="I273" s="282">
        <f t="shared" si="9"/>
        <v>453</v>
      </c>
    </row>
    <row r="274" s="248" customFormat="1" ht="11.25" spans="1:9">
      <c r="A274" s="280"/>
      <c r="B274" s="280"/>
      <c r="C274" s="289"/>
      <c r="D274" s="274">
        <f t="shared" si="8"/>
        <v>0</v>
      </c>
      <c r="E274" s="283">
        <v>2040220</v>
      </c>
      <c r="F274" s="284" t="s">
        <v>650</v>
      </c>
      <c r="G274" s="285">
        <v>314</v>
      </c>
      <c r="H274" s="288">
        <v>1019</v>
      </c>
      <c r="I274" s="282">
        <f t="shared" si="9"/>
        <v>705</v>
      </c>
    </row>
    <row r="275" s="248" customFormat="1" ht="11.25" spans="1:9">
      <c r="A275" s="280"/>
      <c r="B275" s="280"/>
      <c r="C275" s="289"/>
      <c r="D275" s="274">
        <f t="shared" si="8"/>
        <v>0</v>
      </c>
      <c r="E275" s="283">
        <v>2040221</v>
      </c>
      <c r="F275" s="284" t="s">
        <v>651</v>
      </c>
      <c r="G275" s="285"/>
      <c r="H275" s="288">
        <v>374</v>
      </c>
      <c r="I275" s="282">
        <f t="shared" si="9"/>
        <v>374</v>
      </c>
    </row>
    <row r="276" s="248" customFormat="1" ht="11.25" spans="1:9">
      <c r="A276" s="280"/>
      <c r="B276" s="280"/>
      <c r="C276" s="289"/>
      <c r="D276" s="274">
        <f t="shared" si="8"/>
        <v>0</v>
      </c>
      <c r="E276" s="283">
        <v>2040222</v>
      </c>
      <c r="F276" s="283" t="s">
        <v>652</v>
      </c>
      <c r="G276" s="285"/>
      <c r="H276" s="288"/>
      <c r="I276" s="282">
        <f t="shared" si="9"/>
        <v>0</v>
      </c>
    </row>
    <row r="277" s="248" customFormat="1" ht="11.25" spans="1:9">
      <c r="A277" s="280"/>
      <c r="B277" s="280"/>
      <c r="C277" s="289"/>
      <c r="D277" s="274">
        <f t="shared" si="8"/>
        <v>0</v>
      </c>
      <c r="E277" s="283">
        <v>2040223</v>
      </c>
      <c r="F277" s="283" t="s">
        <v>653</v>
      </c>
      <c r="G277" s="285">
        <v>2559</v>
      </c>
      <c r="H277" s="288">
        <v>2427</v>
      </c>
      <c r="I277" s="282">
        <f t="shared" si="9"/>
        <v>-132</v>
      </c>
    </row>
    <row r="278" s="248" customFormat="1" ht="11.25" spans="1:9">
      <c r="A278" s="280"/>
      <c r="B278" s="280"/>
      <c r="C278" s="289"/>
      <c r="D278" s="274">
        <f t="shared" si="8"/>
        <v>0</v>
      </c>
      <c r="E278" s="283">
        <v>2040250</v>
      </c>
      <c r="F278" s="284" t="s">
        <v>345</v>
      </c>
      <c r="G278" s="285"/>
      <c r="H278" s="288"/>
      <c r="I278" s="282">
        <f t="shared" si="9"/>
        <v>0</v>
      </c>
    </row>
    <row r="279" s="248" customFormat="1" ht="11.25" spans="1:9">
      <c r="A279" s="280"/>
      <c r="B279" s="280"/>
      <c r="C279" s="289"/>
      <c r="D279" s="274">
        <f t="shared" si="8"/>
        <v>0</v>
      </c>
      <c r="E279" s="283">
        <v>2040299</v>
      </c>
      <c r="F279" s="284" t="s">
        <v>654</v>
      </c>
      <c r="G279" s="285"/>
      <c r="H279" s="288">
        <v>6826</v>
      </c>
      <c r="I279" s="282">
        <f t="shared" si="9"/>
        <v>6826</v>
      </c>
    </row>
    <row r="280" s="248" customFormat="1" ht="11.25" spans="1:9">
      <c r="A280" s="280"/>
      <c r="B280" s="280"/>
      <c r="C280" s="289"/>
      <c r="D280" s="274">
        <f t="shared" si="8"/>
        <v>0</v>
      </c>
      <c r="E280" s="283">
        <v>20404</v>
      </c>
      <c r="F280" s="284" t="s">
        <v>655</v>
      </c>
      <c r="G280" s="285">
        <f>SUM(G281)</f>
        <v>4</v>
      </c>
      <c r="H280" s="286">
        <f>SUM(H281:H287)</f>
        <v>4</v>
      </c>
      <c r="I280" s="282">
        <f t="shared" si="9"/>
        <v>0</v>
      </c>
    </row>
    <row r="281" s="248" customFormat="1" ht="11.25" spans="1:9">
      <c r="A281" s="280"/>
      <c r="B281" s="280"/>
      <c r="C281" s="289"/>
      <c r="D281" s="274">
        <f t="shared" si="8"/>
        <v>0</v>
      </c>
      <c r="E281" s="283">
        <v>2040401</v>
      </c>
      <c r="F281" s="284" t="s">
        <v>318</v>
      </c>
      <c r="G281" s="285">
        <v>4</v>
      </c>
      <c r="H281" s="288">
        <v>4</v>
      </c>
      <c r="I281" s="282">
        <f t="shared" si="9"/>
        <v>0</v>
      </c>
    </row>
    <row r="282" s="248" customFormat="1" ht="11.25" spans="1:9">
      <c r="A282" s="280"/>
      <c r="B282" s="280"/>
      <c r="C282" s="289"/>
      <c r="D282" s="274">
        <f t="shared" si="8"/>
        <v>0</v>
      </c>
      <c r="E282" s="283">
        <v>2040402</v>
      </c>
      <c r="F282" s="284" t="s">
        <v>321</v>
      </c>
      <c r="G282" s="285"/>
      <c r="H282" s="288"/>
      <c r="I282" s="282">
        <f t="shared" si="9"/>
        <v>0</v>
      </c>
    </row>
    <row r="283" s="248" customFormat="1" ht="11.25" spans="1:9">
      <c r="A283" s="280"/>
      <c r="B283" s="280"/>
      <c r="C283" s="289"/>
      <c r="D283" s="274">
        <f t="shared" si="8"/>
        <v>0</v>
      </c>
      <c r="E283" s="283">
        <v>2040203</v>
      </c>
      <c r="F283" s="284" t="s">
        <v>324</v>
      </c>
      <c r="G283" s="285"/>
      <c r="H283" s="288"/>
      <c r="I283" s="282">
        <f t="shared" si="9"/>
        <v>0</v>
      </c>
    </row>
    <row r="284" s="248" customFormat="1" ht="11.25" spans="1:9">
      <c r="A284" s="280"/>
      <c r="B284" s="280"/>
      <c r="C284" s="289"/>
      <c r="D284" s="274">
        <f t="shared" si="8"/>
        <v>0</v>
      </c>
      <c r="E284" s="283">
        <v>2040409</v>
      </c>
      <c r="F284" s="284" t="s">
        <v>656</v>
      </c>
      <c r="G284" s="285"/>
      <c r="H284" s="288"/>
      <c r="I284" s="282">
        <f t="shared" si="9"/>
        <v>0</v>
      </c>
    </row>
    <row r="285" s="248" customFormat="1" ht="11.25" spans="1:9">
      <c r="A285" s="280"/>
      <c r="B285" s="280"/>
      <c r="C285" s="289"/>
      <c r="D285" s="274">
        <f t="shared" si="8"/>
        <v>0</v>
      </c>
      <c r="E285" s="283">
        <v>2040410</v>
      </c>
      <c r="F285" s="284" t="s">
        <v>657</v>
      </c>
      <c r="G285" s="285"/>
      <c r="H285" s="288"/>
      <c r="I285" s="282">
        <f t="shared" si="9"/>
        <v>0</v>
      </c>
    </row>
    <row r="286" s="248" customFormat="1" ht="11.25" spans="1:9">
      <c r="A286" s="280"/>
      <c r="B286" s="280"/>
      <c r="C286" s="289"/>
      <c r="D286" s="274">
        <f t="shared" si="8"/>
        <v>0</v>
      </c>
      <c r="E286" s="283">
        <v>2040450</v>
      </c>
      <c r="F286" s="284" t="s">
        <v>345</v>
      </c>
      <c r="G286" s="285"/>
      <c r="H286" s="288"/>
      <c r="I286" s="282">
        <f t="shared" si="9"/>
        <v>0</v>
      </c>
    </row>
    <row r="287" s="248" customFormat="1" ht="11.25" spans="1:9">
      <c r="A287" s="280"/>
      <c r="B287" s="280"/>
      <c r="C287" s="289"/>
      <c r="D287" s="274">
        <f t="shared" si="8"/>
        <v>0</v>
      </c>
      <c r="E287" s="283">
        <v>2040499</v>
      </c>
      <c r="F287" s="284" t="s">
        <v>658</v>
      </c>
      <c r="G287" s="285"/>
      <c r="H287" s="288"/>
      <c r="I287" s="282">
        <f t="shared" si="9"/>
        <v>0</v>
      </c>
    </row>
    <row r="288" s="248" customFormat="1" ht="11.25" spans="1:9">
      <c r="A288" s="280"/>
      <c r="B288" s="280"/>
      <c r="C288" s="289"/>
      <c r="D288" s="274">
        <f t="shared" si="8"/>
        <v>0</v>
      </c>
      <c r="E288" s="283">
        <v>2040505</v>
      </c>
      <c r="F288" s="284" t="s">
        <v>659</v>
      </c>
      <c r="G288" s="285"/>
      <c r="H288" s="288">
        <f>SUM(H289:H296)</f>
        <v>0</v>
      </c>
      <c r="I288" s="282">
        <f t="shared" si="9"/>
        <v>0</v>
      </c>
    </row>
    <row r="289" s="248" customFormat="1" ht="11.25" spans="1:9">
      <c r="A289" s="280"/>
      <c r="B289" s="280"/>
      <c r="C289" s="289"/>
      <c r="D289" s="274">
        <f t="shared" si="8"/>
        <v>0</v>
      </c>
      <c r="E289" s="283">
        <v>2040501</v>
      </c>
      <c r="F289" s="284" t="s">
        <v>318</v>
      </c>
      <c r="G289" s="285"/>
      <c r="H289" s="288"/>
      <c r="I289" s="282">
        <f t="shared" si="9"/>
        <v>0</v>
      </c>
    </row>
    <row r="290" s="248" customFormat="1" ht="11.25" spans="1:9">
      <c r="A290" s="280"/>
      <c r="B290" s="280"/>
      <c r="C290" s="289"/>
      <c r="D290" s="274">
        <f t="shared" si="8"/>
        <v>0</v>
      </c>
      <c r="E290" s="283">
        <v>2040502</v>
      </c>
      <c r="F290" s="284" t="s">
        <v>321</v>
      </c>
      <c r="G290" s="285">
        <f>SUM(G291:G296)</f>
        <v>0</v>
      </c>
      <c r="H290" s="288"/>
      <c r="I290" s="282">
        <f t="shared" si="9"/>
        <v>0</v>
      </c>
    </row>
    <row r="291" s="248" customFormat="1" ht="11.25" spans="1:9">
      <c r="A291" s="280"/>
      <c r="B291" s="280"/>
      <c r="C291" s="289"/>
      <c r="D291" s="274">
        <f t="shared" si="8"/>
        <v>0</v>
      </c>
      <c r="E291" s="283">
        <v>2040503</v>
      </c>
      <c r="F291" s="284" t="s">
        <v>324</v>
      </c>
      <c r="G291" s="285"/>
      <c r="H291" s="288"/>
      <c r="I291" s="282">
        <f t="shared" si="9"/>
        <v>0</v>
      </c>
    </row>
    <row r="292" s="248" customFormat="1" ht="11.25" spans="1:9">
      <c r="A292" s="280"/>
      <c r="B292" s="280"/>
      <c r="C292" s="289"/>
      <c r="D292" s="274">
        <f t="shared" si="8"/>
        <v>0</v>
      </c>
      <c r="E292" s="283">
        <v>2040504</v>
      </c>
      <c r="F292" s="284" t="s">
        <v>660</v>
      </c>
      <c r="G292" s="285"/>
      <c r="H292" s="288"/>
      <c r="I292" s="282">
        <f t="shared" si="9"/>
        <v>0</v>
      </c>
    </row>
    <row r="293" s="248" customFormat="1" ht="11.25" spans="1:9">
      <c r="A293" s="280"/>
      <c r="B293" s="280"/>
      <c r="C293" s="289"/>
      <c r="D293" s="274">
        <f t="shared" si="8"/>
        <v>0</v>
      </c>
      <c r="E293" s="283">
        <v>2040505</v>
      </c>
      <c r="F293" s="284" t="s">
        <v>661</v>
      </c>
      <c r="G293" s="285"/>
      <c r="H293" s="288"/>
      <c r="I293" s="282">
        <f t="shared" si="9"/>
        <v>0</v>
      </c>
    </row>
    <row r="294" s="248" customFormat="1" ht="11.25" spans="1:9">
      <c r="A294" s="280"/>
      <c r="B294" s="280"/>
      <c r="C294" s="289"/>
      <c r="D294" s="274">
        <f t="shared" si="8"/>
        <v>0</v>
      </c>
      <c r="E294" s="283">
        <v>2040506</v>
      </c>
      <c r="F294" s="284" t="s">
        <v>662</v>
      </c>
      <c r="G294" s="285"/>
      <c r="H294" s="288"/>
      <c r="I294" s="282">
        <f t="shared" si="9"/>
        <v>0</v>
      </c>
    </row>
    <row r="295" s="248" customFormat="1" ht="11.25" spans="1:9">
      <c r="A295" s="280"/>
      <c r="B295" s="280"/>
      <c r="C295" s="289"/>
      <c r="D295" s="274">
        <f t="shared" si="8"/>
        <v>0</v>
      </c>
      <c r="E295" s="283">
        <v>2040550</v>
      </c>
      <c r="F295" s="284" t="s">
        <v>345</v>
      </c>
      <c r="G295" s="285"/>
      <c r="H295" s="288"/>
      <c r="I295" s="282">
        <f t="shared" si="9"/>
        <v>0</v>
      </c>
    </row>
    <row r="296" s="248" customFormat="1" ht="11.25" spans="1:9">
      <c r="A296" s="280"/>
      <c r="B296" s="280"/>
      <c r="C296" s="289"/>
      <c r="D296" s="274">
        <f t="shared" si="8"/>
        <v>0</v>
      </c>
      <c r="E296" s="283">
        <v>2040599</v>
      </c>
      <c r="F296" s="284" t="s">
        <v>663</v>
      </c>
      <c r="G296" s="285"/>
      <c r="H296" s="288"/>
      <c r="I296" s="282">
        <f t="shared" si="9"/>
        <v>0</v>
      </c>
    </row>
    <row r="297" s="248" customFormat="1" ht="11.25" spans="1:9">
      <c r="A297" s="280"/>
      <c r="B297" s="280"/>
      <c r="C297" s="289"/>
      <c r="D297" s="274">
        <f t="shared" si="8"/>
        <v>0</v>
      </c>
      <c r="E297" s="283">
        <v>20406</v>
      </c>
      <c r="F297" s="284" t="s">
        <v>664</v>
      </c>
      <c r="G297" s="285">
        <f>SUM(G298:G312)</f>
        <v>1462</v>
      </c>
      <c r="H297" s="286">
        <f>SUM(H298:H312)</f>
        <v>1454</v>
      </c>
      <c r="I297" s="282">
        <f t="shared" si="9"/>
        <v>-8</v>
      </c>
    </row>
    <row r="298" s="248" customFormat="1" ht="11.25" spans="1:9">
      <c r="A298" s="280"/>
      <c r="B298" s="280"/>
      <c r="C298" s="289"/>
      <c r="D298" s="274">
        <f t="shared" si="8"/>
        <v>0</v>
      </c>
      <c r="E298" s="283">
        <v>2040601</v>
      </c>
      <c r="F298" s="284" t="s">
        <v>318</v>
      </c>
      <c r="G298" s="285">
        <v>1432</v>
      </c>
      <c r="H298" s="288">
        <v>1418</v>
      </c>
      <c r="I298" s="282">
        <f t="shared" si="9"/>
        <v>-14</v>
      </c>
    </row>
    <row r="299" s="248" customFormat="1" ht="11.25" spans="1:9">
      <c r="A299" s="280"/>
      <c r="B299" s="280"/>
      <c r="C299" s="289"/>
      <c r="D299" s="274">
        <f t="shared" si="8"/>
        <v>0</v>
      </c>
      <c r="E299" s="283">
        <v>2040602</v>
      </c>
      <c r="F299" s="284" t="s">
        <v>321</v>
      </c>
      <c r="G299" s="285"/>
      <c r="H299" s="288"/>
      <c r="I299" s="282">
        <f t="shared" si="9"/>
        <v>0</v>
      </c>
    </row>
    <row r="300" s="248" customFormat="1" ht="11.25" spans="1:9">
      <c r="A300" s="280"/>
      <c r="B300" s="280"/>
      <c r="C300" s="289"/>
      <c r="D300" s="274">
        <f t="shared" si="8"/>
        <v>0</v>
      </c>
      <c r="E300" s="283">
        <v>2040603</v>
      </c>
      <c r="F300" s="284" t="s">
        <v>324</v>
      </c>
      <c r="G300" s="285"/>
      <c r="H300" s="288"/>
      <c r="I300" s="282">
        <f t="shared" si="9"/>
        <v>0</v>
      </c>
    </row>
    <row r="301" s="248" customFormat="1" ht="11.25" spans="1:9">
      <c r="A301" s="280"/>
      <c r="B301" s="280"/>
      <c r="C301" s="289"/>
      <c r="D301" s="274">
        <f t="shared" si="8"/>
        <v>0</v>
      </c>
      <c r="E301" s="283">
        <v>2040604</v>
      </c>
      <c r="F301" s="284" t="s">
        <v>665</v>
      </c>
      <c r="G301" s="285"/>
      <c r="H301" s="288">
        <v>21</v>
      </c>
      <c r="I301" s="282">
        <f t="shared" si="9"/>
        <v>21</v>
      </c>
    </row>
    <row r="302" s="248" customFormat="1" ht="11.25" spans="1:9">
      <c r="A302" s="280"/>
      <c r="B302" s="280"/>
      <c r="C302" s="289"/>
      <c r="D302" s="274">
        <f t="shared" si="8"/>
        <v>0</v>
      </c>
      <c r="E302" s="283">
        <v>2040605</v>
      </c>
      <c r="F302" s="284" t="s">
        <v>666</v>
      </c>
      <c r="G302" s="285">
        <v>20</v>
      </c>
      <c r="H302" s="288">
        <v>15</v>
      </c>
      <c r="I302" s="282">
        <f t="shared" si="9"/>
        <v>-5</v>
      </c>
    </row>
    <row r="303" s="248" customFormat="1" ht="11.25" spans="1:9">
      <c r="A303" s="280"/>
      <c r="B303" s="280"/>
      <c r="C303" s="289"/>
      <c r="D303" s="274">
        <f t="shared" si="8"/>
        <v>0</v>
      </c>
      <c r="E303" s="283">
        <v>2040606</v>
      </c>
      <c r="F303" s="284" t="s">
        <v>667</v>
      </c>
      <c r="G303" s="285"/>
      <c r="H303" s="288"/>
      <c r="I303" s="282">
        <f t="shared" si="9"/>
        <v>0</v>
      </c>
    </row>
    <row r="304" s="248" customFormat="1" ht="11.25" spans="1:9">
      <c r="A304" s="280"/>
      <c r="B304" s="280"/>
      <c r="C304" s="289"/>
      <c r="D304" s="274">
        <f t="shared" si="8"/>
        <v>0</v>
      </c>
      <c r="E304" s="283">
        <v>2040607</v>
      </c>
      <c r="F304" s="284" t="s">
        <v>668</v>
      </c>
      <c r="G304" s="285">
        <v>10</v>
      </c>
      <c r="H304" s="288"/>
      <c r="I304" s="282">
        <f t="shared" si="9"/>
        <v>-10</v>
      </c>
    </row>
    <row r="305" s="248" customFormat="1" ht="11.25" spans="1:9">
      <c r="A305" s="280"/>
      <c r="B305" s="280"/>
      <c r="C305" s="289"/>
      <c r="D305" s="274">
        <f t="shared" si="8"/>
        <v>0</v>
      </c>
      <c r="E305" s="283">
        <v>2040608</v>
      </c>
      <c r="F305" s="284" t="s">
        <v>669</v>
      </c>
      <c r="G305" s="285"/>
      <c r="H305" s="288"/>
      <c r="I305" s="282">
        <f t="shared" si="9"/>
        <v>0</v>
      </c>
    </row>
    <row r="306" s="248" customFormat="1" ht="11.25" spans="1:9">
      <c r="A306" s="280"/>
      <c r="B306" s="280"/>
      <c r="C306" s="289"/>
      <c r="D306" s="274">
        <f t="shared" si="8"/>
        <v>0</v>
      </c>
      <c r="E306" s="283">
        <v>2040609</v>
      </c>
      <c r="F306" s="284" t="s">
        <v>670</v>
      </c>
      <c r="G306" s="285"/>
      <c r="H306" s="288"/>
      <c r="I306" s="282">
        <f t="shared" si="9"/>
        <v>0</v>
      </c>
    </row>
    <row r="307" s="248" customFormat="1" ht="11.25" spans="1:9">
      <c r="A307" s="280"/>
      <c r="B307" s="280"/>
      <c r="C307" s="289"/>
      <c r="D307" s="274">
        <f t="shared" si="8"/>
        <v>0</v>
      </c>
      <c r="E307" s="283">
        <v>2040610</v>
      </c>
      <c r="F307" s="284" t="s">
        <v>671</v>
      </c>
      <c r="G307" s="285"/>
      <c r="H307" s="288"/>
      <c r="I307" s="282">
        <f t="shared" si="9"/>
        <v>0</v>
      </c>
    </row>
    <row r="308" s="248" customFormat="1" ht="11.25" spans="1:9">
      <c r="A308" s="280"/>
      <c r="B308" s="280"/>
      <c r="C308" s="289"/>
      <c r="D308" s="274">
        <f t="shared" si="8"/>
        <v>0</v>
      </c>
      <c r="E308" s="283">
        <v>2040611</v>
      </c>
      <c r="F308" s="284" t="s">
        <v>672</v>
      </c>
      <c r="G308" s="285"/>
      <c r="H308" s="288"/>
      <c r="I308" s="282">
        <f t="shared" si="9"/>
        <v>0</v>
      </c>
    </row>
    <row r="309" s="248" customFormat="1" ht="11.25" spans="1:9">
      <c r="A309" s="280"/>
      <c r="B309" s="280"/>
      <c r="C309" s="289"/>
      <c r="D309" s="274">
        <f t="shared" si="8"/>
        <v>0</v>
      </c>
      <c r="E309" s="283">
        <v>2040612</v>
      </c>
      <c r="F309" s="283" t="s">
        <v>673</v>
      </c>
      <c r="G309" s="285"/>
      <c r="H309" s="288"/>
      <c r="I309" s="282">
        <f t="shared" si="9"/>
        <v>0</v>
      </c>
    </row>
    <row r="310" s="248" customFormat="1" ht="11.25" spans="1:9">
      <c r="A310" s="280"/>
      <c r="B310" s="280"/>
      <c r="C310" s="289"/>
      <c r="D310" s="274">
        <f t="shared" si="8"/>
        <v>0</v>
      </c>
      <c r="E310" s="283">
        <v>2040613</v>
      </c>
      <c r="F310" s="283" t="s">
        <v>674</v>
      </c>
      <c r="G310" s="285"/>
      <c r="H310" s="288"/>
      <c r="I310" s="282">
        <f t="shared" si="9"/>
        <v>0</v>
      </c>
    </row>
    <row r="311" s="248" customFormat="1" ht="11.25" spans="1:9">
      <c r="A311" s="280"/>
      <c r="B311" s="280"/>
      <c r="C311" s="289"/>
      <c r="D311" s="274">
        <f t="shared" si="8"/>
        <v>0</v>
      </c>
      <c r="E311" s="283">
        <v>2040650</v>
      </c>
      <c r="F311" s="284" t="s">
        <v>345</v>
      </c>
      <c r="G311" s="285"/>
      <c r="H311" s="288"/>
      <c r="I311" s="282">
        <f t="shared" si="9"/>
        <v>0</v>
      </c>
    </row>
    <row r="312" s="248" customFormat="1" ht="11.25" spans="1:9">
      <c r="A312" s="280"/>
      <c r="B312" s="280"/>
      <c r="C312" s="289"/>
      <c r="D312" s="274">
        <f t="shared" si="8"/>
        <v>0</v>
      </c>
      <c r="E312" s="283">
        <v>2040699</v>
      </c>
      <c r="F312" s="284" t="s">
        <v>675</v>
      </c>
      <c r="G312" s="285"/>
      <c r="H312" s="288"/>
      <c r="I312" s="282">
        <f t="shared" si="9"/>
        <v>0</v>
      </c>
    </row>
    <row r="313" s="248" customFormat="1" ht="11.25" spans="1:9">
      <c r="A313" s="280"/>
      <c r="B313" s="280"/>
      <c r="C313" s="289"/>
      <c r="D313" s="274">
        <f t="shared" si="8"/>
        <v>0</v>
      </c>
      <c r="E313" s="283">
        <v>20408</v>
      </c>
      <c r="F313" s="284" t="s">
        <v>676</v>
      </c>
      <c r="G313" s="285"/>
      <c r="H313" s="288"/>
      <c r="I313" s="282">
        <f t="shared" si="9"/>
        <v>0</v>
      </c>
    </row>
    <row r="314" s="248" customFormat="1" ht="11.25" spans="1:9">
      <c r="A314" s="280"/>
      <c r="B314" s="280"/>
      <c r="C314" s="289"/>
      <c r="D314" s="274">
        <f t="shared" si="8"/>
        <v>0</v>
      </c>
      <c r="E314" s="283">
        <v>2040801</v>
      </c>
      <c r="F314" s="284" t="s">
        <v>318</v>
      </c>
      <c r="G314" s="285"/>
      <c r="H314" s="288"/>
      <c r="I314" s="282">
        <f t="shared" si="9"/>
        <v>0</v>
      </c>
    </row>
    <row r="315" s="248" customFormat="1" ht="11.25" spans="1:9">
      <c r="A315" s="280"/>
      <c r="B315" s="280"/>
      <c r="C315" s="289"/>
      <c r="D315" s="274">
        <f t="shared" si="8"/>
        <v>0</v>
      </c>
      <c r="E315" s="283">
        <v>2040802</v>
      </c>
      <c r="F315" s="284" t="s">
        <v>321</v>
      </c>
      <c r="G315" s="285"/>
      <c r="H315" s="288"/>
      <c r="I315" s="282">
        <f t="shared" si="9"/>
        <v>0</v>
      </c>
    </row>
    <row r="316" s="248" customFormat="1" ht="11.25" spans="1:9">
      <c r="A316" s="280"/>
      <c r="B316" s="280"/>
      <c r="C316" s="289"/>
      <c r="D316" s="274">
        <f t="shared" si="8"/>
        <v>0</v>
      </c>
      <c r="E316" s="283">
        <v>2040803</v>
      </c>
      <c r="F316" s="284" t="s">
        <v>324</v>
      </c>
      <c r="G316" s="285"/>
      <c r="H316" s="288"/>
      <c r="I316" s="282">
        <f t="shared" si="9"/>
        <v>0</v>
      </c>
    </row>
    <row r="317" s="248" customFormat="1" ht="11.25" spans="1:9">
      <c r="A317" s="280"/>
      <c r="B317" s="280"/>
      <c r="C317" s="289"/>
      <c r="D317" s="274">
        <f t="shared" si="8"/>
        <v>0</v>
      </c>
      <c r="E317" s="283">
        <v>2040804</v>
      </c>
      <c r="F317" s="284" t="s">
        <v>677</v>
      </c>
      <c r="G317" s="285"/>
      <c r="H317" s="288"/>
      <c r="I317" s="282">
        <f t="shared" si="9"/>
        <v>0</v>
      </c>
    </row>
    <row r="318" s="248" customFormat="1" ht="11.25" spans="1:9">
      <c r="A318" s="280"/>
      <c r="B318" s="280"/>
      <c r="C318" s="289"/>
      <c r="D318" s="274">
        <f t="shared" si="8"/>
        <v>0</v>
      </c>
      <c r="E318" s="283">
        <v>2040805</v>
      </c>
      <c r="F318" s="284" t="s">
        <v>678</v>
      </c>
      <c r="G318" s="285"/>
      <c r="H318" s="288"/>
      <c r="I318" s="282">
        <f t="shared" si="9"/>
        <v>0</v>
      </c>
    </row>
    <row r="319" s="248" customFormat="1" ht="11.25" spans="1:9">
      <c r="A319" s="280"/>
      <c r="B319" s="280"/>
      <c r="C319" s="289"/>
      <c r="D319" s="274">
        <f t="shared" si="8"/>
        <v>0</v>
      </c>
      <c r="E319" s="283">
        <v>2040806</v>
      </c>
      <c r="F319" s="284" t="s">
        <v>679</v>
      </c>
      <c r="G319" s="285"/>
      <c r="H319" s="288"/>
      <c r="I319" s="282">
        <f t="shared" si="9"/>
        <v>0</v>
      </c>
    </row>
    <row r="320" s="248" customFormat="1" ht="11.25" spans="1:9">
      <c r="A320" s="280"/>
      <c r="B320" s="280"/>
      <c r="C320" s="289"/>
      <c r="D320" s="274">
        <f t="shared" si="8"/>
        <v>0</v>
      </c>
      <c r="E320" s="283">
        <v>2040807</v>
      </c>
      <c r="F320" s="284" t="s">
        <v>447</v>
      </c>
      <c r="G320" s="285"/>
      <c r="H320" s="288"/>
      <c r="I320" s="282">
        <f t="shared" si="9"/>
        <v>0</v>
      </c>
    </row>
    <row r="321" s="248" customFormat="1" ht="11.25" spans="1:9">
      <c r="A321" s="280"/>
      <c r="B321" s="280"/>
      <c r="C321" s="289"/>
      <c r="D321" s="274">
        <f t="shared" si="8"/>
        <v>0</v>
      </c>
      <c r="E321" s="283">
        <v>2040850</v>
      </c>
      <c r="F321" s="284" t="s">
        <v>345</v>
      </c>
      <c r="G321" s="285"/>
      <c r="H321" s="288"/>
      <c r="I321" s="282">
        <f t="shared" si="9"/>
        <v>0</v>
      </c>
    </row>
    <row r="322" s="248" customFormat="1" ht="11.25" spans="1:9">
      <c r="A322" s="280"/>
      <c r="B322" s="280"/>
      <c r="C322" s="289"/>
      <c r="D322" s="274">
        <f t="shared" si="8"/>
        <v>0</v>
      </c>
      <c r="E322" s="283">
        <v>2040899</v>
      </c>
      <c r="F322" s="284" t="s">
        <v>680</v>
      </c>
      <c r="G322" s="285"/>
      <c r="H322" s="288"/>
      <c r="I322" s="282">
        <f t="shared" si="9"/>
        <v>0</v>
      </c>
    </row>
    <row r="323" s="248" customFormat="1" ht="11.25" spans="1:9">
      <c r="A323" s="280"/>
      <c r="B323" s="280"/>
      <c r="C323" s="289"/>
      <c r="D323" s="274">
        <f t="shared" si="8"/>
        <v>0</v>
      </c>
      <c r="E323" s="283">
        <v>20499</v>
      </c>
      <c r="F323" s="284" t="s">
        <v>681</v>
      </c>
      <c r="G323" s="285"/>
      <c r="H323" s="288"/>
      <c r="I323" s="282">
        <f t="shared" si="9"/>
        <v>0</v>
      </c>
    </row>
    <row r="324" s="248" customFormat="1" ht="11.25" spans="1:9">
      <c r="A324" s="280"/>
      <c r="B324" s="280"/>
      <c r="C324" s="289"/>
      <c r="D324" s="274">
        <f t="shared" si="8"/>
        <v>0</v>
      </c>
      <c r="E324" s="283">
        <v>2049901</v>
      </c>
      <c r="F324" s="284" t="s">
        <v>682</v>
      </c>
      <c r="G324" s="285"/>
      <c r="H324" s="288"/>
      <c r="I324" s="282">
        <f t="shared" si="9"/>
        <v>0</v>
      </c>
    </row>
    <row r="325" s="248" customFormat="1" ht="11.25" spans="1:9">
      <c r="A325" s="280"/>
      <c r="B325" s="280"/>
      <c r="C325" s="289"/>
      <c r="D325" s="274">
        <f t="shared" si="8"/>
        <v>0</v>
      </c>
      <c r="E325" s="275">
        <v>205</v>
      </c>
      <c r="F325" s="276" t="s">
        <v>683</v>
      </c>
      <c r="G325" s="277">
        <f>SUM(G326,G331,G340,G347,G361,G365,G371,G378)</f>
        <v>55633</v>
      </c>
      <c r="H325" s="278">
        <f>SUM(H326,H331,H340,H347,H361,H365,H371,H378)</f>
        <v>57291</v>
      </c>
      <c r="I325" s="274">
        <f t="shared" si="9"/>
        <v>1658</v>
      </c>
    </row>
    <row r="326" s="248" customFormat="1" ht="11.25" spans="1:9">
      <c r="A326" s="280"/>
      <c r="B326" s="280"/>
      <c r="C326" s="289"/>
      <c r="D326" s="274">
        <f t="shared" si="8"/>
        <v>0</v>
      </c>
      <c r="E326" s="283">
        <v>20501</v>
      </c>
      <c r="F326" s="284" t="s">
        <v>684</v>
      </c>
      <c r="G326" s="285">
        <f>SUM(G327:G330)</f>
        <v>195</v>
      </c>
      <c r="H326" s="286">
        <f>SUM(H327:H330)</f>
        <v>208</v>
      </c>
      <c r="I326" s="282">
        <f t="shared" si="9"/>
        <v>13</v>
      </c>
    </row>
    <row r="327" s="248" customFormat="1" ht="11.25" spans="1:9">
      <c r="A327" s="280"/>
      <c r="B327" s="280"/>
      <c r="C327" s="289"/>
      <c r="D327" s="274">
        <f t="shared" ref="D327:D390" si="10">C327-B327</f>
        <v>0</v>
      </c>
      <c r="E327" s="283">
        <v>2050101</v>
      </c>
      <c r="F327" s="284" t="s">
        <v>318</v>
      </c>
      <c r="G327" s="285">
        <v>195</v>
      </c>
      <c r="H327" s="288">
        <v>208</v>
      </c>
      <c r="I327" s="282">
        <f t="shared" ref="I327:I390" si="11">H327-G327</f>
        <v>13</v>
      </c>
    </row>
    <row r="328" s="248" customFormat="1" ht="11.25" spans="1:9">
      <c r="A328" s="280"/>
      <c r="B328" s="280"/>
      <c r="C328" s="289"/>
      <c r="D328" s="274">
        <f t="shared" si="10"/>
        <v>0</v>
      </c>
      <c r="E328" s="283">
        <v>2050102</v>
      </c>
      <c r="F328" s="284" t="s">
        <v>321</v>
      </c>
      <c r="G328" s="285"/>
      <c r="H328" s="288"/>
      <c r="I328" s="282">
        <f t="shared" si="11"/>
        <v>0</v>
      </c>
    </row>
    <row r="329" s="248" customFormat="1" ht="11.25" spans="1:9">
      <c r="A329" s="280"/>
      <c r="B329" s="280"/>
      <c r="C329" s="289"/>
      <c r="D329" s="274">
        <f t="shared" si="10"/>
        <v>0</v>
      </c>
      <c r="E329" s="283">
        <v>2050103</v>
      </c>
      <c r="F329" s="284" t="s">
        <v>324</v>
      </c>
      <c r="G329" s="285"/>
      <c r="H329" s="288"/>
      <c r="I329" s="282">
        <f t="shared" si="11"/>
        <v>0</v>
      </c>
    </row>
    <row r="330" s="248" customFormat="1" ht="11.25" spans="1:9">
      <c r="A330" s="280"/>
      <c r="B330" s="280"/>
      <c r="C330" s="289"/>
      <c r="D330" s="274">
        <f t="shared" si="10"/>
        <v>0</v>
      </c>
      <c r="E330" s="283">
        <v>2050199</v>
      </c>
      <c r="F330" s="284" t="s">
        <v>685</v>
      </c>
      <c r="G330" s="285"/>
      <c r="H330" s="288"/>
      <c r="I330" s="282">
        <f t="shared" si="11"/>
        <v>0</v>
      </c>
    </row>
    <row r="331" s="248" customFormat="1" ht="11.25" spans="1:9">
      <c r="A331" s="280"/>
      <c r="B331" s="280"/>
      <c r="C331" s="289"/>
      <c r="D331" s="274">
        <f t="shared" si="10"/>
        <v>0</v>
      </c>
      <c r="E331" s="283">
        <v>20502</v>
      </c>
      <c r="F331" s="284" t="s">
        <v>686</v>
      </c>
      <c r="G331" s="285">
        <f>SUM(G332:G339)</f>
        <v>51436</v>
      </c>
      <c r="H331" s="286">
        <f>SUM(H332:H339)</f>
        <v>53811</v>
      </c>
      <c r="I331" s="282">
        <f t="shared" si="11"/>
        <v>2375</v>
      </c>
    </row>
    <row r="332" s="248" customFormat="1" ht="11.25" spans="1:9">
      <c r="A332" s="280"/>
      <c r="B332" s="280"/>
      <c r="C332" s="289"/>
      <c r="D332" s="274">
        <f t="shared" si="10"/>
        <v>0</v>
      </c>
      <c r="E332" s="283">
        <v>2050201</v>
      </c>
      <c r="F332" s="284" t="s">
        <v>687</v>
      </c>
      <c r="G332" s="285">
        <v>762</v>
      </c>
      <c r="H332" s="288">
        <v>1107</v>
      </c>
      <c r="I332" s="282">
        <f t="shared" si="11"/>
        <v>345</v>
      </c>
    </row>
    <row r="333" s="248" customFormat="1" ht="11.25" spans="1:9">
      <c r="A333" s="280"/>
      <c r="B333" s="280"/>
      <c r="C333" s="289"/>
      <c r="D333" s="274">
        <f t="shared" si="10"/>
        <v>0</v>
      </c>
      <c r="E333" s="283">
        <v>2050202</v>
      </c>
      <c r="F333" s="284" t="s">
        <v>688</v>
      </c>
      <c r="G333" s="285">
        <v>24705</v>
      </c>
      <c r="H333" s="288">
        <v>28380</v>
      </c>
      <c r="I333" s="282">
        <f t="shared" si="11"/>
        <v>3675</v>
      </c>
    </row>
    <row r="334" s="248" customFormat="1" ht="11.25" spans="1:9">
      <c r="A334" s="280"/>
      <c r="B334" s="280"/>
      <c r="C334" s="289"/>
      <c r="D334" s="274">
        <f t="shared" si="10"/>
        <v>0</v>
      </c>
      <c r="E334" s="283">
        <v>2050203</v>
      </c>
      <c r="F334" s="284" t="s">
        <v>689</v>
      </c>
      <c r="G334" s="285">
        <v>15008</v>
      </c>
      <c r="H334" s="288">
        <v>15894</v>
      </c>
      <c r="I334" s="282">
        <f t="shared" si="11"/>
        <v>886</v>
      </c>
    </row>
    <row r="335" s="248" customFormat="1" ht="11.25" spans="1:9">
      <c r="A335" s="280"/>
      <c r="B335" s="280"/>
      <c r="C335" s="289"/>
      <c r="D335" s="274">
        <f t="shared" si="10"/>
        <v>0</v>
      </c>
      <c r="E335" s="283">
        <v>2050204</v>
      </c>
      <c r="F335" s="284" t="s">
        <v>690</v>
      </c>
      <c r="G335" s="285">
        <v>5534</v>
      </c>
      <c r="H335" s="288">
        <v>5319</v>
      </c>
      <c r="I335" s="282">
        <f t="shared" si="11"/>
        <v>-215</v>
      </c>
    </row>
    <row r="336" s="248" customFormat="1" ht="11.25" spans="1:9">
      <c r="A336" s="280"/>
      <c r="B336" s="280"/>
      <c r="C336" s="289"/>
      <c r="D336" s="274">
        <f t="shared" si="10"/>
        <v>0</v>
      </c>
      <c r="E336" s="283">
        <v>2050205</v>
      </c>
      <c r="F336" s="284" t="s">
        <v>691</v>
      </c>
      <c r="G336" s="285">
        <v>90</v>
      </c>
      <c r="H336" s="288"/>
      <c r="I336" s="282">
        <f t="shared" si="11"/>
        <v>-90</v>
      </c>
    </row>
    <row r="337" s="248" customFormat="1" ht="11.25" spans="1:9">
      <c r="A337" s="280"/>
      <c r="B337" s="280"/>
      <c r="C337" s="289"/>
      <c r="D337" s="274">
        <f t="shared" si="10"/>
        <v>0</v>
      </c>
      <c r="E337" s="283">
        <v>2050206</v>
      </c>
      <c r="F337" s="284" t="s">
        <v>692</v>
      </c>
      <c r="G337" s="285"/>
      <c r="H337" s="288"/>
      <c r="I337" s="282">
        <f t="shared" si="11"/>
        <v>0</v>
      </c>
    </row>
    <row r="338" s="248" customFormat="1" ht="11.25" spans="1:9">
      <c r="A338" s="280"/>
      <c r="B338" s="280"/>
      <c r="C338" s="289"/>
      <c r="D338" s="274">
        <f t="shared" si="10"/>
        <v>0</v>
      </c>
      <c r="E338" s="283">
        <v>2050207</v>
      </c>
      <c r="F338" s="284" t="s">
        <v>693</v>
      </c>
      <c r="G338" s="285"/>
      <c r="H338" s="288"/>
      <c r="I338" s="282">
        <f t="shared" si="11"/>
        <v>0</v>
      </c>
    </row>
    <row r="339" s="248" customFormat="1" ht="11.25" spans="1:9">
      <c r="A339" s="280"/>
      <c r="B339" s="280"/>
      <c r="C339" s="289"/>
      <c r="D339" s="274">
        <f t="shared" si="10"/>
        <v>0</v>
      </c>
      <c r="E339" s="283">
        <v>2050299</v>
      </c>
      <c r="F339" s="284" t="s">
        <v>694</v>
      </c>
      <c r="G339" s="285">
        <v>5337</v>
      </c>
      <c r="H339" s="288">
        <v>3111</v>
      </c>
      <c r="I339" s="282">
        <f t="shared" si="11"/>
        <v>-2226</v>
      </c>
    </row>
    <row r="340" s="248" customFormat="1" ht="11.25" spans="1:9">
      <c r="A340" s="280"/>
      <c r="B340" s="280"/>
      <c r="C340" s="289"/>
      <c r="D340" s="274">
        <f t="shared" si="10"/>
        <v>0</v>
      </c>
      <c r="E340" s="283">
        <v>20503</v>
      </c>
      <c r="F340" s="284" t="s">
        <v>695</v>
      </c>
      <c r="G340" s="285">
        <f>SUM(G341:G346)</f>
        <v>1496</v>
      </c>
      <c r="H340" s="286">
        <f>SUM(H341:H346)</f>
        <v>1584</v>
      </c>
      <c r="I340" s="282">
        <f t="shared" si="11"/>
        <v>88</v>
      </c>
    </row>
    <row r="341" s="248" customFormat="1" ht="11.25" spans="1:9">
      <c r="A341" s="280"/>
      <c r="B341" s="280"/>
      <c r="C341" s="289"/>
      <c r="D341" s="274">
        <f t="shared" si="10"/>
        <v>0</v>
      </c>
      <c r="E341" s="283">
        <v>2050301</v>
      </c>
      <c r="F341" s="284" t="s">
        <v>696</v>
      </c>
      <c r="G341" s="285"/>
      <c r="H341" s="288"/>
      <c r="I341" s="282">
        <f t="shared" si="11"/>
        <v>0</v>
      </c>
    </row>
    <row r="342" s="248" customFormat="1" ht="11.25" spans="1:9">
      <c r="A342" s="280"/>
      <c r="B342" s="280"/>
      <c r="C342" s="289"/>
      <c r="D342" s="274">
        <f t="shared" si="10"/>
        <v>0</v>
      </c>
      <c r="E342" s="283">
        <v>2050302</v>
      </c>
      <c r="F342" s="284" t="s">
        <v>697</v>
      </c>
      <c r="G342" s="285">
        <v>1496</v>
      </c>
      <c r="H342" s="288">
        <v>1584</v>
      </c>
      <c r="I342" s="282">
        <f t="shared" si="11"/>
        <v>88</v>
      </c>
    </row>
    <row r="343" s="248" customFormat="1" ht="11.25" spans="1:9">
      <c r="A343" s="280"/>
      <c r="B343" s="280"/>
      <c r="C343" s="289"/>
      <c r="D343" s="274">
        <f t="shared" si="10"/>
        <v>0</v>
      </c>
      <c r="E343" s="283">
        <v>2050303</v>
      </c>
      <c r="F343" s="284" t="s">
        <v>698</v>
      </c>
      <c r="G343" s="285"/>
      <c r="H343" s="288"/>
      <c r="I343" s="282">
        <f t="shared" si="11"/>
        <v>0</v>
      </c>
    </row>
    <row r="344" s="248" customFormat="1" ht="11.25" spans="1:9">
      <c r="A344" s="280"/>
      <c r="B344" s="280"/>
      <c r="C344" s="289"/>
      <c r="D344" s="274">
        <f t="shared" si="10"/>
        <v>0</v>
      </c>
      <c r="E344" s="283">
        <v>2050304</v>
      </c>
      <c r="F344" s="284" t="s">
        <v>699</v>
      </c>
      <c r="G344" s="285"/>
      <c r="H344" s="288"/>
      <c r="I344" s="282">
        <f t="shared" si="11"/>
        <v>0</v>
      </c>
    </row>
    <row r="345" s="248" customFormat="1" ht="11.25" spans="1:9">
      <c r="A345" s="280"/>
      <c r="B345" s="280"/>
      <c r="C345" s="289"/>
      <c r="D345" s="274">
        <f t="shared" si="10"/>
        <v>0</v>
      </c>
      <c r="E345" s="283">
        <v>2050305</v>
      </c>
      <c r="F345" s="284" t="s">
        <v>700</v>
      </c>
      <c r="G345" s="285"/>
      <c r="H345" s="288"/>
      <c r="I345" s="282">
        <f t="shared" si="11"/>
        <v>0</v>
      </c>
    </row>
    <row r="346" s="248" customFormat="1" ht="11.25" spans="1:9">
      <c r="A346" s="280"/>
      <c r="B346" s="280"/>
      <c r="C346" s="289"/>
      <c r="D346" s="274">
        <f t="shared" si="10"/>
        <v>0</v>
      </c>
      <c r="E346" s="283">
        <v>2050399</v>
      </c>
      <c r="F346" s="284" t="s">
        <v>701</v>
      </c>
      <c r="G346" s="285"/>
      <c r="H346" s="288"/>
      <c r="I346" s="282">
        <f t="shared" si="11"/>
        <v>0</v>
      </c>
    </row>
    <row r="347" s="248" customFormat="1" ht="11.25" spans="1:9">
      <c r="A347" s="280"/>
      <c r="B347" s="280"/>
      <c r="C347" s="289"/>
      <c r="D347" s="274">
        <f t="shared" si="10"/>
        <v>0</v>
      </c>
      <c r="E347" s="283">
        <v>20504</v>
      </c>
      <c r="F347" s="284" t="s">
        <v>702</v>
      </c>
      <c r="G347" s="285">
        <f>SUM(G348:G352)</f>
        <v>0</v>
      </c>
      <c r="H347" s="286">
        <f>SUM(H348:H352)</f>
        <v>0</v>
      </c>
      <c r="I347" s="282">
        <f t="shared" si="11"/>
        <v>0</v>
      </c>
    </row>
    <row r="348" s="248" customFormat="1" ht="11.25" spans="1:9">
      <c r="A348" s="280"/>
      <c r="B348" s="280"/>
      <c r="C348" s="289"/>
      <c r="D348" s="274">
        <f t="shared" si="10"/>
        <v>0</v>
      </c>
      <c r="E348" s="283">
        <v>2050401</v>
      </c>
      <c r="F348" s="284" t="s">
        <v>703</v>
      </c>
      <c r="G348" s="285"/>
      <c r="H348" s="288"/>
      <c r="I348" s="282">
        <f t="shared" si="11"/>
        <v>0</v>
      </c>
    </row>
    <row r="349" s="248" customFormat="1" ht="11.25" spans="1:9">
      <c r="A349" s="280"/>
      <c r="B349" s="280"/>
      <c r="C349" s="289"/>
      <c r="D349" s="274">
        <f t="shared" si="10"/>
        <v>0</v>
      </c>
      <c r="E349" s="283">
        <v>2050402</v>
      </c>
      <c r="F349" s="284" t="s">
        <v>704</v>
      </c>
      <c r="G349" s="285"/>
      <c r="H349" s="288"/>
      <c r="I349" s="282">
        <f t="shared" si="11"/>
        <v>0</v>
      </c>
    </row>
    <row r="350" s="248" customFormat="1" ht="11.25" spans="1:9">
      <c r="A350" s="280"/>
      <c r="B350" s="280"/>
      <c r="C350" s="289"/>
      <c r="D350" s="274">
        <f t="shared" si="10"/>
        <v>0</v>
      </c>
      <c r="E350" s="283">
        <v>2050403</v>
      </c>
      <c r="F350" s="284" t="s">
        <v>705</v>
      </c>
      <c r="G350" s="285"/>
      <c r="H350" s="288"/>
      <c r="I350" s="282">
        <f t="shared" si="11"/>
        <v>0</v>
      </c>
    </row>
    <row r="351" s="248" customFormat="1" ht="11.25" spans="1:9">
      <c r="A351" s="280"/>
      <c r="B351" s="280"/>
      <c r="C351" s="289"/>
      <c r="D351" s="274">
        <f t="shared" si="10"/>
        <v>0</v>
      </c>
      <c r="E351" s="283">
        <v>2050404</v>
      </c>
      <c r="F351" s="284" t="s">
        <v>706</v>
      </c>
      <c r="G351" s="285"/>
      <c r="H351" s="288"/>
      <c r="I351" s="282">
        <f t="shared" si="11"/>
        <v>0</v>
      </c>
    </row>
    <row r="352" s="248" customFormat="1" ht="11.25" spans="1:9">
      <c r="A352" s="280"/>
      <c r="B352" s="280"/>
      <c r="C352" s="289"/>
      <c r="D352" s="274">
        <f t="shared" si="10"/>
        <v>0</v>
      </c>
      <c r="E352" s="283">
        <v>2050499</v>
      </c>
      <c r="F352" s="284" t="s">
        <v>707</v>
      </c>
      <c r="G352" s="285"/>
      <c r="H352" s="288"/>
      <c r="I352" s="282">
        <f t="shared" si="11"/>
        <v>0</v>
      </c>
    </row>
    <row r="353" s="248" customFormat="1" ht="11.25" spans="1:9">
      <c r="A353" s="280"/>
      <c r="B353" s="280"/>
      <c r="C353" s="289"/>
      <c r="D353" s="274">
        <f t="shared" si="10"/>
        <v>0</v>
      </c>
      <c r="E353" s="283">
        <v>20505</v>
      </c>
      <c r="F353" s="284" t="s">
        <v>708</v>
      </c>
      <c r="G353" s="277"/>
      <c r="H353" s="297"/>
      <c r="I353" s="282">
        <f t="shared" si="11"/>
        <v>0</v>
      </c>
    </row>
    <row r="354" s="248" customFormat="1" ht="11.25" spans="1:9">
      <c r="A354" s="280"/>
      <c r="B354" s="280"/>
      <c r="C354" s="289"/>
      <c r="D354" s="274">
        <f t="shared" si="10"/>
        <v>0</v>
      </c>
      <c r="E354" s="283">
        <v>2050101</v>
      </c>
      <c r="F354" s="284" t="s">
        <v>709</v>
      </c>
      <c r="G354" s="285">
        <f>SUM(G355:G358)</f>
        <v>0</v>
      </c>
      <c r="H354" s="288"/>
      <c r="I354" s="282">
        <f t="shared" si="11"/>
        <v>0</v>
      </c>
    </row>
    <row r="355" s="248" customFormat="1" ht="11.25" spans="1:9">
      <c r="A355" s="280"/>
      <c r="B355" s="280"/>
      <c r="C355" s="289"/>
      <c r="D355" s="274">
        <f t="shared" si="10"/>
        <v>0</v>
      </c>
      <c r="E355" s="283">
        <v>2050102</v>
      </c>
      <c r="F355" s="284" t="s">
        <v>710</v>
      </c>
      <c r="G355" s="285"/>
      <c r="H355" s="288"/>
      <c r="I355" s="282">
        <f t="shared" si="11"/>
        <v>0</v>
      </c>
    </row>
    <row r="356" s="248" customFormat="1" ht="11.25" spans="1:9">
      <c r="A356" s="280"/>
      <c r="B356" s="280"/>
      <c r="C356" s="289"/>
      <c r="D356" s="274">
        <f t="shared" si="10"/>
        <v>0</v>
      </c>
      <c r="E356" s="283">
        <v>2050199</v>
      </c>
      <c r="F356" s="284" t="s">
        <v>711</v>
      </c>
      <c r="G356" s="285"/>
      <c r="H356" s="288"/>
      <c r="I356" s="282">
        <f t="shared" si="11"/>
        <v>0</v>
      </c>
    </row>
    <row r="357" s="248" customFormat="1" ht="11.25" spans="1:9">
      <c r="A357" s="280"/>
      <c r="B357" s="280"/>
      <c r="C357" s="289"/>
      <c r="D357" s="274">
        <f t="shared" si="10"/>
        <v>0</v>
      </c>
      <c r="E357" s="283">
        <v>20506</v>
      </c>
      <c r="F357" s="284" t="s">
        <v>712</v>
      </c>
      <c r="G357" s="285"/>
      <c r="H357" s="288"/>
      <c r="I357" s="282">
        <f t="shared" si="11"/>
        <v>0</v>
      </c>
    </row>
    <row r="358" s="248" customFormat="1" ht="11.25" spans="1:9">
      <c r="A358" s="280"/>
      <c r="B358" s="280"/>
      <c r="C358" s="289"/>
      <c r="D358" s="274">
        <f t="shared" si="10"/>
        <v>0</v>
      </c>
      <c r="E358" s="283">
        <v>2050601</v>
      </c>
      <c r="F358" s="284" t="s">
        <v>713</v>
      </c>
      <c r="G358" s="285"/>
      <c r="H358" s="288"/>
      <c r="I358" s="282">
        <f t="shared" si="11"/>
        <v>0</v>
      </c>
    </row>
    <row r="359" s="248" customFormat="1" ht="11.25" spans="1:9">
      <c r="A359" s="280"/>
      <c r="B359" s="280"/>
      <c r="C359" s="289"/>
      <c r="D359" s="274">
        <f t="shared" si="10"/>
        <v>0</v>
      </c>
      <c r="E359" s="283">
        <v>2050602</v>
      </c>
      <c r="F359" s="284" t="s">
        <v>714</v>
      </c>
      <c r="G359" s="285"/>
      <c r="H359" s="288"/>
      <c r="I359" s="282">
        <f t="shared" si="11"/>
        <v>0</v>
      </c>
    </row>
    <row r="360" s="248" customFormat="1" ht="11.25" spans="1:9">
      <c r="A360" s="280"/>
      <c r="B360" s="280"/>
      <c r="C360" s="289"/>
      <c r="D360" s="274">
        <f t="shared" si="10"/>
        <v>0</v>
      </c>
      <c r="E360" s="283">
        <v>2050699</v>
      </c>
      <c r="F360" s="284" t="s">
        <v>715</v>
      </c>
      <c r="G360" s="285"/>
      <c r="H360" s="288"/>
      <c r="I360" s="282">
        <f t="shared" si="11"/>
        <v>0</v>
      </c>
    </row>
    <row r="361" s="248" customFormat="1" ht="11.25" spans="1:9">
      <c r="A361" s="280"/>
      <c r="B361" s="280"/>
      <c r="C361" s="289"/>
      <c r="D361" s="274">
        <f t="shared" si="10"/>
        <v>0</v>
      </c>
      <c r="E361" s="283">
        <v>20507</v>
      </c>
      <c r="F361" s="284" t="s">
        <v>716</v>
      </c>
      <c r="G361" s="285">
        <f>SUM(G362:G364)</f>
        <v>384</v>
      </c>
      <c r="H361" s="286">
        <f>SUM(H362:H364)</f>
        <v>309</v>
      </c>
      <c r="I361" s="282">
        <f t="shared" si="11"/>
        <v>-75</v>
      </c>
    </row>
    <row r="362" s="248" customFormat="1" ht="11.25" spans="1:9">
      <c r="A362" s="280"/>
      <c r="B362" s="280"/>
      <c r="C362" s="289"/>
      <c r="D362" s="274">
        <f t="shared" si="10"/>
        <v>0</v>
      </c>
      <c r="E362" s="283">
        <v>2050701</v>
      </c>
      <c r="F362" s="284" t="s">
        <v>717</v>
      </c>
      <c r="G362" s="285">
        <v>384</v>
      </c>
      <c r="H362" s="288">
        <v>309</v>
      </c>
      <c r="I362" s="282">
        <f t="shared" si="11"/>
        <v>-75</v>
      </c>
    </row>
    <row r="363" s="248" customFormat="1" ht="11.25" spans="1:9">
      <c r="A363" s="280"/>
      <c r="B363" s="280"/>
      <c r="C363" s="289"/>
      <c r="D363" s="274">
        <f t="shared" si="10"/>
        <v>0</v>
      </c>
      <c r="E363" s="283">
        <v>2050702</v>
      </c>
      <c r="F363" s="284" t="s">
        <v>718</v>
      </c>
      <c r="G363" s="285"/>
      <c r="H363" s="288"/>
      <c r="I363" s="282">
        <f t="shared" si="11"/>
        <v>0</v>
      </c>
    </row>
    <row r="364" s="248" customFormat="1" ht="11.25" spans="1:9">
      <c r="A364" s="280"/>
      <c r="B364" s="280"/>
      <c r="C364" s="289"/>
      <c r="D364" s="274">
        <f t="shared" si="10"/>
        <v>0</v>
      </c>
      <c r="E364" s="283">
        <v>2050799</v>
      </c>
      <c r="F364" s="284" t="s">
        <v>719</v>
      </c>
      <c r="G364" s="285"/>
      <c r="H364" s="288"/>
      <c r="I364" s="282">
        <f t="shared" si="11"/>
        <v>0</v>
      </c>
    </row>
    <row r="365" s="248" customFormat="1" ht="11.25" spans="1:9">
      <c r="A365" s="280"/>
      <c r="B365" s="280"/>
      <c r="C365" s="289"/>
      <c r="D365" s="274">
        <f t="shared" si="10"/>
        <v>0</v>
      </c>
      <c r="E365" s="283">
        <v>20508</v>
      </c>
      <c r="F365" s="284" t="s">
        <v>720</v>
      </c>
      <c r="G365" s="285">
        <f>SUM(G366:G367)</f>
        <v>889</v>
      </c>
      <c r="H365" s="286">
        <f>SUM(H366:H370)</f>
        <v>877</v>
      </c>
      <c r="I365" s="282">
        <f t="shared" si="11"/>
        <v>-12</v>
      </c>
    </row>
    <row r="366" s="248" customFormat="1" ht="11.25" spans="1:9">
      <c r="A366" s="280"/>
      <c r="B366" s="280"/>
      <c r="C366" s="289"/>
      <c r="D366" s="274">
        <f t="shared" si="10"/>
        <v>0</v>
      </c>
      <c r="E366" s="283">
        <v>2050801</v>
      </c>
      <c r="F366" s="284" t="s">
        <v>721</v>
      </c>
      <c r="G366" s="285">
        <v>578</v>
      </c>
      <c r="H366" s="288">
        <v>561</v>
      </c>
      <c r="I366" s="282">
        <f t="shared" si="11"/>
        <v>-17</v>
      </c>
    </row>
    <row r="367" s="248" customFormat="1" ht="11.25" spans="1:9">
      <c r="A367" s="280"/>
      <c r="B367" s="280"/>
      <c r="C367" s="289"/>
      <c r="D367" s="274">
        <f t="shared" si="10"/>
        <v>0</v>
      </c>
      <c r="E367" s="283">
        <v>2050802</v>
      </c>
      <c r="F367" s="284" t="s">
        <v>722</v>
      </c>
      <c r="G367" s="285">
        <v>311</v>
      </c>
      <c r="H367" s="288">
        <v>316</v>
      </c>
      <c r="I367" s="282">
        <f t="shared" si="11"/>
        <v>5</v>
      </c>
    </row>
    <row r="368" s="248" customFormat="1" ht="11.25" spans="1:9">
      <c r="A368" s="280"/>
      <c r="B368" s="280"/>
      <c r="C368" s="289"/>
      <c r="D368" s="274">
        <f t="shared" si="10"/>
        <v>0</v>
      </c>
      <c r="E368" s="283">
        <v>2050803</v>
      </c>
      <c r="F368" s="284" t="s">
        <v>723</v>
      </c>
      <c r="G368" s="285"/>
      <c r="H368" s="288"/>
      <c r="I368" s="282">
        <f t="shared" si="11"/>
        <v>0</v>
      </c>
    </row>
    <row r="369" s="248" customFormat="1" ht="11.25" spans="1:9">
      <c r="A369" s="280"/>
      <c r="B369" s="280"/>
      <c r="C369" s="289"/>
      <c r="D369" s="274">
        <f t="shared" si="10"/>
        <v>0</v>
      </c>
      <c r="E369" s="283">
        <v>2050804</v>
      </c>
      <c r="F369" s="284" t="s">
        <v>724</v>
      </c>
      <c r="G369" s="285"/>
      <c r="H369" s="288"/>
      <c r="I369" s="282">
        <f t="shared" si="11"/>
        <v>0</v>
      </c>
    </row>
    <row r="370" s="248" customFormat="1" ht="11.25" spans="1:9">
      <c r="A370" s="280"/>
      <c r="B370" s="280"/>
      <c r="C370" s="289"/>
      <c r="D370" s="274">
        <f t="shared" si="10"/>
        <v>0</v>
      </c>
      <c r="E370" s="283">
        <v>2050899</v>
      </c>
      <c r="F370" s="284" t="s">
        <v>725</v>
      </c>
      <c r="G370" s="285"/>
      <c r="H370" s="288"/>
      <c r="I370" s="282">
        <f t="shared" si="11"/>
        <v>0</v>
      </c>
    </row>
    <row r="371" s="248" customFormat="1" ht="11.25" spans="1:9">
      <c r="A371" s="280"/>
      <c r="B371" s="280"/>
      <c r="C371" s="289"/>
      <c r="D371" s="274">
        <f t="shared" si="10"/>
        <v>0</v>
      </c>
      <c r="E371" s="283">
        <v>20509</v>
      </c>
      <c r="F371" s="284" t="s">
        <v>726</v>
      </c>
      <c r="G371" s="285">
        <f>SUM(G372:G377)</f>
        <v>1233</v>
      </c>
      <c r="H371" s="286">
        <f>SUM(H372:H377)</f>
        <v>28</v>
      </c>
      <c r="I371" s="282">
        <f t="shared" si="11"/>
        <v>-1205</v>
      </c>
    </row>
    <row r="372" s="248" customFormat="1" ht="11.25" spans="1:9">
      <c r="A372" s="280"/>
      <c r="B372" s="280"/>
      <c r="C372" s="289"/>
      <c r="D372" s="274">
        <f t="shared" si="10"/>
        <v>0</v>
      </c>
      <c r="E372" s="283">
        <v>2050901</v>
      </c>
      <c r="F372" s="284" t="s">
        <v>727</v>
      </c>
      <c r="G372" s="285"/>
      <c r="H372" s="288"/>
      <c r="I372" s="282">
        <f t="shared" si="11"/>
        <v>0</v>
      </c>
    </row>
    <row r="373" s="248" customFormat="1" ht="11.25" spans="1:9">
      <c r="A373" s="280"/>
      <c r="B373" s="280"/>
      <c r="C373" s="289"/>
      <c r="D373" s="274">
        <f t="shared" si="10"/>
        <v>0</v>
      </c>
      <c r="E373" s="283">
        <v>2050902</v>
      </c>
      <c r="F373" s="284" t="s">
        <v>728</v>
      </c>
      <c r="G373" s="285"/>
      <c r="H373" s="288"/>
      <c r="I373" s="282">
        <f t="shared" si="11"/>
        <v>0</v>
      </c>
    </row>
    <row r="374" s="248" customFormat="1" ht="11.25" spans="1:9">
      <c r="A374" s="280"/>
      <c r="B374" s="280"/>
      <c r="C374" s="289"/>
      <c r="D374" s="274">
        <f t="shared" si="10"/>
        <v>0</v>
      </c>
      <c r="E374" s="283">
        <v>2050903</v>
      </c>
      <c r="F374" s="284" t="s">
        <v>729</v>
      </c>
      <c r="G374" s="285"/>
      <c r="H374" s="288"/>
      <c r="I374" s="282">
        <f t="shared" si="11"/>
        <v>0</v>
      </c>
    </row>
    <row r="375" s="248" customFormat="1" ht="11.25" spans="1:9">
      <c r="A375" s="280"/>
      <c r="B375" s="280"/>
      <c r="C375" s="289"/>
      <c r="D375" s="274">
        <f t="shared" si="10"/>
        <v>0</v>
      </c>
      <c r="E375" s="283">
        <v>2050904</v>
      </c>
      <c r="F375" s="284" t="s">
        <v>730</v>
      </c>
      <c r="G375" s="285"/>
      <c r="H375" s="288"/>
      <c r="I375" s="282">
        <f t="shared" si="11"/>
        <v>0</v>
      </c>
    </row>
    <row r="376" s="248" customFormat="1" ht="11.25" spans="1:9">
      <c r="A376" s="280"/>
      <c r="B376" s="280"/>
      <c r="C376" s="289"/>
      <c r="D376" s="274">
        <f t="shared" si="10"/>
        <v>0</v>
      </c>
      <c r="E376" s="283">
        <v>2050905</v>
      </c>
      <c r="F376" s="284" t="s">
        <v>731</v>
      </c>
      <c r="G376" s="285"/>
      <c r="H376" s="288"/>
      <c r="I376" s="282">
        <f t="shared" si="11"/>
        <v>0</v>
      </c>
    </row>
    <row r="377" s="248" customFormat="1" ht="11.25" spans="1:9">
      <c r="A377" s="280"/>
      <c r="B377" s="280"/>
      <c r="C377" s="289"/>
      <c r="D377" s="274">
        <f t="shared" si="10"/>
        <v>0</v>
      </c>
      <c r="E377" s="283">
        <v>2050999</v>
      </c>
      <c r="F377" s="284" t="s">
        <v>732</v>
      </c>
      <c r="G377" s="285">
        <v>1233</v>
      </c>
      <c r="H377" s="288">
        <v>28</v>
      </c>
      <c r="I377" s="282">
        <f t="shared" si="11"/>
        <v>-1205</v>
      </c>
    </row>
    <row r="378" s="248" customFormat="1" ht="11.25" spans="1:9">
      <c r="A378" s="280"/>
      <c r="B378" s="280"/>
      <c r="C378" s="289"/>
      <c r="D378" s="274">
        <f t="shared" si="10"/>
        <v>0</v>
      </c>
      <c r="E378" s="283">
        <v>20599</v>
      </c>
      <c r="F378" s="284" t="s">
        <v>733</v>
      </c>
      <c r="G378" s="285"/>
      <c r="H378" s="286">
        <f>H379</f>
        <v>474</v>
      </c>
      <c r="I378" s="282">
        <f t="shared" si="11"/>
        <v>474</v>
      </c>
    </row>
    <row r="379" s="248" customFormat="1" ht="11.25" spans="1:9">
      <c r="A379" s="280"/>
      <c r="B379" s="280"/>
      <c r="C379" s="289"/>
      <c r="D379" s="274">
        <f t="shared" si="10"/>
        <v>0</v>
      </c>
      <c r="E379" s="283">
        <v>2059999</v>
      </c>
      <c r="F379" s="284" t="s">
        <v>734</v>
      </c>
      <c r="G379" s="285"/>
      <c r="H379" s="288">
        <v>474</v>
      </c>
      <c r="I379" s="282">
        <f t="shared" si="11"/>
        <v>474</v>
      </c>
    </row>
    <row r="380" s="248" customFormat="1" ht="11.25" spans="1:9">
      <c r="A380" s="280"/>
      <c r="B380" s="280"/>
      <c r="C380" s="289"/>
      <c r="D380" s="274">
        <f t="shared" si="10"/>
        <v>0</v>
      </c>
      <c r="E380" s="275">
        <v>206</v>
      </c>
      <c r="F380" s="276" t="s">
        <v>735</v>
      </c>
      <c r="G380" s="277">
        <f>G381+G417+G431</f>
        <v>105</v>
      </c>
      <c r="H380" s="278">
        <f>H381+H417+H431+H401</f>
        <v>125</v>
      </c>
      <c r="I380" s="274">
        <f t="shared" si="11"/>
        <v>20</v>
      </c>
    </row>
    <row r="381" s="248" customFormat="1" ht="11.25" spans="1:9">
      <c r="A381" s="280"/>
      <c r="B381" s="280"/>
      <c r="C381" s="289"/>
      <c r="D381" s="274">
        <f t="shared" si="10"/>
        <v>0</v>
      </c>
      <c r="E381" s="283">
        <v>20601</v>
      </c>
      <c r="F381" s="284" t="s">
        <v>736</v>
      </c>
      <c r="G381" s="285">
        <f>SUM(G382:G385)</f>
        <v>92</v>
      </c>
      <c r="H381" s="286">
        <f>SUM(H382:H385)</f>
        <v>89</v>
      </c>
      <c r="I381" s="282">
        <f t="shared" si="11"/>
        <v>-3</v>
      </c>
    </row>
    <row r="382" s="248" customFormat="1" ht="11.25" spans="1:9">
      <c r="A382" s="280"/>
      <c r="B382" s="280"/>
      <c r="C382" s="289"/>
      <c r="D382" s="274">
        <f t="shared" si="10"/>
        <v>0</v>
      </c>
      <c r="E382" s="283">
        <v>2060101</v>
      </c>
      <c r="F382" s="284" t="s">
        <v>318</v>
      </c>
      <c r="G382" s="285">
        <v>92</v>
      </c>
      <c r="H382" s="288">
        <v>89</v>
      </c>
      <c r="I382" s="282">
        <f t="shared" si="11"/>
        <v>-3</v>
      </c>
    </row>
    <row r="383" s="248" customFormat="1" ht="11.25" spans="1:9">
      <c r="A383" s="280"/>
      <c r="B383" s="280"/>
      <c r="C383" s="289"/>
      <c r="D383" s="274">
        <f t="shared" si="10"/>
        <v>0</v>
      </c>
      <c r="E383" s="283">
        <v>2060102</v>
      </c>
      <c r="F383" s="284" t="s">
        <v>321</v>
      </c>
      <c r="G383" s="285"/>
      <c r="H383" s="288"/>
      <c r="I383" s="282">
        <f t="shared" si="11"/>
        <v>0</v>
      </c>
    </row>
    <row r="384" s="248" customFormat="1" ht="11.25" spans="1:9">
      <c r="A384" s="280"/>
      <c r="B384" s="280"/>
      <c r="C384" s="289"/>
      <c r="D384" s="274">
        <f t="shared" si="10"/>
        <v>0</v>
      </c>
      <c r="E384" s="283">
        <v>2060103</v>
      </c>
      <c r="F384" s="284" t="s">
        <v>324</v>
      </c>
      <c r="G384" s="285"/>
      <c r="H384" s="288"/>
      <c r="I384" s="282">
        <f t="shared" si="11"/>
        <v>0</v>
      </c>
    </row>
    <row r="385" s="248" customFormat="1" ht="11.25" spans="1:9">
      <c r="A385" s="280"/>
      <c r="B385" s="280"/>
      <c r="C385" s="289"/>
      <c r="D385" s="274">
        <f t="shared" si="10"/>
        <v>0</v>
      </c>
      <c r="E385" s="283">
        <v>2060199</v>
      </c>
      <c r="F385" s="284" t="s">
        <v>737</v>
      </c>
      <c r="G385" s="285"/>
      <c r="H385" s="288"/>
      <c r="I385" s="282">
        <f t="shared" si="11"/>
        <v>0</v>
      </c>
    </row>
    <row r="386" s="248" customFormat="1" ht="11.25" spans="1:9">
      <c r="A386" s="280"/>
      <c r="B386" s="280"/>
      <c r="C386" s="289"/>
      <c r="D386" s="274">
        <f t="shared" si="10"/>
        <v>0</v>
      </c>
      <c r="E386" s="283">
        <v>20602</v>
      </c>
      <c r="F386" s="284" t="s">
        <v>738</v>
      </c>
      <c r="G386" s="285">
        <f>SUM(G387:G389)</f>
        <v>0</v>
      </c>
      <c r="H386" s="288"/>
      <c r="I386" s="282">
        <f t="shared" si="11"/>
        <v>0</v>
      </c>
    </row>
    <row r="387" s="248" customFormat="1" ht="11.25" spans="1:9">
      <c r="A387" s="280"/>
      <c r="B387" s="280"/>
      <c r="C387" s="289"/>
      <c r="D387" s="274">
        <f t="shared" si="10"/>
        <v>0</v>
      </c>
      <c r="E387" s="283">
        <v>2060201</v>
      </c>
      <c r="F387" s="284" t="s">
        <v>739</v>
      </c>
      <c r="G387" s="285"/>
      <c r="H387" s="288"/>
      <c r="I387" s="282">
        <f t="shared" si="11"/>
        <v>0</v>
      </c>
    </row>
    <row r="388" s="248" customFormat="1" ht="11.25" spans="1:9">
      <c r="A388" s="280"/>
      <c r="B388" s="280"/>
      <c r="C388" s="289"/>
      <c r="D388" s="274">
        <f t="shared" si="10"/>
        <v>0</v>
      </c>
      <c r="E388" s="283">
        <v>2060202</v>
      </c>
      <c r="F388" s="284" t="s">
        <v>740</v>
      </c>
      <c r="G388" s="285"/>
      <c r="H388" s="288"/>
      <c r="I388" s="282">
        <f t="shared" si="11"/>
        <v>0</v>
      </c>
    </row>
    <row r="389" s="248" customFormat="1" ht="11.25" spans="1:9">
      <c r="A389" s="280"/>
      <c r="B389" s="280"/>
      <c r="C389" s="289"/>
      <c r="D389" s="274">
        <f t="shared" si="10"/>
        <v>0</v>
      </c>
      <c r="E389" s="283">
        <v>2060203</v>
      </c>
      <c r="F389" s="284" t="s">
        <v>741</v>
      </c>
      <c r="G389" s="285"/>
      <c r="H389" s="288"/>
      <c r="I389" s="282">
        <f t="shared" si="11"/>
        <v>0</v>
      </c>
    </row>
    <row r="390" s="248" customFormat="1" ht="11.25" spans="1:9">
      <c r="A390" s="280"/>
      <c r="B390" s="280"/>
      <c r="C390" s="289"/>
      <c r="D390" s="274">
        <f t="shared" si="10"/>
        <v>0</v>
      </c>
      <c r="E390" s="283">
        <v>2060204</v>
      </c>
      <c r="F390" s="284" t="s">
        <v>742</v>
      </c>
      <c r="G390" s="285">
        <f>SUM(G391:G393)</f>
        <v>0</v>
      </c>
      <c r="H390" s="288"/>
      <c r="I390" s="282">
        <f t="shared" si="11"/>
        <v>0</v>
      </c>
    </row>
    <row r="391" s="248" customFormat="1" ht="11.25" spans="1:9">
      <c r="A391" s="280"/>
      <c r="B391" s="280"/>
      <c r="C391" s="289"/>
      <c r="D391" s="274">
        <f t="shared" ref="D391:D454" si="12">C391-B391</f>
        <v>0</v>
      </c>
      <c r="E391" s="283">
        <v>2060205</v>
      </c>
      <c r="F391" s="284" t="s">
        <v>743</v>
      </c>
      <c r="G391" s="285"/>
      <c r="H391" s="288"/>
      <c r="I391" s="282">
        <f t="shared" ref="I391:I454" si="13">H391-G391</f>
        <v>0</v>
      </c>
    </row>
    <row r="392" s="248" customFormat="1" ht="11.25" spans="1:9">
      <c r="A392" s="280"/>
      <c r="B392" s="280"/>
      <c r="C392" s="289"/>
      <c r="D392" s="274">
        <f t="shared" si="12"/>
        <v>0</v>
      </c>
      <c r="E392" s="283">
        <v>2060206</v>
      </c>
      <c r="F392" s="284" t="s">
        <v>744</v>
      </c>
      <c r="G392" s="285"/>
      <c r="H392" s="288"/>
      <c r="I392" s="282">
        <f t="shared" si="13"/>
        <v>0</v>
      </c>
    </row>
    <row r="393" s="248" customFormat="1" ht="11.25" spans="1:9">
      <c r="A393" s="280"/>
      <c r="B393" s="280"/>
      <c r="C393" s="289"/>
      <c r="D393" s="274">
        <f t="shared" si="12"/>
        <v>0</v>
      </c>
      <c r="E393" s="283">
        <v>2060207</v>
      </c>
      <c r="F393" s="284" t="s">
        <v>745</v>
      </c>
      <c r="G393" s="285"/>
      <c r="H393" s="288"/>
      <c r="I393" s="282">
        <f t="shared" si="13"/>
        <v>0</v>
      </c>
    </row>
    <row r="394" s="248" customFormat="1" ht="11.25" spans="1:9">
      <c r="A394" s="280"/>
      <c r="B394" s="280"/>
      <c r="C394" s="289"/>
      <c r="D394" s="274">
        <f t="shared" si="12"/>
        <v>0</v>
      </c>
      <c r="E394" s="283">
        <v>2060299</v>
      </c>
      <c r="F394" s="284" t="s">
        <v>746</v>
      </c>
      <c r="G394" s="285">
        <f>SUM(G395:G399)</f>
        <v>0</v>
      </c>
      <c r="H394" s="288"/>
      <c r="I394" s="282">
        <f t="shared" si="13"/>
        <v>0</v>
      </c>
    </row>
    <row r="395" s="248" customFormat="1" ht="11.25" spans="1:9">
      <c r="A395" s="280"/>
      <c r="B395" s="280"/>
      <c r="C395" s="289"/>
      <c r="D395" s="274">
        <f t="shared" si="12"/>
        <v>0</v>
      </c>
      <c r="E395" s="283">
        <v>20603</v>
      </c>
      <c r="F395" s="284" t="s">
        <v>747</v>
      </c>
      <c r="G395" s="285"/>
      <c r="H395" s="288"/>
      <c r="I395" s="282">
        <f t="shared" si="13"/>
        <v>0</v>
      </c>
    </row>
    <row r="396" s="248" customFormat="1" ht="11.25" spans="1:9">
      <c r="A396" s="280"/>
      <c r="B396" s="280"/>
      <c r="C396" s="289"/>
      <c r="D396" s="274">
        <f t="shared" si="12"/>
        <v>0</v>
      </c>
      <c r="E396" s="283">
        <v>2060301</v>
      </c>
      <c r="F396" s="284" t="s">
        <v>739</v>
      </c>
      <c r="G396" s="285"/>
      <c r="H396" s="288"/>
      <c r="I396" s="282">
        <f t="shared" si="13"/>
        <v>0</v>
      </c>
    </row>
    <row r="397" s="248" customFormat="1" ht="11.25" spans="1:9">
      <c r="A397" s="280"/>
      <c r="B397" s="280"/>
      <c r="C397" s="289"/>
      <c r="D397" s="274">
        <f t="shared" si="12"/>
        <v>0</v>
      </c>
      <c r="E397" s="283">
        <v>2060302</v>
      </c>
      <c r="F397" s="284" t="s">
        <v>748</v>
      </c>
      <c r="G397" s="285"/>
      <c r="H397" s="288"/>
      <c r="I397" s="282">
        <f t="shared" si="13"/>
        <v>0</v>
      </c>
    </row>
    <row r="398" s="248" customFormat="1" ht="11.25" spans="1:9">
      <c r="A398" s="280"/>
      <c r="B398" s="280"/>
      <c r="C398" s="289"/>
      <c r="D398" s="274">
        <f t="shared" si="12"/>
        <v>0</v>
      </c>
      <c r="E398" s="283">
        <v>2060303</v>
      </c>
      <c r="F398" s="284" t="s">
        <v>749</v>
      </c>
      <c r="G398" s="285"/>
      <c r="H398" s="288"/>
      <c r="I398" s="282">
        <f t="shared" si="13"/>
        <v>0</v>
      </c>
    </row>
    <row r="399" s="248" customFormat="1" ht="11.25" spans="1:9">
      <c r="A399" s="280"/>
      <c r="B399" s="280"/>
      <c r="C399" s="289"/>
      <c r="D399" s="274">
        <f t="shared" si="12"/>
        <v>0</v>
      </c>
      <c r="E399" s="283">
        <v>2060304</v>
      </c>
      <c r="F399" s="284" t="s">
        <v>750</v>
      </c>
      <c r="G399" s="285"/>
      <c r="H399" s="288"/>
      <c r="I399" s="282">
        <f t="shared" si="13"/>
        <v>0</v>
      </c>
    </row>
    <row r="400" s="248" customFormat="1" ht="11.25" spans="1:9">
      <c r="A400" s="280"/>
      <c r="B400" s="280"/>
      <c r="C400" s="289"/>
      <c r="D400" s="274">
        <f t="shared" si="12"/>
        <v>0</v>
      </c>
      <c r="E400" s="283">
        <v>2060399</v>
      </c>
      <c r="F400" s="284" t="s">
        <v>751</v>
      </c>
      <c r="G400" s="285">
        <f>SUM(G401:G406)</f>
        <v>0</v>
      </c>
      <c r="H400" s="288"/>
      <c r="I400" s="282">
        <f t="shared" si="13"/>
        <v>0</v>
      </c>
    </row>
    <row r="401" s="248" customFormat="1" ht="11.25" spans="1:9">
      <c r="A401" s="280"/>
      <c r="B401" s="280"/>
      <c r="C401" s="289"/>
      <c r="D401" s="274">
        <f t="shared" si="12"/>
        <v>0</v>
      </c>
      <c r="E401" s="283">
        <v>20604</v>
      </c>
      <c r="F401" s="284" t="s">
        <v>752</v>
      </c>
      <c r="G401" s="285"/>
      <c r="H401" s="288">
        <f>SUM(H402:H406)</f>
        <v>25</v>
      </c>
      <c r="I401" s="282">
        <f t="shared" si="13"/>
        <v>25</v>
      </c>
    </row>
    <row r="402" s="248" customFormat="1" ht="11.25" spans="1:9">
      <c r="A402" s="280"/>
      <c r="B402" s="280"/>
      <c r="C402" s="289"/>
      <c r="D402" s="274">
        <f t="shared" si="12"/>
        <v>0</v>
      </c>
      <c r="E402" s="283">
        <v>2060401</v>
      </c>
      <c r="F402" s="284" t="s">
        <v>739</v>
      </c>
      <c r="G402" s="285"/>
      <c r="H402" s="288"/>
      <c r="I402" s="282">
        <f t="shared" si="13"/>
        <v>0</v>
      </c>
    </row>
    <row r="403" s="248" customFormat="1" ht="11.25" spans="1:9">
      <c r="A403" s="280"/>
      <c r="B403" s="280"/>
      <c r="C403" s="289"/>
      <c r="D403" s="274">
        <f t="shared" si="12"/>
        <v>0</v>
      </c>
      <c r="E403" s="283">
        <v>2060402</v>
      </c>
      <c r="F403" s="284" t="s">
        <v>753</v>
      </c>
      <c r="G403" s="285"/>
      <c r="H403" s="288"/>
      <c r="I403" s="282">
        <f t="shared" si="13"/>
        <v>0</v>
      </c>
    </row>
    <row r="404" s="248" customFormat="1" ht="11.25" spans="1:9">
      <c r="A404" s="280"/>
      <c r="B404" s="280"/>
      <c r="C404" s="289"/>
      <c r="D404" s="274">
        <f t="shared" si="12"/>
        <v>0</v>
      </c>
      <c r="E404" s="283">
        <v>2060403</v>
      </c>
      <c r="F404" s="284" t="s">
        <v>754</v>
      </c>
      <c r="G404" s="285"/>
      <c r="H404" s="288"/>
      <c r="I404" s="282">
        <f t="shared" si="13"/>
        <v>0</v>
      </c>
    </row>
    <row r="405" s="248" customFormat="1" ht="11.25" spans="1:9">
      <c r="A405" s="280"/>
      <c r="B405" s="280"/>
      <c r="C405" s="289"/>
      <c r="D405" s="274">
        <f t="shared" si="12"/>
        <v>0</v>
      </c>
      <c r="E405" s="283">
        <v>2060404</v>
      </c>
      <c r="F405" s="284" t="s">
        <v>755</v>
      </c>
      <c r="G405" s="285"/>
      <c r="H405" s="288"/>
      <c r="I405" s="282">
        <f t="shared" si="13"/>
        <v>0</v>
      </c>
    </row>
    <row r="406" s="248" customFormat="1" ht="11.25" spans="1:9">
      <c r="A406" s="280"/>
      <c r="B406" s="280"/>
      <c r="C406" s="289"/>
      <c r="D406" s="274">
        <f t="shared" si="12"/>
        <v>0</v>
      </c>
      <c r="E406" s="283">
        <v>2060499</v>
      </c>
      <c r="F406" s="284" t="s">
        <v>756</v>
      </c>
      <c r="G406" s="285"/>
      <c r="H406" s="288">
        <v>25</v>
      </c>
      <c r="I406" s="282">
        <f t="shared" si="13"/>
        <v>25</v>
      </c>
    </row>
    <row r="407" s="248" customFormat="1" ht="11.25" spans="1:9">
      <c r="A407" s="280"/>
      <c r="B407" s="280"/>
      <c r="C407" s="289"/>
      <c r="D407" s="274">
        <f t="shared" si="12"/>
        <v>0</v>
      </c>
      <c r="E407" s="283">
        <v>20605</v>
      </c>
      <c r="F407" s="284" t="s">
        <v>757</v>
      </c>
      <c r="G407" s="285">
        <f>SUM(G408:G411)</f>
        <v>0</v>
      </c>
      <c r="H407" s="288"/>
      <c r="I407" s="282">
        <f t="shared" si="13"/>
        <v>0</v>
      </c>
    </row>
    <row r="408" s="248" customFormat="1" ht="11.25" spans="1:9">
      <c r="A408" s="280"/>
      <c r="B408" s="280"/>
      <c r="C408" s="289"/>
      <c r="D408" s="274">
        <f t="shared" si="12"/>
        <v>0</v>
      </c>
      <c r="E408" s="283">
        <v>2060501</v>
      </c>
      <c r="F408" s="284" t="s">
        <v>739</v>
      </c>
      <c r="G408" s="277"/>
      <c r="H408" s="297"/>
      <c r="I408" s="282">
        <f t="shared" si="13"/>
        <v>0</v>
      </c>
    </row>
    <row r="409" s="248" customFormat="1" ht="11.25" spans="1:9">
      <c r="A409" s="280"/>
      <c r="B409" s="280"/>
      <c r="C409" s="289"/>
      <c r="D409" s="274">
        <f t="shared" si="12"/>
        <v>0</v>
      </c>
      <c r="E409" s="283">
        <v>2060502</v>
      </c>
      <c r="F409" s="284" t="s">
        <v>758</v>
      </c>
      <c r="G409" s="285"/>
      <c r="H409" s="288"/>
      <c r="I409" s="282">
        <f t="shared" si="13"/>
        <v>0</v>
      </c>
    </row>
    <row r="410" s="248" customFormat="1" ht="11.25" spans="1:9">
      <c r="A410" s="280"/>
      <c r="B410" s="280"/>
      <c r="C410" s="289"/>
      <c r="D410" s="274">
        <f t="shared" si="12"/>
        <v>0</v>
      </c>
      <c r="E410" s="283">
        <v>2060503</v>
      </c>
      <c r="F410" s="284" t="s">
        <v>759</v>
      </c>
      <c r="G410" s="285"/>
      <c r="H410" s="288"/>
      <c r="I410" s="282">
        <f t="shared" si="13"/>
        <v>0</v>
      </c>
    </row>
    <row r="411" s="248" customFormat="1" ht="11.25" spans="1:9">
      <c r="A411" s="280"/>
      <c r="B411" s="280"/>
      <c r="C411" s="289"/>
      <c r="D411" s="274">
        <f t="shared" si="12"/>
        <v>0</v>
      </c>
      <c r="E411" s="283">
        <v>2060599</v>
      </c>
      <c r="F411" s="284" t="s">
        <v>760</v>
      </c>
      <c r="G411" s="285"/>
      <c r="H411" s="288"/>
      <c r="I411" s="282">
        <f t="shared" si="13"/>
        <v>0</v>
      </c>
    </row>
    <row r="412" s="248" customFormat="1" ht="11.25" spans="1:9">
      <c r="A412" s="280"/>
      <c r="B412" s="280"/>
      <c r="C412" s="289"/>
      <c r="D412" s="274">
        <f t="shared" si="12"/>
        <v>0</v>
      </c>
      <c r="E412" s="283">
        <v>20606</v>
      </c>
      <c r="F412" s="284" t="s">
        <v>761</v>
      </c>
      <c r="G412" s="285"/>
      <c r="H412" s="288"/>
      <c r="I412" s="282">
        <f t="shared" si="13"/>
        <v>0</v>
      </c>
    </row>
    <row r="413" s="248" customFormat="1" ht="11.25" spans="1:9">
      <c r="A413" s="280"/>
      <c r="B413" s="280"/>
      <c r="C413" s="289"/>
      <c r="D413" s="274">
        <f t="shared" si="12"/>
        <v>0</v>
      </c>
      <c r="E413" s="283">
        <v>2060101</v>
      </c>
      <c r="F413" s="284" t="s">
        <v>762</v>
      </c>
      <c r="G413" s="285"/>
      <c r="H413" s="288"/>
      <c r="I413" s="282">
        <f t="shared" si="13"/>
        <v>0</v>
      </c>
    </row>
    <row r="414" s="248" customFormat="1" ht="11.25" spans="1:9">
      <c r="A414" s="280"/>
      <c r="B414" s="280"/>
      <c r="C414" s="289"/>
      <c r="D414" s="274">
        <f t="shared" si="12"/>
        <v>0</v>
      </c>
      <c r="E414" s="283">
        <v>2060102</v>
      </c>
      <c r="F414" s="284" t="s">
        <v>763</v>
      </c>
      <c r="G414" s="285"/>
      <c r="H414" s="288"/>
      <c r="I414" s="282">
        <f t="shared" si="13"/>
        <v>0</v>
      </c>
    </row>
    <row r="415" s="248" customFormat="1" ht="11.25" spans="1:9">
      <c r="A415" s="280"/>
      <c r="B415" s="280"/>
      <c r="C415" s="289"/>
      <c r="D415" s="274">
        <f t="shared" si="12"/>
        <v>0</v>
      </c>
      <c r="E415" s="283">
        <v>2060103</v>
      </c>
      <c r="F415" s="284" t="s">
        <v>764</v>
      </c>
      <c r="G415" s="285"/>
      <c r="H415" s="288"/>
      <c r="I415" s="282">
        <f t="shared" si="13"/>
        <v>0</v>
      </c>
    </row>
    <row r="416" s="248" customFormat="1" ht="11.25" spans="1:9">
      <c r="A416" s="280"/>
      <c r="B416" s="280"/>
      <c r="C416" s="289"/>
      <c r="D416" s="274">
        <f t="shared" si="12"/>
        <v>0</v>
      </c>
      <c r="E416" s="283">
        <v>2060199</v>
      </c>
      <c r="F416" s="284" t="s">
        <v>765</v>
      </c>
      <c r="G416" s="285"/>
      <c r="H416" s="288"/>
      <c r="I416" s="282">
        <f t="shared" si="13"/>
        <v>0</v>
      </c>
    </row>
    <row r="417" s="248" customFormat="1" ht="11.25" spans="1:9">
      <c r="A417" s="280"/>
      <c r="B417" s="280"/>
      <c r="C417" s="289"/>
      <c r="D417" s="274">
        <f t="shared" si="12"/>
        <v>0</v>
      </c>
      <c r="E417" s="283">
        <v>20607</v>
      </c>
      <c r="F417" s="284" t="s">
        <v>766</v>
      </c>
      <c r="G417" s="285">
        <f>SUM(G418:G423)</f>
        <v>13</v>
      </c>
      <c r="H417" s="286">
        <f>SUM(H418:H423)</f>
        <v>11</v>
      </c>
      <c r="I417" s="282">
        <f t="shared" si="13"/>
        <v>-2</v>
      </c>
    </row>
    <row r="418" s="248" customFormat="1" ht="11.25" spans="1:9">
      <c r="A418" s="280"/>
      <c r="B418" s="280"/>
      <c r="C418" s="289"/>
      <c r="D418" s="274">
        <f t="shared" si="12"/>
        <v>0</v>
      </c>
      <c r="E418" s="283">
        <v>2060701</v>
      </c>
      <c r="F418" s="284" t="s">
        <v>739</v>
      </c>
      <c r="G418" s="285">
        <v>13</v>
      </c>
      <c r="H418" s="288">
        <v>7</v>
      </c>
      <c r="I418" s="282">
        <f t="shared" si="13"/>
        <v>-6</v>
      </c>
    </row>
    <row r="419" s="248" customFormat="1" ht="11.25" spans="1:9">
      <c r="A419" s="280"/>
      <c r="B419" s="280"/>
      <c r="C419" s="289"/>
      <c r="D419" s="274">
        <f t="shared" si="12"/>
        <v>0</v>
      </c>
      <c r="E419" s="283">
        <v>2060702</v>
      </c>
      <c r="F419" s="284" t="s">
        <v>767</v>
      </c>
      <c r="G419" s="285"/>
      <c r="H419" s="288">
        <v>4</v>
      </c>
      <c r="I419" s="282">
        <f t="shared" si="13"/>
        <v>4</v>
      </c>
    </row>
    <row r="420" s="248" customFormat="1" ht="11.25" spans="1:9">
      <c r="A420" s="280"/>
      <c r="B420" s="280"/>
      <c r="C420" s="289"/>
      <c r="D420" s="274">
        <f t="shared" si="12"/>
        <v>0</v>
      </c>
      <c r="E420" s="283">
        <v>2060703</v>
      </c>
      <c r="F420" s="284" t="s">
        <v>768</v>
      </c>
      <c r="G420" s="285"/>
      <c r="H420" s="288"/>
      <c r="I420" s="282">
        <f t="shared" si="13"/>
        <v>0</v>
      </c>
    </row>
    <row r="421" s="248" customFormat="1" ht="11.25" spans="1:9">
      <c r="A421" s="280"/>
      <c r="B421" s="280"/>
      <c r="C421" s="289"/>
      <c r="D421" s="274">
        <f t="shared" si="12"/>
        <v>0</v>
      </c>
      <c r="E421" s="283">
        <v>2060704</v>
      </c>
      <c r="F421" s="284" t="s">
        <v>769</v>
      </c>
      <c r="G421" s="285"/>
      <c r="H421" s="288"/>
      <c r="I421" s="282">
        <f t="shared" si="13"/>
        <v>0</v>
      </c>
    </row>
    <row r="422" s="248" customFormat="1" ht="11.25" spans="1:9">
      <c r="A422" s="280"/>
      <c r="B422" s="280"/>
      <c r="C422" s="289"/>
      <c r="D422" s="274">
        <f t="shared" si="12"/>
        <v>0</v>
      </c>
      <c r="E422" s="283">
        <v>2060705</v>
      </c>
      <c r="F422" s="284" t="s">
        <v>770</v>
      </c>
      <c r="G422" s="285"/>
      <c r="H422" s="288"/>
      <c r="I422" s="282">
        <f t="shared" si="13"/>
        <v>0</v>
      </c>
    </row>
    <row r="423" s="248" customFormat="1" ht="11.25" spans="1:9">
      <c r="A423" s="280"/>
      <c r="B423" s="280"/>
      <c r="C423" s="289"/>
      <c r="D423" s="274">
        <f t="shared" si="12"/>
        <v>0</v>
      </c>
      <c r="E423" s="283">
        <v>2060799</v>
      </c>
      <c r="F423" s="284" t="s">
        <v>771</v>
      </c>
      <c r="G423" s="285"/>
      <c r="H423" s="288"/>
      <c r="I423" s="282">
        <f t="shared" si="13"/>
        <v>0</v>
      </c>
    </row>
    <row r="424" s="248" customFormat="1" ht="11.25" spans="1:9">
      <c r="A424" s="280"/>
      <c r="B424" s="280"/>
      <c r="C424" s="289"/>
      <c r="D424" s="274">
        <f t="shared" si="12"/>
        <v>0</v>
      </c>
      <c r="E424" s="283">
        <v>20608</v>
      </c>
      <c r="F424" s="284" t="s">
        <v>772</v>
      </c>
      <c r="G424" s="285"/>
      <c r="H424" s="288"/>
      <c r="I424" s="282">
        <f t="shared" si="13"/>
        <v>0</v>
      </c>
    </row>
    <row r="425" s="248" customFormat="1" ht="11.25" spans="1:9">
      <c r="A425" s="280"/>
      <c r="B425" s="280"/>
      <c r="C425" s="289"/>
      <c r="D425" s="274">
        <f t="shared" si="12"/>
        <v>0</v>
      </c>
      <c r="E425" s="283">
        <v>2060801</v>
      </c>
      <c r="F425" s="284" t="s">
        <v>773</v>
      </c>
      <c r="G425" s="285"/>
      <c r="H425" s="288"/>
      <c r="I425" s="282">
        <f t="shared" si="13"/>
        <v>0</v>
      </c>
    </row>
    <row r="426" s="248" customFormat="1" ht="11.25" spans="1:9">
      <c r="A426" s="280"/>
      <c r="B426" s="280"/>
      <c r="C426" s="289"/>
      <c r="D426" s="274">
        <f t="shared" si="12"/>
        <v>0</v>
      </c>
      <c r="E426" s="283">
        <v>2060802</v>
      </c>
      <c r="F426" s="284" t="s">
        <v>774</v>
      </c>
      <c r="G426" s="285"/>
      <c r="H426" s="288"/>
      <c r="I426" s="282">
        <f t="shared" si="13"/>
        <v>0</v>
      </c>
    </row>
    <row r="427" s="248" customFormat="1" ht="11.25" spans="1:9">
      <c r="A427" s="280"/>
      <c r="B427" s="280"/>
      <c r="C427" s="289"/>
      <c r="D427" s="274">
        <f t="shared" si="12"/>
        <v>0</v>
      </c>
      <c r="E427" s="283">
        <v>2060899</v>
      </c>
      <c r="F427" s="284" t="s">
        <v>775</v>
      </c>
      <c r="G427" s="285"/>
      <c r="H427" s="288"/>
      <c r="I427" s="282">
        <f t="shared" si="13"/>
        <v>0</v>
      </c>
    </row>
    <row r="428" s="248" customFormat="1" ht="11.25" spans="1:9">
      <c r="A428" s="280"/>
      <c r="B428" s="280"/>
      <c r="C428" s="289"/>
      <c r="D428" s="274">
        <f t="shared" si="12"/>
        <v>0</v>
      </c>
      <c r="E428" s="283">
        <v>2060901</v>
      </c>
      <c r="F428" s="284" t="s">
        <v>776</v>
      </c>
      <c r="G428" s="285"/>
      <c r="H428" s="288"/>
      <c r="I428" s="282">
        <f t="shared" si="13"/>
        <v>0</v>
      </c>
    </row>
    <row r="429" s="248" customFormat="1" ht="11.25" spans="1:9">
      <c r="A429" s="280"/>
      <c r="B429" s="280"/>
      <c r="C429" s="289"/>
      <c r="D429" s="274">
        <f t="shared" si="12"/>
        <v>0</v>
      </c>
      <c r="E429" s="283">
        <v>2060901</v>
      </c>
      <c r="F429" s="284" t="s">
        <v>777</v>
      </c>
      <c r="G429" s="285"/>
      <c r="H429" s="288"/>
      <c r="I429" s="282">
        <f t="shared" si="13"/>
        <v>0</v>
      </c>
    </row>
    <row r="430" s="248" customFormat="1" ht="11.25" spans="1:9">
      <c r="A430" s="280"/>
      <c r="B430" s="280"/>
      <c r="C430" s="289"/>
      <c r="D430" s="274">
        <f t="shared" si="12"/>
        <v>0</v>
      </c>
      <c r="E430" s="283">
        <v>2060902</v>
      </c>
      <c r="F430" s="284" t="s">
        <v>778</v>
      </c>
      <c r="G430" s="285"/>
      <c r="H430" s="288"/>
      <c r="I430" s="282">
        <f t="shared" si="13"/>
        <v>0</v>
      </c>
    </row>
    <row r="431" s="248" customFormat="1" ht="11.25" spans="1:9">
      <c r="A431" s="280"/>
      <c r="B431" s="280"/>
      <c r="C431" s="289"/>
      <c r="D431" s="274">
        <f t="shared" si="12"/>
        <v>0</v>
      </c>
      <c r="E431" s="283">
        <v>20699</v>
      </c>
      <c r="F431" s="284" t="s">
        <v>779</v>
      </c>
      <c r="G431" s="285">
        <f>SUM(G435)</f>
        <v>0</v>
      </c>
      <c r="H431" s="288"/>
      <c r="I431" s="282">
        <f t="shared" si="13"/>
        <v>0</v>
      </c>
    </row>
    <row r="432" s="248" customFormat="1" ht="11.25" spans="1:9">
      <c r="A432" s="280"/>
      <c r="B432" s="280"/>
      <c r="C432" s="289"/>
      <c r="D432" s="274">
        <f t="shared" si="12"/>
        <v>0</v>
      </c>
      <c r="E432" s="283">
        <v>2069901</v>
      </c>
      <c r="F432" s="284" t="s">
        <v>780</v>
      </c>
      <c r="G432" s="285"/>
      <c r="H432" s="288"/>
      <c r="I432" s="282">
        <f t="shared" si="13"/>
        <v>0</v>
      </c>
    </row>
    <row r="433" s="248" customFormat="1" ht="11.25" spans="1:9">
      <c r="A433" s="280"/>
      <c r="B433" s="280"/>
      <c r="C433" s="289"/>
      <c r="D433" s="274">
        <f t="shared" si="12"/>
        <v>0</v>
      </c>
      <c r="E433" s="283">
        <v>2069902</v>
      </c>
      <c r="F433" s="284" t="s">
        <v>781</v>
      </c>
      <c r="G433" s="285"/>
      <c r="H433" s="288"/>
      <c r="I433" s="282">
        <f t="shared" si="13"/>
        <v>0</v>
      </c>
    </row>
    <row r="434" s="248" customFormat="1" ht="11.25" spans="1:9">
      <c r="A434" s="280"/>
      <c r="B434" s="280"/>
      <c r="C434" s="289"/>
      <c r="D434" s="274">
        <f t="shared" si="12"/>
        <v>0</v>
      </c>
      <c r="E434" s="283">
        <v>2069903</v>
      </c>
      <c r="F434" s="284" t="s">
        <v>782</v>
      </c>
      <c r="G434" s="285"/>
      <c r="H434" s="288"/>
      <c r="I434" s="282">
        <f t="shared" si="13"/>
        <v>0</v>
      </c>
    </row>
    <row r="435" s="248" customFormat="1" ht="11.25" spans="1:9">
      <c r="A435" s="280"/>
      <c r="B435" s="280"/>
      <c r="C435" s="289"/>
      <c r="D435" s="274">
        <f t="shared" si="12"/>
        <v>0</v>
      </c>
      <c r="E435" s="283">
        <v>2069999</v>
      </c>
      <c r="F435" s="284" t="s">
        <v>783</v>
      </c>
      <c r="G435" s="285"/>
      <c r="H435" s="288"/>
      <c r="I435" s="282">
        <f t="shared" si="13"/>
        <v>0</v>
      </c>
    </row>
    <row r="436" s="248" customFormat="1" ht="11.25" spans="1:9">
      <c r="A436" s="280"/>
      <c r="B436" s="280"/>
      <c r="C436" s="289"/>
      <c r="D436" s="274">
        <f t="shared" si="12"/>
        <v>0</v>
      </c>
      <c r="E436" s="275">
        <v>207</v>
      </c>
      <c r="F436" s="276" t="s">
        <v>784</v>
      </c>
      <c r="G436" s="298">
        <f>SUM(G437,G453,G461,G472,G481,G489)</f>
        <v>1892</v>
      </c>
      <c r="H436" s="298">
        <f>SUM(H437,H453,H461,H472,H481,H489)</f>
        <v>2391</v>
      </c>
      <c r="I436" s="274">
        <f t="shared" si="13"/>
        <v>499</v>
      </c>
    </row>
    <row r="437" s="248" customFormat="1" ht="11.25" spans="1:9">
      <c r="A437" s="280"/>
      <c r="B437" s="280"/>
      <c r="C437" s="289"/>
      <c r="D437" s="274">
        <f t="shared" si="12"/>
        <v>0</v>
      </c>
      <c r="E437" s="283">
        <v>20701</v>
      </c>
      <c r="F437" s="284" t="s">
        <v>785</v>
      </c>
      <c r="G437" s="299">
        <f>SUM(G438:G452)</f>
        <v>1387</v>
      </c>
      <c r="H437" s="288">
        <f>SUM(H438:H452)</f>
        <v>1773</v>
      </c>
      <c r="I437" s="282">
        <f t="shared" si="13"/>
        <v>386</v>
      </c>
    </row>
    <row r="438" s="248" customFormat="1" ht="11.25" spans="1:9">
      <c r="A438" s="280"/>
      <c r="B438" s="280"/>
      <c r="C438" s="289"/>
      <c r="D438" s="274">
        <f t="shared" si="12"/>
        <v>0</v>
      </c>
      <c r="E438" s="283">
        <v>2070101</v>
      </c>
      <c r="F438" s="284" t="s">
        <v>318</v>
      </c>
      <c r="G438" s="285">
        <v>458</v>
      </c>
      <c r="H438" s="288">
        <v>419</v>
      </c>
      <c r="I438" s="282">
        <f t="shared" si="13"/>
        <v>-39</v>
      </c>
    </row>
    <row r="439" s="248" customFormat="1" ht="11.25" spans="1:9">
      <c r="A439" s="280"/>
      <c r="B439" s="280"/>
      <c r="C439" s="289"/>
      <c r="D439" s="274">
        <f t="shared" si="12"/>
        <v>0</v>
      </c>
      <c r="E439" s="283">
        <v>2070102</v>
      </c>
      <c r="F439" s="284" t="s">
        <v>321</v>
      </c>
      <c r="G439" s="285"/>
      <c r="H439" s="288"/>
      <c r="I439" s="282">
        <f t="shared" si="13"/>
        <v>0</v>
      </c>
    </row>
    <row r="440" s="248" customFormat="1" ht="11.25" spans="1:9">
      <c r="A440" s="280"/>
      <c r="B440" s="280"/>
      <c r="C440" s="289"/>
      <c r="D440" s="274">
        <f t="shared" si="12"/>
        <v>0</v>
      </c>
      <c r="E440" s="283">
        <v>2070103</v>
      </c>
      <c r="F440" s="284" t="s">
        <v>324</v>
      </c>
      <c r="G440" s="285"/>
      <c r="H440" s="288"/>
      <c r="I440" s="282">
        <f t="shared" si="13"/>
        <v>0</v>
      </c>
    </row>
    <row r="441" s="248" customFormat="1" ht="11.25" spans="1:9">
      <c r="A441" s="280"/>
      <c r="B441" s="280"/>
      <c r="C441" s="289"/>
      <c r="D441" s="274">
        <f t="shared" si="12"/>
        <v>0</v>
      </c>
      <c r="E441" s="283">
        <v>2070104</v>
      </c>
      <c r="F441" s="284" t="s">
        <v>786</v>
      </c>
      <c r="G441" s="285">
        <v>91</v>
      </c>
      <c r="H441" s="288">
        <v>92</v>
      </c>
      <c r="I441" s="282">
        <f t="shared" si="13"/>
        <v>1</v>
      </c>
    </row>
    <row r="442" s="248" customFormat="1" ht="11.25" spans="1:9">
      <c r="A442" s="280"/>
      <c r="B442" s="280"/>
      <c r="C442" s="289"/>
      <c r="D442" s="274">
        <f t="shared" si="12"/>
        <v>0</v>
      </c>
      <c r="E442" s="283">
        <v>2070105</v>
      </c>
      <c r="F442" s="284" t="s">
        <v>787</v>
      </c>
      <c r="G442" s="285"/>
      <c r="H442" s="288"/>
      <c r="I442" s="282">
        <f t="shared" si="13"/>
        <v>0</v>
      </c>
    </row>
    <row r="443" s="248" customFormat="1" ht="11.25" spans="1:9">
      <c r="A443" s="280"/>
      <c r="B443" s="280"/>
      <c r="C443" s="289"/>
      <c r="D443" s="274">
        <f t="shared" si="12"/>
        <v>0</v>
      </c>
      <c r="E443" s="283">
        <v>2070106</v>
      </c>
      <c r="F443" s="284" t="s">
        <v>788</v>
      </c>
      <c r="G443" s="285"/>
      <c r="H443" s="288"/>
      <c r="I443" s="282">
        <f t="shared" si="13"/>
        <v>0</v>
      </c>
    </row>
    <row r="444" s="248" customFormat="1" ht="11.25" spans="1:9">
      <c r="A444" s="280"/>
      <c r="B444" s="280"/>
      <c r="C444" s="289"/>
      <c r="D444" s="274">
        <f t="shared" si="12"/>
        <v>0</v>
      </c>
      <c r="E444" s="283">
        <v>2070107</v>
      </c>
      <c r="F444" s="284" t="s">
        <v>789</v>
      </c>
      <c r="G444" s="285">
        <v>271</v>
      </c>
      <c r="H444" s="288">
        <v>180</v>
      </c>
      <c r="I444" s="282">
        <f t="shared" si="13"/>
        <v>-91</v>
      </c>
    </row>
    <row r="445" s="248" customFormat="1" ht="11.25" spans="1:9">
      <c r="A445" s="280"/>
      <c r="B445" s="280"/>
      <c r="C445" s="289"/>
      <c r="D445" s="274">
        <f t="shared" si="12"/>
        <v>0</v>
      </c>
      <c r="E445" s="283">
        <v>2070108</v>
      </c>
      <c r="F445" s="284" t="s">
        <v>790</v>
      </c>
      <c r="G445" s="285"/>
      <c r="H445" s="288"/>
      <c r="I445" s="282">
        <f t="shared" si="13"/>
        <v>0</v>
      </c>
    </row>
    <row r="446" s="248" customFormat="1" ht="11.25" spans="1:9">
      <c r="A446" s="280"/>
      <c r="B446" s="280"/>
      <c r="C446" s="289"/>
      <c r="D446" s="274">
        <f t="shared" si="12"/>
        <v>0</v>
      </c>
      <c r="E446" s="283">
        <v>2070109</v>
      </c>
      <c r="F446" s="284" t="s">
        <v>791</v>
      </c>
      <c r="G446" s="285">
        <v>567</v>
      </c>
      <c r="H446" s="288">
        <v>889</v>
      </c>
      <c r="I446" s="282">
        <f t="shared" si="13"/>
        <v>322</v>
      </c>
    </row>
    <row r="447" s="248" customFormat="1" ht="11.25" spans="1:9">
      <c r="A447" s="280"/>
      <c r="B447" s="280"/>
      <c r="C447" s="289"/>
      <c r="D447" s="274">
        <f t="shared" si="12"/>
        <v>0</v>
      </c>
      <c r="E447" s="283">
        <v>2070110</v>
      </c>
      <c r="F447" s="284" t="s">
        <v>792</v>
      </c>
      <c r="G447" s="285"/>
      <c r="H447" s="288"/>
      <c r="I447" s="282">
        <f t="shared" si="13"/>
        <v>0</v>
      </c>
    </row>
    <row r="448" s="248" customFormat="1" ht="11.25" spans="1:9">
      <c r="A448" s="280"/>
      <c r="B448" s="280"/>
      <c r="C448" s="289"/>
      <c r="D448" s="274">
        <f t="shared" si="12"/>
        <v>0</v>
      </c>
      <c r="E448" s="283">
        <v>2070111</v>
      </c>
      <c r="F448" s="284" t="s">
        <v>793</v>
      </c>
      <c r="G448" s="285"/>
      <c r="H448" s="288"/>
      <c r="I448" s="282">
        <f t="shared" si="13"/>
        <v>0</v>
      </c>
    </row>
    <row r="449" s="248" customFormat="1" ht="11.25" spans="1:9">
      <c r="A449" s="280"/>
      <c r="B449" s="280"/>
      <c r="C449" s="289"/>
      <c r="D449" s="274">
        <f t="shared" si="12"/>
        <v>0</v>
      </c>
      <c r="E449" s="283">
        <v>2070112</v>
      </c>
      <c r="F449" s="284" t="s">
        <v>794</v>
      </c>
      <c r="G449" s="285"/>
      <c r="H449" s="288"/>
      <c r="I449" s="282">
        <f t="shared" si="13"/>
        <v>0</v>
      </c>
    </row>
    <row r="450" s="248" customFormat="1" ht="11.25" spans="1:9">
      <c r="A450" s="280"/>
      <c r="B450" s="280"/>
      <c r="C450" s="289"/>
      <c r="D450" s="274">
        <f t="shared" si="12"/>
        <v>0</v>
      </c>
      <c r="E450" s="283">
        <v>2070113</v>
      </c>
      <c r="F450" s="283" t="s">
        <v>795</v>
      </c>
      <c r="G450" s="285"/>
      <c r="H450" s="288">
        <v>2</v>
      </c>
      <c r="I450" s="282">
        <f t="shared" si="13"/>
        <v>2</v>
      </c>
    </row>
    <row r="451" s="248" customFormat="1" ht="11.25" spans="1:9">
      <c r="A451" s="280"/>
      <c r="B451" s="280"/>
      <c r="C451" s="289"/>
      <c r="D451" s="274">
        <f t="shared" si="12"/>
        <v>0</v>
      </c>
      <c r="E451" s="283">
        <v>2070114</v>
      </c>
      <c r="F451" s="283" t="s">
        <v>796</v>
      </c>
      <c r="G451" s="285"/>
      <c r="H451" s="288">
        <v>100</v>
      </c>
      <c r="I451" s="282">
        <f t="shared" si="13"/>
        <v>100</v>
      </c>
    </row>
    <row r="452" s="248" customFormat="1" ht="11.25" spans="1:9">
      <c r="A452" s="280"/>
      <c r="B452" s="280"/>
      <c r="C452" s="289"/>
      <c r="D452" s="274">
        <f t="shared" si="12"/>
        <v>0</v>
      </c>
      <c r="E452" s="283">
        <v>2070199</v>
      </c>
      <c r="F452" s="284" t="s">
        <v>797</v>
      </c>
      <c r="G452" s="285"/>
      <c r="H452" s="288">
        <v>91</v>
      </c>
      <c r="I452" s="282">
        <f t="shared" si="13"/>
        <v>91</v>
      </c>
    </row>
    <row r="453" s="248" customFormat="1" ht="11.25" spans="1:9">
      <c r="A453" s="280"/>
      <c r="B453" s="280"/>
      <c r="C453" s="289"/>
      <c r="D453" s="274">
        <f t="shared" si="12"/>
        <v>0</v>
      </c>
      <c r="E453" s="283">
        <v>20702</v>
      </c>
      <c r="F453" s="284" t="s">
        <v>798</v>
      </c>
      <c r="G453" s="285">
        <f>SUM(G454:G460)</f>
        <v>33</v>
      </c>
      <c r="H453" s="286">
        <f>SUM(H454:H460)</f>
        <v>46</v>
      </c>
      <c r="I453" s="282">
        <f t="shared" si="13"/>
        <v>13</v>
      </c>
    </row>
    <row r="454" s="248" customFormat="1" ht="11.25" spans="1:9">
      <c r="A454" s="280"/>
      <c r="B454" s="280"/>
      <c r="C454" s="289"/>
      <c r="D454" s="274">
        <f t="shared" si="12"/>
        <v>0</v>
      </c>
      <c r="E454" s="283">
        <v>2070201</v>
      </c>
      <c r="F454" s="284" t="s">
        <v>318</v>
      </c>
      <c r="G454" s="285"/>
      <c r="H454" s="288"/>
      <c r="I454" s="282">
        <f t="shared" si="13"/>
        <v>0</v>
      </c>
    </row>
    <row r="455" s="248" customFormat="1" ht="11.25" spans="1:9">
      <c r="A455" s="280"/>
      <c r="B455" s="280"/>
      <c r="C455" s="289"/>
      <c r="D455" s="274">
        <f t="shared" ref="D455:D471" si="14">C455-B455</f>
        <v>0</v>
      </c>
      <c r="E455" s="283">
        <v>2070202</v>
      </c>
      <c r="F455" s="284" t="s">
        <v>321</v>
      </c>
      <c r="G455" s="285"/>
      <c r="H455" s="288"/>
      <c r="I455" s="282">
        <f t="shared" ref="I455:I469" si="15">H455-G455</f>
        <v>0</v>
      </c>
    </row>
    <row r="456" s="248" customFormat="1" ht="11.25" spans="1:9">
      <c r="A456" s="280"/>
      <c r="B456" s="280"/>
      <c r="C456" s="289"/>
      <c r="D456" s="274">
        <f t="shared" si="14"/>
        <v>0</v>
      </c>
      <c r="E456" s="283">
        <v>2070203</v>
      </c>
      <c r="F456" s="284" t="s">
        <v>324</v>
      </c>
      <c r="G456" s="285"/>
      <c r="H456" s="288"/>
      <c r="I456" s="282">
        <f t="shared" si="15"/>
        <v>0</v>
      </c>
    </row>
    <row r="457" s="248" customFormat="1" ht="11.25" spans="1:9">
      <c r="A457" s="280"/>
      <c r="B457" s="280"/>
      <c r="C457" s="289"/>
      <c r="D457" s="274">
        <f t="shared" si="14"/>
        <v>0</v>
      </c>
      <c r="E457" s="283">
        <v>2070204</v>
      </c>
      <c r="F457" s="284" t="s">
        <v>799</v>
      </c>
      <c r="G457" s="285"/>
      <c r="H457" s="288">
        <v>6</v>
      </c>
      <c r="I457" s="282">
        <f t="shared" si="15"/>
        <v>6</v>
      </c>
    </row>
    <row r="458" s="248" customFormat="1" ht="11.25" spans="1:9">
      <c r="A458" s="280"/>
      <c r="B458" s="280"/>
      <c r="C458" s="289"/>
      <c r="D458" s="274">
        <f t="shared" si="14"/>
        <v>0</v>
      </c>
      <c r="E458" s="283">
        <v>2070205</v>
      </c>
      <c r="F458" s="284" t="s">
        <v>800</v>
      </c>
      <c r="G458" s="285"/>
      <c r="H458" s="288"/>
      <c r="I458" s="282">
        <f t="shared" si="15"/>
        <v>0</v>
      </c>
    </row>
    <row r="459" s="248" customFormat="1" ht="11.25" spans="1:9">
      <c r="A459" s="280"/>
      <c r="B459" s="280"/>
      <c r="C459" s="289"/>
      <c r="D459" s="274">
        <f t="shared" si="14"/>
        <v>0</v>
      </c>
      <c r="E459" s="283">
        <v>2070206</v>
      </c>
      <c r="F459" s="284" t="s">
        <v>801</v>
      </c>
      <c r="G459" s="285"/>
      <c r="H459" s="288"/>
      <c r="I459" s="282">
        <f t="shared" si="15"/>
        <v>0</v>
      </c>
    </row>
    <row r="460" s="248" customFormat="1" ht="11.25" spans="1:9">
      <c r="A460" s="280"/>
      <c r="B460" s="280"/>
      <c r="C460" s="289"/>
      <c r="D460" s="274">
        <f t="shared" si="14"/>
        <v>0</v>
      </c>
      <c r="E460" s="283">
        <v>2070299</v>
      </c>
      <c r="F460" s="284" t="s">
        <v>802</v>
      </c>
      <c r="G460" s="285">
        <v>33</v>
      </c>
      <c r="H460" s="288">
        <v>40</v>
      </c>
      <c r="I460" s="282">
        <f t="shared" si="15"/>
        <v>7</v>
      </c>
    </row>
    <row r="461" s="248" customFormat="1" ht="11.25" spans="1:9">
      <c r="A461" s="280"/>
      <c r="B461" s="280"/>
      <c r="C461" s="289"/>
      <c r="D461" s="274">
        <f t="shared" si="14"/>
        <v>0</v>
      </c>
      <c r="E461" s="283">
        <v>20703</v>
      </c>
      <c r="F461" s="284" t="s">
        <v>803</v>
      </c>
      <c r="G461" s="285">
        <f>SUM(G462:G471)</f>
        <v>0</v>
      </c>
      <c r="H461" s="286">
        <f>SUM(H462:H471)</f>
        <v>25</v>
      </c>
      <c r="I461" s="282">
        <f t="shared" si="15"/>
        <v>25</v>
      </c>
    </row>
    <row r="462" s="248" customFormat="1" ht="11.25" spans="1:9">
      <c r="A462" s="280"/>
      <c r="B462" s="280"/>
      <c r="C462" s="289"/>
      <c r="D462" s="274">
        <f t="shared" si="14"/>
        <v>0</v>
      </c>
      <c r="E462" s="283">
        <v>2070301</v>
      </c>
      <c r="F462" s="284" t="s">
        <v>318</v>
      </c>
      <c r="G462" s="285"/>
      <c r="H462" s="288"/>
      <c r="I462" s="282">
        <f t="shared" si="15"/>
        <v>0</v>
      </c>
    </row>
    <row r="463" s="248" customFormat="1" ht="11.25" spans="1:9">
      <c r="A463" s="280"/>
      <c r="B463" s="280"/>
      <c r="C463" s="289"/>
      <c r="D463" s="274">
        <f t="shared" si="14"/>
        <v>0</v>
      </c>
      <c r="E463" s="283">
        <v>2070302</v>
      </c>
      <c r="F463" s="284" t="s">
        <v>321</v>
      </c>
      <c r="G463" s="285"/>
      <c r="H463" s="288"/>
      <c r="I463" s="282">
        <f t="shared" si="15"/>
        <v>0</v>
      </c>
    </row>
    <row r="464" s="248" customFormat="1" ht="11.25" spans="1:9">
      <c r="A464" s="280"/>
      <c r="B464" s="280"/>
      <c r="C464" s="289"/>
      <c r="D464" s="274">
        <f t="shared" si="14"/>
        <v>0</v>
      </c>
      <c r="E464" s="283">
        <v>2070303</v>
      </c>
      <c r="F464" s="284" t="s">
        <v>324</v>
      </c>
      <c r="G464" s="277"/>
      <c r="H464" s="297"/>
      <c r="I464" s="282">
        <f t="shared" si="15"/>
        <v>0</v>
      </c>
    </row>
    <row r="465" s="248" customFormat="1" ht="11.25" spans="1:9">
      <c r="A465" s="280"/>
      <c r="B465" s="280"/>
      <c r="C465" s="289"/>
      <c r="D465" s="274">
        <f t="shared" si="14"/>
        <v>0</v>
      </c>
      <c r="E465" s="283">
        <v>2070304</v>
      </c>
      <c r="F465" s="284" t="s">
        <v>804</v>
      </c>
      <c r="G465" s="285"/>
      <c r="H465" s="288"/>
      <c r="I465" s="282">
        <f t="shared" si="15"/>
        <v>0</v>
      </c>
    </row>
    <row r="466" s="248" customFormat="1" ht="11.25" spans="1:9">
      <c r="A466" s="280"/>
      <c r="B466" s="280"/>
      <c r="C466" s="289"/>
      <c r="D466" s="274">
        <f t="shared" si="14"/>
        <v>0</v>
      </c>
      <c r="E466" s="283">
        <v>2070305</v>
      </c>
      <c r="F466" s="284" t="s">
        <v>805</v>
      </c>
      <c r="G466" s="285"/>
      <c r="H466" s="288"/>
      <c r="I466" s="282">
        <f t="shared" si="15"/>
        <v>0</v>
      </c>
    </row>
    <row r="467" s="248" customFormat="1" ht="11.25" spans="1:9">
      <c r="A467" s="280"/>
      <c r="B467" s="280"/>
      <c r="C467" s="289"/>
      <c r="D467" s="274">
        <f t="shared" si="14"/>
        <v>0</v>
      </c>
      <c r="E467" s="283">
        <v>2070306</v>
      </c>
      <c r="F467" s="284" t="s">
        <v>806</v>
      </c>
      <c r="G467" s="285"/>
      <c r="H467" s="288"/>
      <c r="I467" s="282">
        <f t="shared" si="15"/>
        <v>0</v>
      </c>
    </row>
    <row r="468" s="248" customFormat="1" ht="11.25" spans="1:9">
      <c r="A468" s="280"/>
      <c r="B468" s="280"/>
      <c r="C468" s="289"/>
      <c r="D468" s="274">
        <f t="shared" si="14"/>
        <v>0</v>
      </c>
      <c r="E468" s="283">
        <v>2070307</v>
      </c>
      <c r="F468" s="284" t="s">
        <v>807</v>
      </c>
      <c r="G468" s="285"/>
      <c r="H468" s="288">
        <v>25</v>
      </c>
      <c r="I468" s="282">
        <f t="shared" si="15"/>
        <v>25</v>
      </c>
    </row>
    <row r="469" s="248" customFormat="1" ht="11.25" spans="1:9">
      <c r="A469" s="280"/>
      <c r="B469" s="280"/>
      <c r="C469" s="289"/>
      <c r="D469" s="274">
        <f t="shared" si="14"/>
        <v>0</v>
      </c>
      <c r="E469" s="283">
        <v>2070308</v>
      </c>
      <c r="F469" s="284" t="s">
        <v>808</v>
      </c>
      <c r="G469" s="285"/>
      <c r="H469" s="288"/>
      <c r="I469" s="282">
        <f t="shared" si="15"/>
        <v>0</v>
      </c>
    </row>
    <row r="470" s="248" customFormat="1" ht="11.25" spans="1:9">
      <c r="A470" s="280"/>
      <c r="B470" s="280"/>
      <c r="C470" s="289"/>
      <c r="D470" s="274">
        <f t="shared" si="14"/>
        <v>0</v>
      </c>
      <c r="E470" s="283">
        <v>2070309</v>
      </c>
      <c r="F470" s="284" t="s">
        <v>809</v>
      </c>
      <c r="G470" s="285"/>
      <c r="H470" s="288"/>
      <c r="I470" s="282">
        <f t="shared" ref="I470:I488" si="16">H470-G470</f>
        <v>0</v>
      </c>
    </row>
    <row r="471" s="248" customFormat="1" ht="11.25" spans="1:9">
      <c r="A471" s="280"/>
      <c r="B471" s="280"/>
      <c r="C471" s="289"/>
      <c r="D471" s="274">
        <f t="shared" si="14"/>
        <v>0</v>
      </c>
      <c r="E471" s="283">
        <v>2070399</v>
      </c>
      <c r="F471" s="284" t="s">
        <v>810</v>
      </c>
      <c r="G471" s="285"/>
      <c r="H471" s="288"/>
      <c r="I471" s="282">
        <f t="shared" si="16"/>
        <v>0</v>
      </c>
    </row>
    <row r="472" s="248" customFormat="1" ht="11.25" spans="1:9">
      <c r="A472" s="280"/>
      <c r="B472" s="280"/>
      <c r="C472" s="289"/>
      <c r="D472" s="274"/>
      <c r="E472" s="283">
        <v>20706</v>
      </c>
      <c r="F472" s="283" t="s">
        <v>811</v>
      </c>
      <c r="G472" s="285">
        <f>SUM(G473:G480)</f>
        <v>18</v>
      </c>
      <c r="H472" s="285">
        <f>SUM(H473:H480)</f>
        <v>11</v>
      </c>
      <c r="I472" s="282">
        <f t="shared" si="16"/>
        <v>-7</v>
      </c>
    </row>
    <row r="473" s="248" customFormat="1" ht="11.25" spans="1:9">
      <c r="A473" s="280"/>
      <c r="B473" s="280"/>
      <c r="C473" s="289"/>
      <c r="D473" s="274"/>
      <c r="E473" s="283">
        <v>2070601</v>
      </c>
      <c r="F473" s="284" t="s">
        <v>318</v>
      </c>
      <c r="G473" s="285"/>
      <c r="H473" s="288"/>
      <c r="I473" s="282">
        <f t="shared" si="16"/>
        <v>0</v>
      </c>
    </row>
    <row r="474" s="248" customFormat="1" ht="11.25" spans="1:9">
      <c r="A474" s="280"/>
      <c r="B474" s="280"/>
      <c r="C474" s="289"/>
      <c r="D474" s="274"/>
      <c r="E474" s="283">
        <v>2070602</v>
      </c>
      <c r="F474" s="284" t="s">
        <v>321</v>
      </c>
      <c r="G474" s="285"/>
      <c r="H474" s="288"/>
      <c r="I474" s="282">
        <f t="shared" si="16"/>
        <v>0</v>
      </c>
    </row>
    <row r="475" s="248" customFormat="1" ht="11.25" spans="1:9">
      <c r="A475" s="280"/>
      <c r="B475" s="280"/>
      <c r="C475" s="289"/>
      <c r="D475" s="274"/>
      <c r="E475" s="283">
        <v>2070603</v>
      </c>
      <c r="F475" s="284" t="s">
        <v>324</v>
      </c>
      <c r="G475" s="285"/>
      <c r="H475" s="288"/>
      <c r="I475" s="282">
        <f t="shared" si="16"/>
        <v>0</v>
      </c>
    </row>
    <row r="476" s="248" customFormat="1" ht="11.25" spans="1:9">
      <c r="A476" s="280"/>
      <c r="B476" s="280"/>
      <c r="C476" s="289"/>
      <c r="D476" s="274"/>
      <c r="E476" s="283">
        <v>2070604</v>
      </c>
      <c r="F476" s="284" t="s">
        <v>812</v>
      </c>
      <c r="G476" s="285"/>
      <c r="H476" s="288"/>
      <c r="I476" s="282">
        <f t="shared" si="16"/>
        <v>0</v>
      </c>
    </row>
    <row r="477" s="248" customFormat="1" ht="11.25" spans="1:9">
      <c r="A477" s="280"/>
      <c r="B477" s="280"/>
      <c r="C477" s="289"/>
      <c r="D477" s="274"/>
      <c r="E477" s="283">
        <v>2070605</v>
      </c>
      <c r="F477" s="284" t="s">
        <v>813</v>
      </c>
      <c r="G477" s="285">
        <v>12</v>
      </c>
      <c r="H477" s="288"/>
      <c r="I477" s="282">
        <f t="shared" si="16"/>
        <v>-12</v>
      </c>
    </row>
    <row r="478" s="248" customFormat="1" ht="11.25" spans="1:9">
      <c r="A478" s="280"/>
      <c r="B478" s="280"/>
      <c r="C478" s="289"/>
      <c r="D478" s="274"/>
      <c r="E478" s="283">
        <v>2070606</v>
      </c>
      <c r="F478" s="284" t="s">
        <v>814</v>
      </c>
      <c r="G478" s="285"/>
      <c r="H478" s="288"/>
      <c r="I478" s="282">
        <f t="shared" si="16"/>
        <v>0</v>
      </c>
    </row>
    <row r="479" s="248" customFormat="1" ht="11.25" spans="1:9">
      <c r="A479" s="280"/>
      <c r="B479" s="280"/>
      <c r="C479" s="289"/>
      <c r="D479" s="274"/>
      <c r="E479" s="283">
        <v>2070607</v>
      </c>
      <c r="F479" s="283" t="s">
        <v>815</v>
      </c>
      <c r="G479" s="285">
        <v>6</v>
      </c>
      <c r="H479" s="288">
        <v>6</v>
      </c>
      <c r="I479" s="282">
        <f t="shared" si="16"/>
        <v>0</v>
      </c>
    </row>
    <row r="480" s="248" customFormat="1" ht="11.25" spans="1:9">
      <c r="A480" s="280"/>
      <c r="B480" s="280"/>
      <c r="C480" s="289"/>
      <c r="D480" s="274"/>
      <c r="E480" s="283">
        <v>2070699</v>
      </c>
      <c r="F480" s="284" t="s">
        <v>816</v>
      </c>
      <c r="G480" s="285"/>
      <c r="H480" s="288">
        <v>5</v>
      </c>
      <c r="I480" s="282">
        <f t="shared" si="16"/>
        <v>5</v>
      </c>
    </row>
    <row r="481" s="248" customFormat="1" ht="11.25" spans="1:9">
      <c r="A481" s="280"/>
      <c r="B481" s="280"/>
      <c r="C481" s="289"/>
      <c r="D481" s="274">
        <f t="shared" ref="D481:D488" si="17">C481-B481</f>
        <v>0</v>
      </c>
      <c r="E481" s="283">
        <v>20708</v>
      </c>
      <c r="F481" s="284" t="s">
        <v>817</v>
      </c>
      <c r="G481" s="285">
        <f>SUM(G482:G488)</f>
        <v>454</v>
      </c>
      <c r="H481" s="286">
        <f>SUM(H482:H488)</f>
        <v>509</v>
      </c>
      <c r="I481" s="282">
        <f t="shared" si="16"/>
        <v>55</v>
      </c>
    </row>
    <row r="482" s="248" customFormat="1" ht="11.25" spans="1:9">
      <c r="A482" s="280"/>
      <c r="B482" s="280"/>
      <c r="C482" s="289"/>
      <c r="D482" s="274">
        <f t="shared" si="17"/>
        <v>0</v>
      </c>
      <c r="E482" s="283">
        <v>2070801</v>
      </c>
      <c r="F482" s="284" t="s">
        <v>318</v>
      </c>
      <c r="G482" s="285"/>
      <c r="H482" s="288"/>
      <c r="I482" s="282">
        <f t="shared" si="16"/>
        <v>0</v>
      </c>
    </row>
    <row r="483" s="248" customFormat="1" ht="11.25" spans="1:9">
      <c r="A483" s="280"/>
      <c r="B483" s="280"/>
      <c r="C483" s="289"/>
      <c r="D483" s="274">
        <f t="shared" si="17"/>
        <v>0</v>
      </c>
      <c r="E483" s="283">
        <v>2070802</v>
      </c>
      <c r="F483" s="284" t="s">
        <v>321</v>
      </c>
      <c r="G483" s="285"/>
      <c r="H483" s="288"/>
      <c r="I483" s="282">
        <f t="shared" si="16"/>
        <v>0</v>
      </c>
    </row>
    <row r="484" s="248" customFormat="1" ht="11.25" spans="1:9">
      <c r="A484" s="280"/>
      <c r="B484" s="280"/>
      <c r="C484" s="289"/>
      <c r="D484" s="274">
        <f t="shared" si="17"/>
        <v>0</v>
      </c>
      <c r="E484" s="283">
        <v>2070803</v>
      </c>
      <c r="F484" s="284" t="s">
        <v>324</v>
      </c>
      <c r="G484" s="285"/>
      <c r="H484" s="288"/>
      <c r="I484" s="282">
        <f t="shared" si="16"/>
        <v>0</v>
      </c>
    </row>
    <row r="485" s="248" customFormat="1" ht="11.25" spans="1:9">
      <c r="A485" s="280"/>
      <c r="B485" s="280"/>
      <c r="C485" s="289"/>
      <c r="D485" s="274">
        <f t="shared" si="17"/>
        <v>0</v>
      </c>
      <c r="E485" s="283">
        <v>2070804</v>
      </c>
      <c r="F485" s="284" t="s">
        <v>818</v>
      </c>
      <c r="G485" s="285"/>
      <c r="H485" s="288"/>
      <c r="I485" s="282">
        <f t="shared" si="16"/>
        <v>0</v>
      </c>
    </row>
    <row r="486" s="248" customFormat="1" ht="11.25" spans="1:9">
      <c r="A486" s="280"/>
      <c r="B486" s="280"/>
      <c r="C486" s="289"/>
      <c r="D486" s="274">
        <f t="shared" si="17"/>
        <v>0</v>
      </c>
      <c r="E486" s="283">
        <v>2070805</v>
      </c>
      <c r="F486" s="284" t="s">
        <v>819</v>
      </c>
      <c r="G486" s="285"/>
      <c r="H486" s="288"/>
      <c r="I486" s="282">
        <f t="shared" si="16"/>
        <v>0</v>
      </c>
    </row>
    <row r="487" s="248" customFormat="1" ht="11.25" spans="1:9">
      <c r="A487" s="280"/>
      <c r="B487" s="280"/>
      <c r="C487" s="289"/>
      <c r="D487" s="274">
        <f t="shared" si="17"/>
        <v>0</v>
      </c>
      <c r="E487" s="283">
        <v>2070808</v>
      </c>
      <c r="F487" s="283" t="s">
        <v>820</v>
      </c>
      <c r="G487" s="285">
        <v>454</v>
      </c>
      <c r="H487" s="288">
        <v>476</v>
      </c>
      <c r="I487" s="282">
        <f t="shared" si="16"/>
        <v>22</v>
      </c>
    </row>
    <row r="488" s="248" customFormat="1" ht="11.25" spans="1:9">
      <c r="A488" s="280"/>
      <c r="B488" s="280"/>
      <c r="C488" s="289"/>
      <c r="D488" s="274">
        <f t="shared" si="17"/>
        <v>0</v>
      </c>
      <c r="E488" s="283">
        <v>2070899</v>
      </c>
      <c r="F488" s="283" t="s">
        <v>821</v>
      </c>
      <c r="G488" s="285"/>
      <c r="H488" s="288">
        <v>33</v>
      </c>
      <c r="I488" s="282">
        <f t="shared" si="16"/>
        <v>33</v>
      </c>
    </row>
    <row r="489" s="248" customFormat="1" ht="11.25" spans="1:9">
      <c r="A489" s="280"/>
      <c r="B489" s="280"/>
      <c r="C489" s="289"/>
      <c r="D489" s="274">
        <f t="shared" ref="D489:D518" si="18">C489-B489</f>
        <v>0</v>
      </c>
      <c r="E489" s="283">
        <v>20799</v>
      </c>
      <c r="F489" s="284" t="s">
        <v>822</v>
      </c>
      <c r="G489" s="285">
        <f>SUM(G490:G492)</f>
        <v>0</v>
      </c>
      <c r="H489" s="286">
        <f>SUM(H490:H492)</f>
        <v>27</v>
      </c>
      <c r="I489" s="282">
        <f t="shared" ref="I489:I518" si="19">H489-G489</f>
        <v>27</v>
      </c>
    </row>
    <row r="490" s="248" customFormat="1" ht="11.25" spans="1:9">
      <c r="A490" s="280"/>
      <c r="B490" s="280"/>
      <c r="C490" s="289"/>
      <c r="D490" s="274">
        <f t="shared" si="18"/>
        <v>0</v>
      </c>
      <c r="E490" s="283">
        <v>2079902</v>
      </c>
      <c r="F490" s="284" t="s">
        <v>823</v>
      </c>
      <c r="G490" s="285"/>
      <c r="H490" s="288"/>
      <c r="I490" s="282">
        <f t="shared" si="19"/>
        <v>0</v>
      </c>
    </row>
    <row r="491" s="248" customFormat="1" ht="11.25" spans="1:9">
      <c r="A491" s="280"/>
      <c r="B491" s="280"/>
      <c r="C491" s="289"/>
      <c r="D491" s="274">
        <f t="shared" si="18"/>
        <v>0</v>
      </c>
      <c r="E491" s="283">
        <v>2079903</v>
      </c>
      <c r="F491" s="284" t="s">
        <v>824</v>
      </c>
      <c r="G491" s="285"/>
      <c r="H491" s="288"/>
      <c r="I491" s="282">
        <f t="shared" si="19"/>
        <v>0</v>
      </c>
    </row>
    <row r="492" s="248" customFormat="1" ht="11.25" spans="1:9">
      <c r="A492" s="280"/>
      <c r="B492" s="280"/>
      <c r="C492" s="289"/>
      <c r="D492" s="274">
        <f t="shared" si="18"/>
        <v>0</v>
      </c>
      <c r="E492" s="283">
        <v>2079999</v>
      </c>
      <c r="F492" s="284" t="s">
        <v>825</v>
      </c>
      <c r="G492" s="285"/>
      <c r="H492" s="288">
        <v>27</v>
      </c>
      <c r="I492" s="282">
        <f t="shared" si="19"/>
        <v>27</v>
      </c>
    </row>
    <row r="493" s="248" customFormat="1" ht="11.25" spans="1:9">
      <c r="A493" s="280"/>
      <c r="B493" s="280"/>
      <c r="C493" s="289"/>
      <c r="D493" s="274">
        <f t="shared" si="18"/>
        <v>0</v>
      </c>
      <c r="E493" s="275">
        <v>208</v>
      </c>
      <c r="F493" s="276" t="s">
        <v>826</v>
      </c>
      <c r="G493" s="298">
        <f>SUM(G494,G508,G518,G531,G541,G550,G557,G565,G574,G579,G582,G585,G591,G594,G603,G611,G614)</f>
        <v>49656</v>
      </c>
      <c r="H493" s="297">
        <f>SUM(H494,H508,H518,H531,H541,H550,H557,H565,H574,H579,H582,H585,H591,H594,H603,H611,H614)</f>
        <v>60075</v>
      </c>
      <c r="I493" s="274">
        <f t="shared" si="19"/>
        <v>10419</v>
      </c>
    </row>
    <row r="494" s="248" customFormat="1" ht="11.25" spans="1:9">
      <c r="A494" s="280"/>
      <c r="B494" s="280"/>
      <c r="C494" s="289"/>
      <c r="D494" s="274">
        <f t="shared" si="18"/>
        <v>0</v>
      </c>
      <c r="E494" s="283">
        <v>20801</v>
      </c>
      <c r="F494" s="284" t="s">
        <v>827</v>
      </c>
      <c r="G494" s="285">
        <f>SUM(G495:G507)</f>
        <v>933</v>
      </c>
      <c r="H494" s="286">
        <f>SUM(H495:H507)</f>
        <v>839</v>
      </c>
      <c r="I494" s="282">
        <f t="shared" si="19"/>
        <v>-94</v>
      </c>
    </row>
    <row r="495" s="248" customFormat="1" ht="11.25" spans="1:9">
      <c r="A495" s="280"/>
      <c r="B495" s="280"/>
      <c r="C495" s="289"/>
      <c r="D495" s="274">
        <f t="shared" si="18"/>
        <v>0</v>
      </c>
      <c r="E495" s="283">
        <v>2080101</v>
      </c>
      <c r="F495" s="284" t="s">
        <v>318</v>
      </c>
      <c r="G495" s="285">
        <v>785</v>
      </c>
      <c r="H495" s="288">
        <v>830</v>
      </c>
      <c r="I495" s="282">
        <f t="shared" si="19"/>
        <v>45</v>
      </c>
    </row>
    <row r="496" s="248" customFormat="1" ht="11.25" spans="1:9">
      <c r="A496" s="280"/>
      <c r="B496" s="280"/>
      <c r="C496" s="289"/>
      <c r="D496" s="274">
        <f t="shared" si="18"/>
        <v>0</v>
      </c>
      <c r="E496" s="283">
        <v>2080102</v>
      </c>
      <c r="F496" s="284" t="s">
        <v>321</v>
      </c>
      <c r="G496" s="285">
        <v>48</v>
      </c>
      <c r="H496" s="288">
        <v>1</v>
      </c>
      <c r="I496" s="282">
        <f t="shared" si="19"/>
        <v>-47</v>
      </c>
    </row>
    <row r="497" s="248" customFormat="1" ht="11.25" spans="1:9">
      <c r="A497" s="280"/>
      <c r="B497" s="280"/>
      <c r="C497" s="289"/>
      <c r="D497" s="274">
        <f t="shared" si="18"/>
        <v>0</v>
      </c>
      <c r="E497" s="283">
        <v>2080103</v>
      </c>
      <c r="F497" s="284" t="s">
        <v>324</v>
      </c>
      <c r="G497" s="285"/>
      <c r="H497" s="288"/>
      <c r="I497" s="282">
        <f t="shared" si="19"/>
        <v>0</v>
      </c>
    </row>
    <row r="498" s="248" customFormat="1" ht="11.25" spans="1:9">
      <c r="A498" s="280"/>
      <c r="B498" s="280"/>
      <c r="C498" s="289"/>
      <c r="D498" s="274">
        <f t="shared" si="18"/>
        <v>0</v>
      </c>
      <c r="E498" s="283">
        <v>2080104</v>
      </c>
      <c r="F498" s="284" t="s">
        <v>828</v>
      </c>
      <c r="G498" s="285"/>
      <c r="H498" s="288"/>
      <c r="I498" s="282">
        <f t="shared" si="19"/>
        <v>0</v>
      </c>
    </row>
    <row r="499" s="248" customFormat="1" ht="11.25" spans="1:9">
      <c r="A499" s="280"/>
      <c r="B499" s="280"/>
      <c r="C499" s="289"/>
      <c r="D499" s="274">
        <f t="shared" si="18"/>
        <v>0</v>
      </c>
      <c r="E499" s="283">
        <v>2080105</v>
      </c>
      <c r="F499" s="284" t="s">
        <v>829</v>
      </c>
      <c r="G499" s="285">
        <v>100</v>
      </c>
      <c r="H499" s="288"/>
      <c r="I499" s="282">
        <f t="shared" si="19"/>
        <v>-100</v>
      </c>
    </row>
    <row r="500" s="248" customFormat="1" ht="11.25" spans="1:9">
      <c r="A500" s="280"/>
      <c r="B500" s="280"/>
      <c r="C500" s="289"/>
      <c r="D500" s="274">
        <f t="shared" si="18"/>
        <v>0</v>
      </c>
      <c r="E500" s="283">
        <v>2080106</v>
      </c>
      <c r="F500" s="284" t="s">
        <v>830</v>
      </c>
      <c r="G500" s="285"/>
      <c r="H500" s="288"/>
      <c r="I500" s="282">
        <f t="shared" si="19"/>
        <v>0</v>
      </c>
    </row>
    <row r="501" s="248" customFormat="1" ht="11.25" spans="1:9">
      <c r="A501" s="280"/>
      <c r="B501" s="280"/>
      <c r="C501" s="289"/>
      <c r="D501" s="274">
        <f t="shared" si="18"/>
        <v>0</v>
      </c>
      <c r="E501" s="283">
        <v>2080107</v>
      </c>
      <c r="F501" s="284" t="s">
        <v>831</v>
      </c>
      <c r="G501" s="285"/>
      <c r="H501" s="288"/>
      <c r="I501" s="282">
        <f t="shared" si="19"/>
        <v>0</v>
      </c>
    </row>
    <row r="502" s="248" customFormat="1" ht="11.25" spans="1:9">
      <c r="A502" s="280"/>
      <c r="B502" s="280"/>
      <c r="C502" s="289"/>
      <c r="D502" s="274">
        <f t="shared" si="18"/>
        <v>0</v>
      </c>
      <c r="E502" s="283">
        <v>2080108</v>
      </c>
      <c r="F502" s="284" t="s">
        <v>447</v>
      </c>
      <c r="G502" s="285"/>
      <c r="H502" s="288"/>
      <c r="I502" s="282">
        <f t="shared" si="19"/>
        <v>0</v>
      </c>
    </row>
    <row r="503" s="248" customFormat="1" ht="11.25" spans="1:9">
      <c r="A503" s="280"/>
      <c r="B503" s="280"/>
      <c r="C503" s="289"/>
      <c r="D503" s="274">
        <f t="shared" si="18"/>
        <v>0</v>
      </c>
      <c r="E503" s="283">
        <v>2080109</v>
      </c>
      <c r="F503" s="284" t="s">
        <v>832</v>
      </c>
      <c r="G503" s="285"/>
      <c r="H503" s="288"/>
      <c r="I503" s="282">
        <f t="shared" si="19"/>
        <v>0</v>
      </c>
    </row>
    <row r="504" s="248" customFormat="1" ht="11.25" spans="1:9">
      <c r="A504" s="280"/>
      <c r="B504" s="280"/>
      <c r="C504" s="289"/>
      <c r="D504" s="274">
        <f t="shared" si="18"/>
        <v>0</v>
      </c>
      <c r="E504" s="283">
        <v>2080110</v>
      </c>
      <c r="F504" s="284" t="s">
        <v>833</v>
      </c>
      <c r="G504" s="285"/>
      <c r="H504" s="288"/>
      <c r="I504" s="282">
        <f t="shared" si="19"/>
        <v>0</v>
      </c>
    </row>
    <row r="505" s="248" customFormat="1" ht="11.25" spans="1:9">
      <c r="A505" s="280"/>
      <c r="B505" s="280"/>
      <c r="C505" s="289"/>
      <c r="D505" s="274">
        <f t="shared" si="18"/>
        <v>0</v>
      </c>
      <c r="E505" s="283">
        <v>2080111</v>
      </c>
      <c r="F505" s="284" t="s">
        <v>834</v>
      </c>
      <c r="G505" s="285"/>
      <c r="H505" s="288"/>
      <c r="I505" s="282">
        <f t="shared" si="19"/>
        <v>0</v>
      </c>
    </row>
    <row r="506" s="248" customFormat="1" ht="11.25" spans="1:9">
      <c r="A506" s="280"/>
      <c r="B506" s="280"/>
      <c r="C506" s="289"/>
      <c r="D506" s="274">
        <f t="shared" si="18"/>
        <v>0</v>
      </c>
      <c r="E506" s="283">
        <v>2080112</v>
      </c>
      <c r="F506" s="284" t="s">
        <v>835</v>
      </c>
      <c r="G506" s="285"/>
      <c r="H506" s="288"/>
      <c r="I506" s="282">
        <f t="shared" si="19"/>
        <v>0</v>
      </c>
    </row>
    <row r="507" s="248" customFormat="1" ht="11.25" spans="1:9">
      <c r="A507" s="280"/>
      <c r="B507" s="280"/>
      <c r="C507" s="289"/>
      <c r="D507" s="274">
        <f t="shared" si="18"/>
        <v>0</v>
      </c>
      <c r="E507" s="283">
        <v>2080199</v>
      </c>
      <c r="F507" s="284" t="s">
        <v>836</v>
      </c>
      <c r="G507" s="285"/>
      <c r="H507" s="288">
        <v>8</v>
      </c>
      <c r="I507" s="282">
        <f t="shared" si="19"/>
        <v>8</v>
      </c>
    </row>
    <row r="508" s="248" customFormat="1" ht="11.25" spans="1:9">
      <c r="A508" s="280"/>
      <c r="B508" s="280"/>
      <c r="C508" s="289"/>
      <c r="D508" s="274">
        <f t="shared" si="18"/>
        <v>0</v>
      </c>
      <c r="E508" s="283">
        <v>20802</v>
      </c>
      <c r="F508" s="284" t="s">
        <v>837</v>
      </c>
      <c r="G508" s="285">
        <f>SUM(G509:G515)</f>
        <v>13517</v>
      </c>
      <c r="H508" s="286">
        <f>SUM(H509:H515)</f>
        <v>15331</v>
      </c>
      <c r="I508" s="282">
        <f t="shared" si="19"/>
        <v>1814</v>
      </c>
    </row>
    <row r="509" s="248" customFormat="1" ht="11.25" spans="1:9">
      <c r="A509" s="280"/>
      <c r="B509" s="280"/>
      <c r="C509" s="289"/>
      <c r="D509" s="274">
        <f t="shared" si="18"/>
        <v>0</v>
      </c>
      <c r="E509" s="283">
        <v>2080201</v>
      </c>
      <c r="F509" s="284" t="s">
        <v>318</v>
      </c>
      <c r="G509" s="285">
        <v>578</v>
      </c>
      <c r="H509" s="288">
        <v>561</v>
      </c>
      <c r="I509" s="282">
        <f t="shared" si="19"/>
        <v>-17</v>
      </c>
    </row>
    <row r="510" s="248" customFormat="1" ht="11.25" spans="1:9">
      <c r="A510" s="280"/>
      <c r="B510" s="280"/>
      <c r="C510" s="289"/>
      <c r="D510" s="274">
        <f t="shared" si="18"/>
        <v>0</v>
      </c>
      <c r="E510" s="283">
        <v>2080202</v>
      </c>
      <c r="F510" s="284" t="s">
        <v>321</v>
      </c>
      <c r="G510" s="285">
        <v>51</v>
      </c>
      <c r="H510" s="288">
        <v>227</v>
      </c>
      <c r="I510" s="282">
        <f t="shared" si="19"/>
        <v>176</v>
      </c>
    </row>
    <row r="511" s="248" customFormat="1" ht="11.25" spans="1:9">
      <c r="A511" s="280"/>
      <c r="B511" s="280"/>
      <c r="C511" s="289"/>
      <c r="D511" s="274">
        <f t="shared" si="18"/>
        <v>0</v>
      </c>
      <c r="E511" s="283">
        <v>2080203</v>
      </c>
      <c r="F511" s="284" t="s">
        <v>324</v>
      </c>
      <c r="G511" s="285"/>
      <c r="H511" s="288"/>
      <c r="I511" s="282">
        <f t="shared" si="19"/>
        <v>0</v>
      </c>
    </row>
    <row r="512" s="248" customFormat="1" ht="11.25" spans="1:9">
      <c r="A512" s="280"/>
      <c r="B512" s="280"/>
      <c r="C512" s="289"/>
      <c r="D512" s="274">
        <f t="shared" si="18"/>
        <v>0</v>
      </c>
      <c r="E512" s="283">
        <v>2080206</v>
      </c>
      <c r="F512" s="284" t="s">
        <v>838</v>
      </c>
      <c r="G512" s="285"/>
      <c r="H512" s="288"/>
      <c r="I512" s="282">
        <f t="shared" si="19"/>
        <v>0</v>
      </c>
    </row>
    <row r="513" s="248" customFormat="1" ht="11.25" spans="1:9">
      <c r="A513" s="280"/>
      <c r="B513" s="280"/>
      <c r="C513" s="289"/>
      <c r="D513" s="274">
        <f t="shared" si="18"/>
        <v>0</v>
      </c>
      <c r="E513" s="283">
        <v>2080207</v>
      </c>
      <c r="F513" s="284" t="s">
        <v>839</v>
      </c>
      <c r="G513" s="285">
        <v>73</v>
      </c>
      <c r="H513" s="288">
        <v>5</v>
      </c>
      <c r="I513" s="282">
        <f t="shared" si="19"/>
        <v>-68</v>
      </c>
    </row>
    <row r="514" s="248" customFormat="1" ht="11.25" spans="1:9">
      <c r="A514" s="280"/>
      <c r="B514" s="280"/>
      <c r="C514" s="289"/>
      <c r="D514" s="274">
        <f t="shared" si="18"/>
        <v>0</v>
      </c>
      <c r="E514" s="283">
        <v>2080208</v>
      </c>
      <c r="F514" s="284" t="s">
        <v>840</v>
      </c>
      <c r="G514" s="285">
        <v>3914</v>
      </c>
      <c r="H514" s="288">
        <v>5667</v>
      </c>
      <c r="I514" s="282">
        <f t="shared" si="19"/>
        <v>1753</v>
      </c>
    </row>
    <row r="515" s="248" customFormat="1" ht="11.25" spans="1:9">
      <c r="A515" s="280"/>
      <c r="B515" s="280"/>
      <c r="C515" s="289"/>
      <c r="D515" s="274">
        <f t="shared" si="18"/>
        <v>0</v>
      </c>
      <c r="E515" s="283">
        <v>2080299</v>
      </c>
      <c r="F515" s="284" t="s">
        <v>841</v>
      </c>
      <c r="G515" s="285">
        <v>8901</v>
      </c>
      <c r="H515" s="288">
        <v>8871</v>
      </c>
      <c r="I515" s="282">
        <f t="shared" si="19"/>
        <v>-30</v>
      </c>
    </row>
    <row r="516" s="248" customFormat="1" ht="11.25" spans="1:9">
      <c r="A516" s="280"/>
      <c r="B516" s="280"/>
      <c r="C516" s="289"/>
      <c r="D516" s="274">
        <f t="shared" si="18"/>
        <v>0</v>
      </c>
      <c r="E516" s="283">
        <v>20804</v>
      </c>
      <c r="F516" s="284" t="s">
        <v>842</v>
      </c>
      <c r="G516" s="285"/>
      <c r="H516" s="288"/>
      <c r="I516" s="282">
        <f t="shared" si="19"/>
        <v>0</v>
      </c>
    </row>
    <row r="517" s="248" customFormat="1" ht="11.25" spans="1:9">
      <c r="A517" s="280"/>
      <c r="B517" s="280"/>
      <c r="C517" s="289"/>
      <c r="D517" s="274">
        <f t="shared" si="18"/>
        <v>0</v>
      </c>
      <c r="E517" s="283">
        <v>2080402</v>
      </c>
      <c r="F517" s="284" t="s">
        <v>843</v>
      </c>
      <c r="G517" s="285"/>
      <c r="H517" s="288"/>
      <c r="I517" s="282">
        <f t="shared" si="19"/>
        <v>0</v>
      </c>
    </row>
    <row r="518" s="248" customFormat="1" ht="11.25" spans="1:9">
      <c r="A518" s="280"/>
      <c r="B518" s="280"/>
      <c r="C518" s="289"/>
      <c r="D518" s="274">
        <f t="shared" si="18"/>
        <v>0</v>
      </c>
      <c r="E518" s="283">
        <v>20805</v>
      </c>
      <c r="F518" s="284" t="s">
        <v>844</v>
      </c>
      <c r="G518" s="285">
        <f>SUM(G519:G526)</f>
        <v>30464</v>
      </c>
      <c r="H518" s="286">
        <f>SUM(H519:H526)</f>
        <v>29590</v>
      </c>
      <c r="I518" s="282">
        <f t="shared" si="19"/>
        <v>-874</v>
      </c>
    </row>
    <row r="519" s="248" customFormat="1" ht="11.25" spans="1:9">
      <c r="A519" s="280"/>
      <c r="B519" s="280"/>
      <c r="C519" s="289"/>
      <c r="D519" s="274">
        <f t="shared" ref="D519:D583" si="20">C519-B519</f>
        <v>0</v>
      </c>
      <c r="E519" s="283">
        <v>2080501</v>
      </c>
      <c r="F519" s="284" t="s">
        <v>845</v>
      </c>
      <c r="G519" s="285">
        <v>6149</v>
      </c>
      <c r="H519" s="288">
        <v>4187</v>
      </c>
      <c r="I519" s="282">
        <f t="shared" ref="I519:I583" si="21">H519-G519</f>
        <v>-1962</v>
      </c>
    </row>
    <row r="520" s="248" customFormat="1" ht="11.25" spans="1:9">
      <c r="A520" s="280"/>
      <c r="B520" s="280"/>
      <c r="C520" s="289"/>
      <c r="D520" s="274">
        <f t="shared" si="20"/>
        <v>0</v>
      </c>
      <c r="E520" s="283">
        <v>2080502</v>
      </c>
      <c r="F520" s="284" t="s">
        <v>846</v>
      </c>
      <c r="G520" s="285">
        <v>12182</v>
      </c>
      <c r="H520" s="288">
        <v>6191</v>
      </c>
      <c r="I520" s="282">
        <f t="shared" si="21"/>
        <v>-5991</v>
      </c>
    </row>
    <row r="521" s="248" customFormat="1" ht="11.25" spans="1:9">
      <c r="A521" s="280"/>
      <c r="B521" s="280"/>
      <c r="C521" s="289"/>
      <c r="D521" s="274">
        <f t="shared" si="20"/>
        <v>0</v>
      </c>
      <c r="E521" s="283">
        <v>2080503</v>
      </c>
      <c r="F521" s="284" t="s">
        <v>847</v>
      </c>
      <c r="G521" s="285"/>
      <c r="H521" s="288"/>
      <c r="I521" s="282">
        <f t="shared" si="21"/>
        <v>0</v>
      </c>
    </row>
    <row r="522" s="248" customFormat="1" ht="11.25" spans="1:9">
      <c r="A522" s="280"/>
      <c r="B522" s="280"/>
      <c r="C522" s="289"/>
      <c r="D522" s="274">
        <f t="shared" si="20"/>
        <v>0</v>
      </c>
      <c r="E522" s="283">
        <v>2080504</v>
      </c>
      <c r="F522" s="284" t="s">
        <v>848</v>
      </c>
      <c r="G522" s="285"/>
      <c r="H522" s="288"/>
      <c r="I522" s="282">
        <f t="shared" si="21"/>
        <v>0</v>
      </c>
    </row>
    <row r="523" s="248" customFormat="1" ht="11.25" spans="1:9">
      <c r="A523" s="280"/>
      <c r="B523" s="280"/>
      <c r="C523" s="289"/>
      <c r="D523" s="274">
        <f t="shared" si="20"/>
        <v>0</v>
      </c>
      <c r="E523" s="283">
        <v>2080505</v>
      </c>
      <c r="F523" s="284" t="s">
        <v>849</v>
      </c>
      <c r="G523" s="285">
        <v>9496</v>
      </c>
      <c r="H523" s="288">
        <v>9560</v>
      </c>
      <c r="I523" s="282">
        <f t="shared" si="21"/>
        <v>64</v>
      </c>
    </row>
    <row r="524" s="248" customFormat="1" ht="11.25" spans="1:9">
      <c r="A524" s="280"/>
      <c r="B524" s="280"/>
      <c r="C524" s="289"/>
      <c r="D524" s="274">
        <f t="shared" si="20"/>
        <v>0</v>
      </c>
      <c r="E524" s="283">
        <v>2080506</v>
      </c>
      <c r="F524" s="284" t="s">
        <v>850</v>
      </c>
      <c r="G524" s="285">
        <v>2571</v>
      </c>
      <c r="H524" s="288">
        <v>2692</v>
      </c>
      <c r="I524" s="282">
        <f t="shared" si="21"/>
        <v>121</v>
      </c>
    </row>
    <row r="525" s="248" customFormat="1" ht="11.25" spans="1:9">
      <c r="A525" s="280"/>
      <c r="B525" s="280"/>
      <c r="C525" s="289"/>
      <c r="D525" s="274">
        <f t="shared" si="20"/>
        <v>0</v>
      </c>
      <c r="E525" s="283">
        <v>2080507</v>
      </c>
      <c r="F525" s="284" t="s">
        <v>851</v>
      </c>
      <c r="G525" s="285"/>
      <c r="H525" s="288">
        <v>6960</v>
      </c>
      <c r="I525" s="282">
        <f t="shared" si="21"/>
        <v>6960</v>
      </c>
    </row>
    <row r="526" s="248" customFormat="1" ht="11.25" spans="1:9">
      <c r="A526" s="280"/>
      <c r="B526" s="280"/>
      <c r="C526" s="289"/>
      <c r="D526" s="274">
        <f t="shared" si="20"/>
        <v>0</v>
      </c>
      <c r="E526" s="283">
        <v>2080599</v>
      </c>
      <c r="F526" s="284" t="s">
        <v>852</v>
      </c>
      <c r="G526" s="285">
        <v>66</v>
      </c>
      <c r="H526" s="288"/>
      <c r="I526" s="282">
        <f t="shared" si="21"/>
        <v>-66</v>
      </c>
    </row>
    <row r="527" s="248" customFormat="1" ht="11.25" spans="1:9">
      <c r="A527" s="280"/>
      <c r="B527" s="280"/>
      <c r="C527" s="289"/>
      <c r="D527" s="274">
        <f t="shared" si="20"/>
        <v>0</v>
      </c>
      <c r="E527" s="283">
        <v>20806</v>
      </c>
      <c r="F527" s="284" t="s">
        <v>853</v>
      </c>
      <c r="G527" s="285"/>
      <c r="H527" s="288"/>
      <c r="I527" s="282">
        <f t="shared" si="21"/>
        <v>0</v>
      </c>
    </row>
    <row r="528" s="248" customFormat="1" ht="11.25" spans="1:9">
      <c r="A528" s="280"/>
      <c r="B528" s="280"/>
      <c r="C528" s="289"/>
      <c r="D528" s="274">
        <f t="shared" si="20"/>
        <v>0</v>
      </c>
      <c r="E528" s="283">
        <v>2080601</v>
      </c>
      <c r="F528" s="284" t="s">
        <v>854</v>
      </c>
      <c r="G528" s="285"/>
      <c r="H528" s="288"/>
      <c r="I528" s="282">
        <f t="shared" si="21"/>
        <v>0</v>
      </c>
    </row>
    <row r="529" s="248" customFormat="1" ht="11.25" spans="1:9">
      <c r="A529" s="280"/>
      <c r="B529" s="280"/>
      <c r="C529" s="289"/>
      <c r="D529" s="274">
        <f t="shared" si="20"/>
        <v>0</v>
      </c>
      <c r="E529" s="283">
        <v>2080602</v>
      </c>
      <c r="F529" s="284" t="s">
        <v>855</v>
      </c>
      <c r="G529" s="285"/>
      <c r="H529" s="288"/>
      <c r="I529" s="282">
        <f t="shared" si="21"/>
        <v>0</v>
      </c>
    </row>
    <row r="530" s="248" customFormat="1" ht="11.25" spans="1:9">
      <c r="A530" s="280"/>
      <c r="B530" s="280"/>
      <c r="C530" s="289"/>
      <c r="D530" s="274">
        <f t="shared" si="20"/>
        <v>0</v>
      </c>
      <c r="E530" s="283">
        <v>2080699</v>
      </c>
      <c r="F530" s="284" t="s">
        <v>856</v>
      </c>
      <c r="G530" s="285"/>
      <c r="H530" s="288"/>
      <c r="I530" s="282">
        <f t="shared" si="21"/>
        <v>0</v>
      </c>
    </row>
    <row r="531" s="248" customFormat="1" ht="11.25" spans="1:9">
      <c r="A531" s="280"/>
      <c r="B531" s="280"/>
      <c r="C531" s="289"/>
      <c r="D531" s="274">
        <f t="shared" si="20"/>
        <v>0</v>
      </c>
      <c r="E531" s="283">
        <v>20807</v>
      </c>
      <c r="F531" s="284" t="s">
        <v>857</v>
      </c>
      <c r="G531" s="285">
        <f>SUM(G532:G540)</f>
        <v>1436</v>
      </c>
      <c r="H531" s="286">
        <f>SUM(H532:H540)</f>
        <v>1188</v>
      </c>
      <c r="I531" s="282">
        <f t="shared" si="21"/>
        <v>-248</v>
      </c>
    </row>
    <row r="532" s="248" customFormat="1" ht="11.25" spans="1:9">
      <c r="A532" s="280"/>
      <c r="B532" s="280"/>
      <c r="C532" s="289"/>
      <c r="D532" s="274">
        <f t="shared" si="20"/>
        <v>0</v>
      </c>
      <c r="E532" s="283">
        <v>2080701</v>
      </c>
      <c r="F532" s="284" t="s">
        <v>858</v>
      </c>
      <c r="G532" s="285"/>
      <c r="H532" s="288"/>
      <c r="I532" s="282">
        <f t="shared" si="21"/>
        <v>0</v>
      </c>
    </row>
    <row r="533" s="248" customFormat="1" ht="11.25" spans="1:9">
      <c r="A533" s="280"/>
      <c r="B533" s="280"/>
      <c r="C533" s="289"/>
      <c r="D533" s="274">
        <f t="shared" si="20"/>
        <v>0</v>
      </c>
      <c r="E533" s="283">
        <v>2080702</v>
      </c>
      <c r="F533" s="284" t="s">
        <v>859</v>
      </c>
      <c r="G533" s="285"/>
      <c r="H533" s="288"/>
      <c r="I533" s="282">
        <f t="shared" si="21"/>
        <v>0</v>
      </c>
    </row>
    <row r="534" s="248" customFormat="1" ht="11.25" spans="1:9">
      <c r="A534" s="280"/>
      <c r="B534" s="280"/>
      <c r="C534" s="289"/>
      <c r="D534" s="274">
        <f t="shared" si="20"/>
        <v>0</v>
      </c>
      <c r="E534" s="283">
        <v>2080704</v>
      </c>
      <c r="F534" s="284" t="s">
        <v>860</v>
      </c>
      <c r="G534" s="285"/>
      <c r="H534" s="288"/>
      <c r="I534" s="282">
        <f t="shared" si="21"/>
        <v>0</v>
      </c>
    </row>
    <row r="535" s="248" customFormat="1" ht="11.25" spans="1:9">
      <c r="A535" s="280"/>
      <c r="B535" s="280"/>
      <c r="C535" s="289"/>
      <c r="D535" s="274">
        <f t="shared" si="20"/>
        <v>0</v>
      </c>
      <c r="E535" s="283">
        <v>2080705</v>
      </c>
      <c r="F535" s="284" t="s">
        <v>861</v>
      </c>
      <c r="G535" s="285"/>
      <c r="H535" s="288"/>
      <c r="I535" s="282">
        <f t="shared" si="21"/>
        <v>0</v>
      </c>
    </row>
    <row r="536" s="248" customFormat="1" ht="11.25" spans="1:9">
      <c r="A536" s="280"/>
      <c r="B536" s="280"/>
      <c r="C536" s="289"/>
      <c r="D536" s="274">
        <f t="shared" si="20"/>
        <v>0</v>
      </c>
      <c r="E536" s="283">
        <v>2080709</v>
      </c>
      <c r="F536" s="284" t="s">
        <v>862</v>
      </c>
      <c r="G536" s="285"/>
      <c r="H536" s="288"/>
      <c r="I536" s="282">
        <f t="shared" si="21"/>
        <v>0</v>
      </c>
    </row>
    <row r="537" s="248" customFormat="1" ht="11.25" spans="1:9">
      <c r="A537" s="280"/>
      <c r="B537" s="280"/>
      <c r="C537" s="289"/>
      <c r="D537" s="274">
        <f t="shared" si="20"/>
        <v>0</v>
      </c>
      <c r="E537" s="283">
        <v>2080711</v>
      </c>
      <c r="F537" s="284" t="s">
        <v>863</v>
      </c>
      <c r="G537" s="285"/>
      <c r="H537" s="288"/>
      <c r="I537" s="282">
        <f t="shared" si="21"/>
        <v>0</v>
      </c>
    </row>
    <row r="538" s="248" customFormat="1" ht="11.25" spans="1:9">
      <c r="A538" s="280"/>
      <c r="B538" s="280"/>
      <c r="C538" s="289"/>
      <c r="D538" s="274">
        <f t="shared" si="20"/>
        <v>0</v>
      </c>
      <c r="E538" s="283">
        <v>2080712</v>
      </c>
      <c r="F538" s="284" t="s">
        <v>864</v>
      </c>
      <c r="G538" s="285"/>
      <c r="H538" s="288"/>
      <c r="I538" s="282">
        <f t="shared" si="21"/>
        <v>0</v>
      </c>
    </row>
    <row r="539" s="248" customFormat="1" ht="11.25" spans="1:9">
      <c r="A539" s="280"/>
      <c r="B539" s="280"/>
      <c r="C539" s="289"/>
      <c r="D539" s="274">
        <f t="shared" si="20"/>
        <v>0</v>
      </c>
      <c r="E539" s="283">
        <v>2080713</v>
      </c>
      <c r="F539" s="284" t="s">
        <v>865</v>
      </c>
      <c r="G539" s="285"/>
      <c r="H539" s="288"/>
      <c r="I539" s="282">
        <f t="shared" si="21"/>
        <v>0</v>
      </c>
    </row>
    <row r="540" s="248" customFormat="1" ht="11.25" spans="1:9">
      <c r="A540" s="280"/>
      <c r="B540" s="280"/>
      <c r="C540" s="289"/>
      <c r="D540" s="274">
        <f t="shared" si="20"/>
        <v>0</v>
      </c>
      <c r="E540" s="283">
        <v>2080799</v>
      </c>
      <c r="F540" s="284" t="s">
        <v>866</v>
      </c>
      <c r="G540" s="285">
        <v>1436</v>
      </c>
      <c r="H540" s="288">
        <v>1188</v>
      </c>
      <c r="I540" s="282">
        <f t="shared" si="21"/>
        <v>-248</v>
      </c>
    </row>
    <row r="541" s="248" customFormat="1" ht="11.25" spans="1:9">
      <c r="A541" s="280"/>
      <c r="B541" s="280"/>
      <c r="C541" s="289"/>
      <c r="D541" s="274">
        <f t="shared" si="20"/>
        <v>0</v>
      </c>
      <c r="E541" s="283">
        <v>20808</v>
      </c>
      <c r="F541" s="284" t="s">
        <v>867</v>
      </c>
      <c r="G541" s="285">
        <f>SUM(G542:G549)</f>
        <v>528</v>
      </c>
      <c r="H541" s="286">
        <f>SUM(H542:H549)</f>
        <v>2426</v>
      </c>
      <c r="I541" s="282">
        <f t="shared" si="21"/>
        <v>1898</v>
      </c>
    </row>
    <row r="542" s="248" customFormat="1" ht="11.25" spans="1:9">
      <c r="A542" s="280"/>
      <c r="B542" s="280"/>
      <c r="C542" s="289"/>
      <c r="D542" s="274">
        <f t="shared" si="20"/>
        <v>0</v>
      </c>
      <c r="E542" s="283">
        <v>2080801</v>
      </c>
      <c r="F542" s="284" t="s">
        <v>868</v>
      </c>
      <c r="G542" s="285">
        <v>10</v>
      </c>
      <c r="H542" s="288">
        <v>1084</v>
      </c>
      <c r="I542" s="282">
        <f t="shared" si="21"/>
        <v>1074</v>
      </c>
    </row>
    <row r="543" s="248" customFormat="1" ht="11.25" spans="1:9">
      <c r="A543" s="280"/>
      <c r="B543" s="280"/>
      <c r="C543" s="289"/>
      <c r="D543" s="274">
        <f t="shared" si="20"/>
        <v>0</v>
      </c>
      <c r="E543" s="283">
        <v>2080802</v>
      </c>
      <c r="F543" s="284" t="s">
        <v>869</v>
      </c>
      <c r="G543" s="285">
        <v>13</v>
      </c>
      <c r="H543" s="288">
        <v>96</v>
      </c>
      <c r="I543" s="282">
        <f t="shared" si="21"/>
        <v>83</v>
      </c>
    </row>
    <row r="544" s="248" customFormat="1" ht="11.25" spans="1:9">
      <c r="A544" s="280"/>
      <c r="B544" s="280"/>
      <c r="C544" s="289"/>
      <c r="D544" s="274">
        <f t="shared" si="20"/>
        <v>0</v>
      </c>
      <c r="E544" s="283">
        <v>2080803</v>
      </c>
      <c r="F544" s="284" t="s">
        <v>870</v>
      </c>
      <c r="G544" s="285">
        <v>5</v>
      </c>
      <c r="H544" s="288">
        <v>171</v>
      </c>
      <c r="I544" s="282">
        <f t="shared" si="21"/>
        <v>166</v>
      </c>
    </row>
    <row r="545" s="248" customFormat="1" ht="11.25" spans="1:9">
      <c r="A545" s="280"/>
      <c r="B545" s="280"/>
      <c r="C545" s="289"/>
      <c r="D545" s="274">
        <f t="shared" si="20"/>
        <v>0</v>
      </c>
      <c r="E545" s="283">
        <v>2080804</v>
      </c>
      <c r="F545" s="284" t="s">
        <v>871</v>
      </c>
      <c r="G545" s="285"/>
      <c r="H545" s="288"/>
      <c r="I545" s="282">
        <f t="shared" si="21"/>
        <v>0</v>
      </c>
    </row>
    <row r="546" s="248" customFormat="1" ht="11.25" spans="1:9">
      <c r="A546" s="280"/>
      <c r="B546" s="280"/>
      <c r="C546" s="289"/>
      <c r="D546" s="274">
        <f t="shared" si="20"/>
        <v>0</v>
      </c>
      <c r="E546" s="283">
        <v>2080805</v>
      </c>
      <c r="F546" s="284" t="s">
        <v>872</v>
      </c>
      <c r="G546" s="285">
        <v>216</v>
      </c>
      <c r="H546" s="288">
        <v>377</v>
      </c>
      <c r="I546" s="282">
        <f t="shared" si="21"/>
        <v>161</v>
      </c>
    </row>
    <row r="547" s="248" customFormat="1" ht="11.25" spans="1:9">
      <c r="A547" s="280"/>
      <c r="B547" s="280"/>
      <c r="C547" s="289"/>
      <c r="D547" s="274">
        <f t="shared" si="20"/>
        <v>0</v>
      </c>
      <c r="E547" s="283">
        <v>2080806</v>
      </c>
      <c r="F547" s="284" t="s">
        <v>873</v>
      </c>
      <c r="G547" s="285">
        <v>12</v>
      </c>
      <c r="H547" s="288">
        <v>12</v>
      </c>
      <c r="I547" s="282">
        <f t="shared" si="21"/>
        <v>0</v>
      </c>
    </row>
    <row r="548" s="248" customFormat="1" ht="11.25" spans="1:9">
      <c r="A548" s="280"/>
      <c r="B548" s="280"/>
      <c r="C548" s="289"/>
      <c r="D548" s="274"/>
      <c r="E548" s="283">
        <v>2080808</v>
      </c>
      <c r="F548" s="284" t="s">
        <v>874</v>
      </c>
      <c r="G548" s="285">
        <v>2</v>
      </c>
      <c r="H548" s="288">
        <v>1</v>
      </c>
      <c r="I548" s="282">
        <f t="shared" si="21"/>
        <v>-1</v>
      </c>
    </row>
    <row r="549" s="248" customFormat="1" ht="11.25" spans="1:9">
      <c r="A549" s="280"/>
      <c r="B549" s="280"/>
      <c r="C549" s="289"/>
      <c r="D549" s="274">
        <f t="shared" si="20"/>
        <v>0</v>
      </c>
      <c r="E549" s="283">
        <v>2080899</v>
      </c>
      <c r="F549" s="284" t="s">
        <v>875</v>
      </c>
      <c r="G549" s="285">
        <v>270</v>
      </c>
      <c r="H549" s="288">
        <v>685</v>
      </c>
      <c r="I549" s="282">
        <f t="shared" si="21"/>
        <v>415</v>
      </c>
    </row>
    <row r="550" s="248" customFormat="1" ht="11.25" spans="1:9">
      <c r="A550" s="280"/>
      <c r="B550" s="280"/>
      <c r="C550" s="289"/>
      <c r="D550" s="274">
        <f t="shared" si="20"/>
        <v>0</v>
      </c>
      <c r="E550" s="283">
        <v>20809</v>
      </c>
      <c r="F550" s="284" t="s">
        <v>876</v>
      </c>
      <c r="G550" s="285">
        <f>SUM(G551:G556)</f>
        <v>130</v>
      </c>
      <c r="H550" s="286">
        <f>SUM(H551:H556)</f>
        <v>356</v>
      </c>
      <c r="I550" s="282">
        <f t="shared" si="21"/>
        <v>226</v>
      </c>
    </row>
    <row r="551" s="248" customFormat="1" ht="11.25" spans="1:9">
      <c r="A551" s="280"/>
      <c r="B551" s="280"/>
      <c r="C551" s="289"/>
      <c r="D551" s="274">
        <f t="shared" si="20"/>
        <v>0</v>
      </c>
      <c r="E551" s="283">
        <v>2080901</v>
      </c>
      <c r="F551" s="284" t="s">
        <v>877</v>
      </c>
      <c r="G551" s="285">
        <v>61</v>
      </c>
      <c r="H551" s="288">
        <v>114</v>
      </c>
      <c r="I551" s="282">
        <f t="shared" si="21"/>
        <v>53</v>
      </c>
    </row>
    <row r="552" s="248" customFormat="1" ht="11.25" spans="1:9">
      <c r="A552" s="280"/>
      <c r="B552" s="280"/>
      <c r="C552" s="289"/>
      <c r="D552" s="274">
        <f t="shared" si="20"/>
        <v>0</v>
      </c>
      <c r="E552" s="283">
        <v>2080902</v>
      </c>
      <c r="F552" s="284" t="s">
        <v>878</v>
      </c>
      <c r="G552" s="285">
        <v>12</v>
      </c>
      <c r="H552" s="288">
        <v>151</v>
      </c>
      <c r="I552" s="282">
        <f t="shared" si="21"/>
        <v>139</v>
      </c>
    </row>
    <row r="553" s="248" customFormat="1" ht="11.25" spans="1:9">
      <c r="A553" s="280"/>
      <c r="B553" s="280"/>
      <c r="C553" s="289"/>
      <c r="D553" s="274">
        <f t="shared" si="20"/>
        <v>0</v>
      </c>
      <c r="E553" s="283">
        <v>2080903</v>
      </c>
      <c r="F553" s="284" t="s">
        <v>879</v>
      </c>
      <c r="G553" s="285"/>
      <c r="H553" s="288">
        <v>16</v>
      </c>
      <c r="I553" s="282">
        <f t="shared" si="21"/>
        <v>16</v>
      </c>
    </row>
    <row r="554" s="248" customFormat="1" ht="11.25" spans="1:9">
      <c r="A554" s="280"/>
      <c r="B554" s="280"/>
      <c r="C554" s="289"/>
      <c r="D554" s="274">
        <f t="shared" si="20"/>
        <v>0</v>
      </c>
      <c r="E554" s="283">
        <v>2080904</v>
      </c>
      <c r="F554" s="284" t="s">
        <v>880</v>
      </c>
      <c r="G554" s="285">
        <v>17</v>
      </c>
      <c r="H554" s="288"/>
      <c r="I554" s="282">
        <f t="shared" si="21"/>
        <v>-17</v>
      </c>
    </row>
    <row r="555" s="248" customFormat="1" ht="11.25" spans="1:9">
      <c r="A555" s="280"/>
      <c r="B555" s="280"/>
      <c r="C555" s="289"/>
      <c r="D555" s="274">
        <f t="shared" si="20"/>
        <v>0</v>
      </c>
      <c r="E555" s="283">
        <v>2080905</v>
      </c>
      <c r="F555" s="283" t="s">
        <v>881</v>
      </c>
      <c r="G555" s="285">
        <v>14</v>
      </c>
      <c r="H555" s="288">
        <v>49</v>
      </c>
      <c r="I555" s="282">
        <f t="shared" si="21"/>
        <v>35</v>
      </c>
    </row>
    <row r="556" s="248" customFormat="1" ht="11.25" spans="1:9">
      <c r="A556" s="280"/>
      <c r="B556" s="280"/>
      <c r="C556" s="289"/>
      <c r="D556" s="274">
        <f t="shared" si="20"/>
        <v>0</v>
      </c>
      <c r="E556" s="283">
        <v>2080999</v>
      </c>
      <c r="F556" s="284" t="s">
        <v>882</v>
      </c>
      <c r="G556" s="285">
        <v>26</v>
      </c>
      <c r="H556" s="288">
        <v>26</v>
      </c>
      <c r="I556" s="282">
        <f t="shared" si="21"/>
        <v>0</v>
      </c>
    </row>
    <row r="557" s="248" customFormat="1" ht="11.25" spans="1:9">
      <c r="A557" s="280"/>
      <c r="B557" s="280"/>
      <c r="C557" s="289"/>
      <c r="D557" s="274">
        <f t="shared" si="20"/>
        <v>0</v>
      </c>
      <c r="E557" s="283">
        <v>20810</v>
      </c>
      <c r="F557" s="284" t="s">
        <v>883</v>
      </c>
      <c r="G557" s="300">
        <f>SUM(G558:G562)</f>
        <v>711</v>
      </c>
      <c r="H557" s="301">
        <f>SUM(H558:H564)</f>
        <v>1766</v>
      </c>
      <c r="I557" s="282">
        <f t="shared" si="21"/>
        <v>1055</v>
      </c>
    </row>
    <row r="558" s="248" customFormat="1" ht="11.25" spans="1:9">
      <c r="A558" s="280"/>
      <c r="B558" s="280"/>
      <c r="C558" s="289"/>
      <c r="D558" s="274">
        <f t="shared" si="20"/>
        <v>0</v>
      </c>
      <c r="E558" s="283">
        <v>2081001</v>
      </c>
      <c r="F558" s="284" t="s">
        <v>884</v>
      </c>
      <c r="G558" s="302">
        <v>43</v>
      </c>
      <c r="H558" s="303">
        <v>375</v>
      </c>
      <c r="I558" s="282">
        <f t="shared" si="21"/>
        <v>332</v>
      </c>
    </row>
    <row r="559" s="248" customFormat="1" ht="11.25" spans="1:9">
      <c r="A559" s="280"/>
      <c r="B559" s="280"/>
      <c r="C559" s="289"/>
      <c r="D559" s="274">
        <f t="shared" si="20"/>
        <v>0</v>
      </c>
      <c r="E559" s="283">
        <v>2081002</v>
      </c>
      <c r="F559" s="284" t="s">
        <v>885</v>
      </c>
      <c r="G559" s="304">
        <v>161</v>
      </c>
      <c r="H559" s="305">
        <v>533</v>
      </c>
      <c r="I559" s="282">
        <f t="shared" si="21"/>
        <v>372</v>
      </c>
    </row>
    <row r="560" s="248" customFormat="1" ht="11.25" spans="1:9">
      <c r="A560" s="280"/>
      <c r="B560" s="280"/>
      <c r="C560" s="289"/>
      <c r="D560" s="274">
        <f t="shared" si="20"/>
        <v>0</v>
      </c>
      <c r="E560" s="283">
        <v>2081003</v>
      </c>
      <c r="F560" s="284" t="s">
        <v>886</v>
      </c>
      <c r="G560" s="304">
        <v>0</v>
      </c>
      <c r="H560" s="305"/>
      <c r="I560" s="282">
        <f t="shared" si="21"/>
        <v>0</v>
      </c>
    </row>
    <row r="561" s="248" customFormat="1" ht="11.25" spans="1:9">
      <c r="A561" s="280"/>
      <c r="B561" s="280"/>
      <c r="C561" s="289"/>
      <c r="D561" s="274">
        <f t="shared" si="20"/>
        <v>0</v>
      </c>
      <c r="E561" s="283">
        <v>2081004</v>
      </c>
      <c r="F561" s="284" t="s">
        <v>887</v>
      </c>
      <c r="G561" s="304">
        <v>507</v>
      </c>
      <c r="H561" s="305">
        <v>816</v>
      </c>
      <c r="I561" s="282">
        <f t="shared" si="21"/>
        <v>309</v>
      </c>
    </row>
    <row r="562" s="248" customFormat="1" ht="11.25" spans="1:9">
      <c r="A562" s="280"/>
      <c r="B562" s="280"/>
      <c r="C562" s="289"/>
      <c r="D562" s="274">
        <f t="shared" si="20"/>
        <v>0</v>
      </c>
      <c r="E562" s="283">
        <v>2081005</v>
      </c>
      <c r="F562" s="284" t="s">
        <v>888</v>
      </c>
      <c r="G562" s="306"/>
      <c r="H562" s="305"/>
      <c r="I562" s="282">
        <f t="shared" si="21"/>
        <v>0</v>
      </c>
    </row>
    <row r="563" s="248" customFormat="1" ht="11.25" spans="1:9">
      <c r="A563" s="280"/>
      <c r="B563" s="280"/>
      <c r="C563" s="289"/>
      <c r="D563" s="274">
        <f t="shared" si="20"/>
        <v>0</v>
      </c>
      <c r="E563" s="283">
        <v>2081006</v>
      </c>
      <c r="F563" s="283" t="s">
        <v>889</v>
      </c>
      <c r="G563" s="306"/>
      <c r="H563" s="305">
        <v>42</v>
      </c>
      <c r="I563" s="282">
        <f t="shared" si="21"/>
        <v>42</v>
      </c>
    </row>
    <row r="564" s="248" customFormat="1" ht="11.25" spans="1:9">
      <c r="A564" s="280"/>
      <c r="B564" s="280"/>
      <c r="C564" s="289"/>
      <c r="D564" s="274">
        <f t="shared" si="20"/>
        <v>0</v>
      </c>
      <c r="E564" s="283">
        <v>2081099</v>
      </c>
      <c r="F564" s="284" t="s">
        <v>890</v>
      </c>
      <c r="G564" s="306"/>
      <c r="H564" s="305"/>
      <c r="I564" s="282">
        <f t="shared" si="21"/>
        <v>0</v>
      </c>
    </row>
    <row r="565" s="248" customFormat="1" ht="11.25" spans="1:9">
      <c r="A565" s="280"/>
      <c r="B565" s="280"/>
      <c r="C565" s="289"/>
      <c r="D565" s="274">
        <f t="shared" si="20"/>
        <v>0</v>
      </c>
      <c r="E565" s="283">
        <v>20811</v>
      </c>
      <c r="F565" s="284" t="s">
        <v>891</v>
      </c>
      <c r="G565" s="307">
        <f>SUM(G566:G573)</f>
        <v>642</v>
      </c>
      <c r="H565" s="308">
        <f>SUM(H566:H573)</f>
        <v>567</v>
      </c>
      <c r="I565" s="282">
        <f t="shared" si="21"/>
        <v>-75</v>
      </c>
    </row>
    <row r="566" s="248" customFormat="1" ht="11.25" spans="1:9">
      <c r="A566" s="280"/>
      <c r="B566" s="280"/>
      <c r="C566" s="289"/>
      <c r="D566" s="274">
        <f t="shared" si="20"/>
        <v>0</v>
      </c>
      <c r="E566" s="283">
        <v>2081101</v>
      </c>
      <c r="F566" s="284" t="s">
        <v>318</v>
      </c>
      <c r="G566" s="285">
        <v>160</v>
      </c>
      <c r="H566" s="288">
        <v>158</v>
      </c>
      <c r="I566" s="282">
        <f t="shared" si="21"/>
        <v>-2</v>
      </c>
    </row>
    <row r="567" s="248" customFormat="1" ht="11.25" spans="1:9">
      <c r="A567" s="280"/>
      <c r="B567" s="280"/>
      <c r="C567" s="289"/>
      <c r="D567" s="274">
        <f t="shared" si="20"/>
        <v>0</v>
      </c>
      <c r="E567" s="283">
        <v>2081102</v>
      </c>
      <c r="F567" s="284" t="s">
        <v>321</v>
      </c>
      <c r="G567" s="285"/>
      <c r="H567" s="288"/>
      <c r="I567" s="282">
        <f t="shared" si="21"/>
        <v>0</v>
      </c>
    </row>
    <row r="568" s="248" customFormat="1" ht="11.25" spans="1:9">
      <c r="A568" s="280"/>
      <c r="B568" s="280"/>
      <c r="C568" s="289"/>
      <c r="D568" s="274">
        <f t="shared" si="20"/>
        <v>0</v>
      </c>
      <c r="E568" s="283">
        <v>2081103</v>
      </c>
      <c r="F568" s="284" t="s">
        <v>324</v>
      </c>
      <c r="G568" s="285"/>
      <c r="H568" s="288"/>
      <c r="I568" s="282">
        <f t="shared" si="21"/>
        <v>0</v>
      </c>
    </row>
    <row r="569" s="248" customFormat="1" ht="11.25" spans="1:9">
      <c r="A569" s="280"/>
      <c r="B569" s="280"/>
      <c r="C569" s="289"/>
      <c r="D569" s="274">
        <f t="shared" si="20"/>
        <v>0</v>
      </c>
      <c r="E569" s="283">
        <v>2081104</v>
      </c>
      <c r="F569" s="284" t="s">
        <v>892</v>
      </c>
      <c r="G569" s="285">
        <v>30</v>
      </c>
      <c r="H569" s="288">
        <v>35</v>
      </c>
      <c r="I569" s="282">
        <f t="shared" si="21"/>
        <v>5</v>
      </c>
    </row>
    <row r="570" s="248" customFormat="1" ht="11.25" spans="1:9">
      <c r="A570" s="280"/>
      <c r="B570" s="280"/>
      <c r="C570" s="289"/>
      <c r="D570" s="274">
        <f t="shared" si="20"/>
        <v>0</v>
      </c>
      <c r="E570" s="283">
        <v>2081105</v>
      </c>
      <c r="F570" s="284" t="s">
        <v>893</v>
      </c>
      <c r="G570" s="285">
        <v>100</v>
      </c>
      <c r="H570" s="288">
        <v>22</v>
      </c>
      <c r="I570" s="282">
        <f t="shared" si="21"/>
        <v>-78</v>
      </c>
    </row>
    <row r="571" s="248" customFormat="1" ht="11.25" spans="1:9">
      <c r="A571" s="280"/>
      <c r="B571" s="280"/>
      <c r="C571" s="289"/>
      <c r="D571" s="274">
        <f t="shared" si="20"/>
        <v>0</v>
      </c>
      <c r="E571" s="283">
        <v>2081106</v>
      </c>
      <c r="F571" s="284" t="s">
        <v>894</v>
      </c>
      <c r="G571" s="285"/>
      <c r="H571" s="288"/>
      <c r="I571" s="282">
        <f t="shared" si="21"/>
        <v>0</v>
      </c>
    </row>
    <row r="572" s="248" customFormat="1" ht="11.25" spans="1:9">
      <c r="A572" s="280"/>
      <c r="B572" s="280"/>
      <c r="C572" s="289"/>
      <c r="D572" s="274">
        <f t="shared" si="20"/>
        <v>0</v>
      </c>
      <c r="E572" s="283">
        <v>2081107</v>
      </c>
      <c r="F572" s="284" t="s">
        <v>895</v>
      </c>
      <c r="G572" s="285">
        <v>352</v>
      </c>
      <c r="H572" s="288">
        <v>352</v>
      </c>
      <c r="I572" s="282">
        <f t="shared" si="21"/>
        <v>0</v>
      </c>
    </row>
    <row r="573" s="248" customFormat="1" ht="11.25" spans="1:9">
      <c r="A573" s="280"/>
      <c r="B573" s="280"/>
      <c r="C573" s="289"/>
      <c r="D573" s="274">
        <f t="shared" si="20"/>
        <v>0</v>
      </c>
      <c r="E573" s="283">
        <v>2081199</v>
      </c>
      <c r="F573" s="284" t="s">
        <v>896</v>
      </c>
      <c r="G573" s="285"/>
      <c r="H573" s="288"/>
      <c r="I573" s="282">
        <f t="shared" si="21"/>
        <v>0</v>
      </c>
    </row>
    <row r="574" s="248" customFormat="1" ht="11.25" spans="1:9">
      <c r="A574" s="280"/>
      <c r="B574" s="280"/>
      <c r="C574" s="289"/>
      <c r="D574" s="274">
        <f t="shared" si="20"/>
        <v>0</v>
      </c>
      <c r="E574" s="283">
        <v>20816</v>
      </c>
      <c r="F574" s="284" t="s">
        <v>897</v>
      </c>
      <c r="G574" s="285">
        <f>SUM(G575:G578)</f>
        <v>108</v>
      </c>
      <c r="H574" s="286">
        <f>SUM(H575:H578)</f>
        <v>108</v>
      </c>
      <c r="I574" s="282">
        <f t="shared" si="21"/>
        <v>0</v>
      </c>
    </row>
    <row r="575" s="248" customFormat="1" ht="11.25" spans="1:9">
      <c r="A575" s="280"/>
      <c r="B575" s="280"/>
      <c r="C575" s="289"/>
      <c r="D575" s="274">
        <f t="shared" si="20"/>
        <v>0</v>
      </c>
      <c r="E575" s="283">
        <v>2081601</v>
      </c>
      <c r="F575" s="284" t="s">
        <v>318</v>
      </c>
      <c r="G575" s="285">
        <v>98</v>
      </c>
      <c r="H575" s="288">
        <v>105</v>
      </c>
      <c r="I575" s="282">
        <f t="shared" si="21"/>
        <v>7</v>
      </c>
    </row>
    <row r="576" s="248" customFormat="1" ht="11.25" spans="1:9">
      <c r="A576" s="280"/>
      <c r="B576" s="280"/>
      <c r="C576" s="289"/>
      <c r="D576" s="274">
        <f t="shared" si="20"/>
        <v>0</v>
      </c>
      <c r="E576" s="283">
        <v>2081602</v>
      </c>
      <c r="F576" s="284" t="s">
        <v>321</v>
      </c>
      <c r="G576" s="285">
        <v>5</v>
      </c>
      <c r="H576" s="288">
        <v>2</v>
      </c>
      <c r="I576" s="282">
        <f t="shared" si="21"/>
        <v>-3</v>
      </c>
    </row>
    <row r="577" s="248" customFormat="1" ht="11.25" spans="1:9">
      <c r="A577" s="280"/>
      <c r="B577" s="280"/>
      <c r="C577" s="289"/>
      <c r="D577" s="274">
        <f t="shared" si="20"/>
        <v>0</v>
      </c>
      <c r="E577" s="283">
        <v>2081603</v>
      </c>
      <c r="F577" s="284" t="s">
        <v>324</v>
      </c>
      <c r="G577" s="285"/>
      <c r="H577" s="288"/>
      <c r="I577" s="282">
        <f t="shared" si="21"/>
        <v>0</v>
      </c>
    </row>
    <row r="578" s="248" customFormat="1" ht="11.25" spans="1:9">
      <c r="A578" s="280"/>
      <c r="B578" s="280"/>
      <c r="C578" s="289"/>
      <c r="D578" s="274">
        <f t="shared" si="20"/>
        <v>0</v>
      </c>
      <c r="E578" s="283">
        <v>2081699</v>
      </c>
      <c r="F578" s="284" t="s">
        <v>898</v>
      </c>
      <c r="G578" s="285">
        <v>5</v>
      </c>
      <c r="H578" s="288">
        <v>1</v>
      </c>
      <c r="I578" s="282">
        <f t="shared" si="21"/>
        <v>-4</v>
      </c>
    </row>
    <row r="579" s="248" customFormat="1" ht="11.25" spans="1:9">
      <c r="A579" s="280"/>
      <c r="B579" s="280"/>
      <c r="C579" s="289"/>
      <c r="D579" s="274">
        <f t="shared" si="20"/>
        <v>0</v>
      </c>
      <c r="E579" s="283">
        <v>20819</v>
      </c>
      <c r="F579" s="284" t="s">
        <v>899</v>
      </c>
      <c r="G579" s="300">
        <f>SUM(G580:G581)</f>
        <v>135</v>
      </c>
      <c r="H579" s="301">
        <f>SUM(H580:H581)</f>
        <v>5281</v>
      </c>
      <c r="I579" s="282">
        <f t="shared" si="21"/>
        <v>5146</v>
      </c>
    </row>
    <row r="580" s="248" customFormat="1" ht="11.25" spans="1:9">
      <c r="A580" s="280"/>
      <c r="B580" s="280"/>
      <c r="C580" s="289"/>
      <c r="D580" s="274">
        <f t="shared" si="20"/>
        <v>0</v>
      </c>
      <c r="E580" s="283">
        <v>2081901</v>
      </c>
      <c r="F580" s="284" t="s">
        <v>900</v>
      </c>
      <c r="G580" s="302">
        <v>10</v>
      </c>
      <c r="H580" s="303">
        <v>430</v>
      </c>
      <c r="I580" s="282">
        <f t="shared" si="21"/>
        <v>420</v>
      </c>
    </row>
    <row r="581" s="248" customFormat="1" ht="11.25" spans="1:9">
      <c r="A581" s="280"/>
      <c r="B581" s="280"/>
      <c r="C581" s="289"/>
      <c r="D581" s="274">
        <f t="shared" si="20"/>
        <v>0</v>
      </c>
      <c r="E581" s="283">
        <v>2081902</v>
      </c>
      <c r="F581" s="284" t="s">
        <v>901</v>
      </c>
      <c r="G581" s="302">
        <v>125</v>
      </c>
      <c r="H581" s="303">
        <v>4851</v>
      </c>
      <c r="I581" s="282">
        <f t="shared" si="21"/>
        <v>4726</v>
      </c>
    </row>
    <row r="582" s="248" customFormat="1" ht="11.25" spans="1:9">
      <c r="A582" s="280"/>
      <c r="B582" s="280"/>
      <c r="C582" s="289"/>
      <c r="D582" s="274">
        <f t="shared" si="20"/>
        <v>0</v>
      </c>
      <c r="E582" s="283">
        <v>20820</v>
      </c>
      <c r="F582" s="284" t="s">
        <v>902</v>
      </c>
      <c r="G582" s="307">
        <f>SUM(G583:G584)</f>
        <v>64</v>
      </c>
      <c r="H582" s="308">
        <f>SUM(H583:H584)</f>
        <v>174</v>
      </c>
      <c r="I582" s="282">
        <f t="shared" si="21"/>
        <v>110</v>
      </c>
    </row>
    <row r="583" s="248" customFormat="1" ht="11.25" spans="1:9">
      <c r="A583" s="280"/>
      <c r="B583" s="280"/>
      <c r="C583" s="289"/>
      <c r="D583" s="274">
        <f t="shared" si="20"/>
        <v>0</v>
      </c>
      <c r="E583" s="283">
        <v>2082001</v>
      </c>
      <c r="F583" s="284" t="s">
        <v>903</v>
      </c>
      <c r="G583" s="285">
        <v>5</v>
      </c>
      <c r="H583" s="288">
        <v>114</v>
      </c>
      <c r="I583" s="282">
        <f t="shared" si="21"/>
        <v>109</v>
      </c>
    </row>
    <row r="584" s="248" customFormat="1" ht="11.25" spans="1:9">
      <c r="A584" s="280"/>
      <c r="B584" s="280"/>
      <c r="C584" s="289"/>
      <c r="D584" s="274">
        <f t="shared" ref="D584:D647" si="22">C584-B584</f>
        <v>0</v>
      </c>
      <c r="E584" s="283">
        <v>2082002</v>
      </c>
      <c r="F584" s="284" t="s">
        <v>904</v>
      </c>
      <c r="G584" s="285">
        <v>59</v>
      </c>
      <c r="H584" s="288">
        <v>60</v>
      </c>
      <c r="I584" s="282">
        <f t="shared" ref="I584:I647" si="23">H584-G584</f>
        <v>1</v>
      </c>
    </row>
    <row r="585" s="248" customFormat="1" ht="11.25" spans="1:9">
      <c r="A585" s="280"/>
      <c r="B585" s="280"/>
      <c r="C585" s="289"/>
      <c r="D585" s="274">
        <f t="shared" si="22"/>
        <v>0</v>
      </c>
      <c r="E585" s="283">
        <v>20821</v>
      </c>
      <c r="F585" s="284" t="s">
        <v>905</v>
      </c>
      <c r="G585" s="285">
        <f>SUM(G586:G587)</f>
        <v>11</v>
      </c>
      <c r="H585" s="286">
        <f>SUM(H586:H587)</f>
        <v>506</v>
      </c>
      <c r="I585" s="282">
        <f t="shared" si="23"/>
        <v>495</v>
      </c>
    </row>
    <row r="586" s="248" customFormat="1" ht="11.25" spans="1:9">
      <c r="A586" s="280"/>
      <c r="B586" s="280"/>
      <c r="C586" s="289"/>
      <c r="D586" s="274">
        <f t="shared" si="22"/>
        <v>0</v>
      </c>
      <c r="E586" s="283">
        <v>2082101</v>
      </c>
      <c r="F586" s="284" t="s">
        <v>906</v>
      </c>
      <c r="G586" s="285">
        <v>1</v>
      </c>
      <c r="H586" s="288">
        <v>33</v>
      </c>
      <c r="I586" s="282">
        <f t="shared" si="23"/>
        <v>32</v>
      </c>
    </row>
    <row r="587" s="248" customFormat="1" ht="11.25" spans="1:9">
      <c r="A587" s="280"/>
      <c r="B587" s="280"/>
      <c r="C587" s="289"/>
      <c r="D587" s="274">
        <f t="shared" si="22"/>
        <v>0</v>
      </c>
      <c r="E587" s="283">
        <v>2082102</v>
      </c>
      <c r="F587" s="284" t="s">
        <v>907</v>
      </c>
      <c r="G587" s="285">
        <v>10</v>
      </c>
      <c r="H587" s="288">
        <v>473</v>
      </c>
      <c r="I587" s="282">
        <f t="shared" si="23"/>
        <v>463</v>
      </c>
    </row>
    <row r="588" s="248" customFormat="1" ht="11.25" spans="1:9">
      <c r="A588" s="280"/>
      <c r="B588" s="280"/>
      <c r="C588" s="289"/>
      <c r="D588" s="274">
        <f t="shared" si="22"/>
        <v>0</v>
      </c>
      <c r="E588" s="283">
        <v>20824</v>
      </c>
      <c r="F588" s="284" t="s">
        <v>908</v>
      </c>
      <c r="G588" s="285"/>
      <c r="H588" s="288"/>
      <c r="I588" s="282">
        <f t="shared" si="23"/>
        <v>0</v>
      </c>
    </row>
    <row r="589" s="248" customFormat="1" ht="11.25" spans="1:9">
      <c r="A589" s="280"/>
      <c r="B589" s="280"/>
      <c r="C589" s="289"/>
      <c r="D589" s="274">
        <f t="shared" si="22"/>
        <v>0</v>
      </c>
      <c r="E589" s="283">
        <v>2082401</v>
      </c>
      <c r="F589" s="284" t="s">
        <v>909</v>
      </c>
      <c r="G589" s="285"/>
      <c r="H589" s="288"/>
      <c r="I589" s="282">
        <f t="shared" si="23"/>
        <v>0</v>
      </c>
    </row>
    <row r="590" s="248" customFormat="1" ht="11.25" spans="1:9">
      <c r="A590" s="280"/>
      <c r="B590" s="280"/>
      <c r="C590" s="289"/>
      <c r="D590" s="274">
        <f t="shared" si="22"/>
        <v>0</v>
      </c>
      <c r="E590" s="283">
        <v>2082402</v>
      </c>
      <c r="F590" s="284" t="s">
        <v>910</v>
      </c>
      <c r="G590" s="285"/>
      <c r="H590" s="288"/>
      <c r="I590" s="282">
        <f t="shared" si="23"/>
        <v>0</v>
      </c>
    </row>
    <row r="591" s="248" customFormat="1" ht="11.25" spans="1:9">
      <c r="A591" s="280"/>
      <c r="B591" s="280"/>
      <c r="C591" s="289"/>
      <c r="D591" s="274">
        <f t="shared" si="22"/>
        <v>0</v>
      </c>
      <c r="E591" s="283">
        <v>20825</v>
      </c>
      <c r="F591" s="284" t="s">
        <v>911</v>
      </c>
      <c r="G591" s="285">
        <f>SUM(G592:G593)</f>
        <v>40</v>
      </c>
      <c r="H591" s="286">
        <f>SUM(H592:H593)</f>
        <v>40</v>
      </c>
      <c r="I591" s="282">
        <f t="shared" si="23"/>
        <v>0</v>
      </c>
    </row>
    <row r="592" s="248" customFormat="1" ht="11.25" spans="1:9">
      <c r="A592" s="280"/>
      <c r="B592" s="280"/>
      <c r="C592" s="289"/>
      <c r="D592" s="274">
        <f t="shared" si="22"/>
        <v>0</v>
      </c>
      <c r="E592" s="283">
        <v>2082501</v>
      </c>
      <c r="F592" s="284" t="s">
        <v>912</v>
      </c>
      <c r="G592" s="285">
        <v>7</v>
      </c>
      <c r="H592" s="288">
        <v>7</v>
      </c>
      <c r="I592" s="282">
        <f t="shared" si="23"/>
        <v>0</v>
      </c>
    </row>
    <row r="593" s="248" customFormat="1" ht="11.25" spans="1:9">
      <c r="A593" s="280"/>
      <c r="B593" s="280"/>
      <c r="C593" s="289"/>
      <c r="D593" s="274">
        <f t="shared" si="22"/>
        <v>0</v>
      </c>
      <c r="E593" s="283">
        <v>2082502</v>
      </c>
      <c r="F593" s="284" t="s">
        <v>913</v>
      </c>
      <c r="G593" s="285">
        <v>33</v>
      </c>
      <c r="H593" s="288">
        <v>33</v>
      </c>
      <c r="I593" s="282">
        <f t="shared" si="23"/>
        <v>0</v>
      </c>
    </row>
    <row r="594" s="248" customFormat="1" ht="11.25" spans="1:9">
      <c r="A594" s="280"/>
      <c r="B594" s="280"/>
      <c r="C594" s="289"/>
      <c r="D594" s="274">
        <f t="shared" si="22"/>
        <v>0</v>
      </c>
      <c r="E594" s="283">
        <v>20826</v>
      </c>
      <c r="F594" s="284" t="s">
        <v>914</v>
      </c>
      <c r="G594" s="285">
        <f>SUM(G595:G597)</f>
        <v>95</v>
      </c>
      <c r="H594" s="286">
        <f>SUM(H595:H597)</f>
        <v>1101</v>
      </c>
      <c r="I594" s="282">
        <f t="shared" si="23"/>
        <v>1006</v>
      </c>
    </row>
    <row r="595" s="248" customFormat="1" ht="11.25" spans="1:9">
      <c r="A595" s="280"/>
      <c r="B595" s="280"/>
      <c r="C595" s="289"/>
      <c r="D595" s="274">
        <f t="shared" si="22"/>
        <v>0</v>
      </c>
      <c r="E595" s="283">
        <v>2082601</v>
      </c>
      <c r="F595" s="284" t="s">
        <v>915</v>
      </c>
      <c r="G595" s="285"/>
      <c r="H595" s="288"/>
      <c r="I595" s="282">
        <f t="shared" si="23"/>
        <v>0</v>
      </c>
    </row>
    <row r="596" s="248" customFormat="1" ht="11.25" spans="1:9">
      <c r="A596" s="280"/>
      <c r="B596" s="280"/>
      <c r="C596" s="289"/>
      <c r="D596" s="274">
        <f t="shared" si="22"/>
        <v>0</v>
      </c>
      <c r="E596" s="283">
        <v>2082602</v>
      </c>
      <c r="F596" s="284" t="s">
        <v>916</v>
      </c>
      <c r="G596" s="285">
        <v>95</v>
      </c>
      <c r="H596" s="288">
        <v>1101</v>
      </c>
      <c r="I596" s="282">
        <f t="shared" si="23"/>
        <v>1006</v>
      </c>
    </row>
    <row r="597" s="248" customFormat="1" ht="11.25" spans="1:9">
      <c r="A597" s="280"/>
      <c r="B597" s="280"/>
      <c r="C597" s="289"/>
      <c r="D597" s="274">
        <f t="shared" si="22"/>
        <v>0</v>
      </c>
      <c r="E597" s="283">
        <v>2082699</v>
      </c>
      <c r="F597" s="284" t="s">
        <v>917</v>
      </c>
      <c r="G597" s="285"/>
      <c r="H597" s="288"/>
      <c r="I597" s="282">
        <f t="shared" si="23"/>
        <v>0</v>
      </c>
    </row>
    <row r="598" s="248" customFormat="1" ht="11.25" spans="1:9">
      <c r="A598" s="280"/>
      <c r="B598" s="280"/>
      <c r="C598" s="289"/>
      <c r="D598" s="274">
        <f t="shared" si="22"/>
        <v>0</v>
      </c>
      <c r="E598" s="283">
        <v>20827</v>
      </c>
      <c r="F598" s="284" t="s">
        <v>918</v>
      </c>
      <c r="G598" s="285"/>
      <c r="H598" s="288"/>
      <c r="I598" s="282">
        <f t="shared" si="23"/>
        <v>0</v>
      </c>
    </row>
    <row r="599" s="248" customFormat="1" ht="11.25" spans="1:9">
      <c r="A599" s="280"/>
      <c r="B599" s="280"/>
      <c r="C599" s="289"/>
      <c r="D599" s="274">
        <f t="shared" si="22"/>
        <v>0</v>
      </c>
      <c r="E599" s="283">
        <v>2082701</v>
      </c>
      <c r="F599" s="284" t="s">
        <v>919</v>
      </c>
      <c r="G599" s="285"/>
      <c r="H599" s="288"/>
      <c r="I599" s="282">
        <f t="shared" si="23"/>
        <v>0</v>
      </c>
    </row>
    <row r="600" s="248" customFormat="1" ht="11.25" spans="1:9">
      <c r="A600" s="280"/>
      <c r="B600" s="280"/>
      <c r="C600" s="289"/>
      <c r="D600" s="274">
        <f t="shared" si="22"/>
        <v>0</v>
      </c>
      <c r="E600" s="283">
        <v>2082702</v>
      </c>
      <c r="F600" s="284" t="s">
        <v>920</v>
      </c>
      <c r="G600" s="285"/>
      <c r="H600" s="288"/>
      <c r="I600" s="282">
        <f t="shared" si="23"/>
        <v>0</v>
      </c>
    </row>
    <row r="601" s="248" customFormat="1" ht="11.25" spans="1:9">
      <c r="A601" s="280"/>
      <c r="B601" s="280"/>
      <c r="C601" s="289"/>
      <c r="D601" s="274">
        <f t="shared" si="22"/>
        <v>0</v>
      </c>
      <c r="E601" s="283">
        <v>2082703</v>
      </c>
      <c r="F601" s="284" t="s">
        <v>921</v>
      </c>
      <c r="G601" s="285"/>
      <c r="H601" s="288"/>
      <c r="I601" s="282">
        <f t="shared" si="23"/>
        <v>0</v>
      </c>
    </row>
    <row r="602" s="248" customFormat="1" ht="11.25" spans="1:9">
      <c r="A602" s="280"/>
      <c r="B602" s="280"/>
      <c r="C602" s="289"/>
      <c r="D602" s="274">
        <f t="shared" si="22"/>
        <v>0</v>
      </c>
      <c r="E602" s="283">
        <v>2082799</v>
      </c>
      <c r="F602" s="284" t="s">
        <v>922</v>
      </c>
      <c r="G602" s="285"/>
      <c r="H602" s="288"/>
      <c r="I602" s="282">
        <f t="shared" si="23"/>
        <v>0</v>
      </c>
    </row>
    <row r="603" s="248" customFormat="1" ht="11.25" spans="1:9">
      <c r="A603" s="280"/>
      <c r="B603" s="280"/>
      <c r="C603" s="289"/>
      <c r="D603" s="274">
        <f t="shared" si="22"/>
        <v>0</v>
      </c>
      <c r="E603" s="283">
        <v>20828</v>
      </c>
      <c r="F603" s="283" t="s">
        <v>923</v>
      </c>
      <c r="G603" s="285">
        <f>SUM(G604:G610)</f>
        <v>209</v>
      </c>
      <c r="H603" s="286">
        <f>SUM(H604:H609)</f>
        <v>144</v>
      </c>
      <c r="I603" s="282">
        <f t="shared" si="23"/>
        <v>-65</v>
      </c>
    </row>
    <row r="604" s="248" customFormat="1" ht="11.25" spans="1:9">
      <c r="A604" s="280"/>
      <c r="B604" s="280"/>
      <c r="C604" s="289"/>
      <c r="D604" s="274">
        <f t="shared" si="22"/>
        <v>0</v>
      </c>
      <c r="E604" s="283">
        <v>2082801</v>
      </c>
      <c r="F604" s="283" t="s">
        <v>924</v>
      </c>
      <c r="G604" s="285">
        <v>207</v>
      </c>
      <c r="H604" s="288">
        <v>144</v>
      </c>
      <c r="I604" s="282">
        <f t="shared" si="23"/>
        <v>-63</v>
      </c>
    </row>
    <row r="605" s="248" customFormat="1" ht="11.25" spans="1:9">
      <c r="A605" s="280"/>
      <c r="B605" s="280"/>
      <c r="C605" s="289"/>
      <c r="D605" s="274">
        <f t="shared" si="22"/>
        <v>0</v>
      </c>
      <c r="E605" s="283">
        <v>2082802</v>
      </c>
      <c r="F605" s="284" t="s">
        <v>321</v>
      </c>
      <c r="G605" s="285"/>
      <c r="H605" s="288"/>
      <c r="I605" s="282">
        <f t="shared" si="23"/>
        <v>0</v>
      </c>
    </row>
    <row r="606" s="248" customFormat="1" ht="11.25" spans="1:9">
      <c r="A606" s="280"/>
      <c r="B606" s="280"/>
      <c r="C606" s="289"/>
      <c r="D606" s="274">
        <f t="shared" si="22"/>
        <v>0</v>
      </c>
      <c r="E606" s="283">
        <v>2082803</v>
      </c>
      <c r="F606" s="284" t="s">
        <v>324</v>
      </c>
      <c r="G606" s="285"/>
      <c r="H606" s="288"/>
      <c r="I606" s="282">
        <f t="shared" si="23"/>
        <v>0</v>
      </c>
    </row>
    <row r="607" s="248" customFormat="1" ht="11.25" spans="1:9">
      <c r="A607" s="280"/>
      <c r="B607" s="280"/>
      <c r="C607" s="289"/>
      <c r="D607" s="274">
        <f t="shared" si="22"/>
        <v>0</v>
      </c>
      <c r="E607" s="283">
        <v>2082804</v>
      </c>
      <c r="F607" s="283" t="s">
        <v>925</v>
      </c>
      <c r="G607" s="285"/>
      <c r="H607" s="288"/>
      <c r="I607" s="282">
        <f t="shared" si="23"/>
        <v>0</v>
      </c>
    </row>
    <row r="608" s="248" customFormat="1" ht="11.25" spans="1:9">
      <c r="A608" s="280"/>
      <c r="B608" s="280"/>
      <c r="C608" s="289"/>
      <c r="D608" s="274">
        <f t="shared" si="22"/>
        <v>0</v>
      </c>
      <c r="E608" s="283">
        <v>2082805</v>
      </c>
      <c r="F608" s="283" t="s">
        <v>926</v>
      </c>
      <c r="G608" s="285"/>
      <c r="H608" s="288"/>
      <c r="I608" s="282">
        <f t="shared" si="23"/>
        <v>0</v>
      </c>
    </row>
    <row r="609" s="248" customFormat="1" ht="11.25" spans="1:9">
      <c r="A609" s="280"/>
      <c r="B609" s="280"/>
      <c r="C609" s="289"/>
      <c r="D609" s="274">
        <f t="shared" si="22"/>
        <v>0</v>
      </c>
      <c r="E609" s="283">
        <v>2082850</v>
      </c>
      <c r="F609" s="283" t="s">
        <v>927</v>
      </c>
      <c r="G609" s="285"/>
      <c r="H609" s="288"/>
      <c r="I609" s="282">
        <f t="shared" si="23"/>
        <v>0</v>
      </c>
    </row>
    <row r="610" s="248" customFormat="1" ht="11.25" spans="1:9">
      <c r="A610" s="280"/>
      <c r="B610" s="280"/>
      <c r="C610" s="289"/>
      <c r="D610" s="274">
        <f t="shared" si="22"/>
        <v>0</v>
      </c>
      <c r="E610" s="283">
        <v>2082899</v>
      </c>
      <c r="F610" s="283" t="s">
        <v>928</v>
      </c>
      <c r="G610" s="285">
        <v>2</v>
      </c>
      <c r="H610" s="288"/>
      <c r="I610" s="282">
        <f t="shared" si="23"/>
        <v>-2</v>
      </c>
    </row>
    <row r="611" s="248" customFormat="1" ht="11.25" spans="1:9">
      <c r="A611" s="280"/>
      <c r="B611" s="280"/>
      <c r="C611" s="289"/>
      <c r="D611" s="274">
        <f t="shared" si="22"/>
        <v>0</v>
      </c>
      <c r="E611" s="283">
        <v>20830</v>
      </c>
      <c r="F611" s="283" t="s">
        <v>929</v>
      </c>
      <c r="G611" s="285">
        <f>SUM(G612:G613)</f>
        <v>80</v>
      </c>
      <c r="H611" s="288">
        <f>H612</f>
        <v>80</v>
      </c>
      <c r="I611" s="282">
        <f t="shared" si="23"/>
        <v>0</v>
      </c>
    </row>
    <row r="612" s="248" customFormat="1" ht="11.25" spans="1:9">
      <c r="A612" s="280"/>
      <c r="B612" s="280"/>
      <c r="C612" s="289"/>
      <c r="D612" s="274">
        <f t="shared" si="22"/>
        <v>0</v>
      </c>
      <c r="E612" s="283">
        <v>2083001</v>
      </c>
      <c r="F612" s="283" t="s">
        <v>930</v>
      </c>
      <c r="G612" s="285">
        <v>80</v>
      </c>
      <c r="H612" s="288">
        <v>80</v>
      </c>
      <c r="I612" s="282">
        <f t="shared" si="23"/>
        <v>0</v>
      </c>
    </row>
    <row r="613" s="248" customFormat="1" ht="11.25" spans="1:9">
      <c r="A613" s="280"/>
      <c r="B613" s="280"/>
      <c r="C613" s="289"/>
      <c r="D613" s="274">
        <f t="shared" si="22"/>
        <v>0</v>
      </c>
      <c r="E613" s="283">
        <v>2083099</v>
      </c>
      <c r="F613" s="283" t="s">
        <v>931</v>
      </c>
      <c r="G613" s="285"/>
      <c r="H613" s="288"/>
      <c r="I613" s="282">
        <f t="shared" si="23"/>
        <v>0</v>
      </c>
    </row>
    <row r="614" s="248" customFormat="1" ht="11.25" spans="1:9">
      <c r="A614" s="280"/>
      <c r="B614" s="280"/>
      <c r="C614" s="289"/>
      <c r="D614" s="274">
        <f t="shared" si="22"/>
        <v>0</v>
      </c>
      <c r="E614" s="283">
        <v>20899</v>
      </c>
      <c r="F614" s="284" t="s">
        <v>932</v>
      </c>
      <c r="G614" s="285">
        <f>SUM(G615)</f>
        <v>553</v>
      </c>
      <c r="H614" s="286">
        <f>SUM(H615)</f>
        <v>578</v>
      </c>
      <c r="I614" s="282">
        <f t="shared" si="23"/>
        <v>25</v>
      </c>
    </row>
    <row r="615" s="248" customFormat="1" ht="11.25" spans="1:9">
      <c r="A615" s="280"/>
      <c r="B615" s="280"/>
      <c r="C615" s="289"/>
      <c r="D615" s="274">
        <f t="shared" si="22"/>
        <v>0</v>
      </c>
      <c r="E615" s="283">
        <v>2089999</v>
      </c>
      <c r="F615" s="284" t="s">
        <v>933</v>
      </c>
      <c r="G615" s="285">
        <v>553</v>
      </c>
      <c r="H615" s="288">
        <v>578</v>
      </c>
      <c r="I615" s="282">
        <f t="shared" si="23"/>
        <v>25</v>
      </c>
    </row>
    <row r="616" s="248" customFormat="1" ht="11.25" spans="1:9">
      <c r="A616" s="280"/>
      <c r="B616" s="280"/>
      <c r="C616" s="289"/>
      <c r="D616" s="274">
        <f t="shared" si="22"/>
        <v>0</v>
      </c>
      <c r="E616" s="275">
        <v>210</v>
      </c>
      <c r="F616" s="276" t="s">
        <v>934</v>
      </c>
      <c r="G616" s="277">
        <f>SUM(G617,G622,G635,G639,G651,G654,G658,G663,G667,G671,G674,G683,G685)</f>
        <v>29812</v>
      </c>
      <c r="H616" s="278">
        <f>SUM(H617,H622,H635,H639,H651,H654,H658,H663,H667,H671,H674,H683,H685)</f>
        <v>40433</v>
      </c>
      <c r="I616" s="274">
        <f t="shared" si="23"/>
        <v>10621</v>
      </c>
    </row>
    <row r="617" s="248" customFormat="1" ht="11.25" spans="1:9">
      <c r="A617" s="280"/>
      <c r="B617" s="280"/>
      <c r="C617" s="289"/>
      <c r="D617" s="274">
        <f t="shared" si="22"/>
        <v>0</v>
      </c>
      <c r="E617" s="283">
        <v>21001</v>
      </c>
      <c r="F617" s="284" t="s">
        <v>935</v>
      </c>
      <c r="G617" s="300">
        <f>SUM(G618:G621)</f>
        <v>618</v>
      </c>
      <c r="H617" s="301">
        <f>SUM(H618:H621)</f>
        <v>670</v>
      </c>
      <c r="I617" s="282">
        <f t="shared" si="23"/>
        <v>52</v>
      </c>
    </row>
    <row r="618" s="248" customFormat="1" ht="11.25" spans="1:9">
      <c r="A618" s="280"/>
      <c r="B618" s="280"/>
      <c r="C618" s="289"/>
      <c r="D618" s="274">
        <f t="shared" si="22"/>
        <v>0</v>
      </c>
      <c r="E618" s="283">
        <v>2100101</v>
      </c>
      <c r="F618" s="284" t="s">
        <v>318</v>
      </c>
      <c r="G618" s="302">
        <v>325</v>
      </c>
      <c r="H618" s="303">
        <v>313</v>
      </c>
      <c r="I618" s="282">
        <f t="shared" si="23"/>
        <v>-12</v>
      </c>
    </row>
    <row r="619" s="248" customFormat="1" ht="11.25" spans="1:9">
      <c r="A619" s="280"/>
      <c r="B619" s="280"/>
      <c r="C619" s="289"/>
      <c r="D619" s="274">
        <f t="shared" si="22"/>
        <v>0</v>
      </c>
      <c r="E619" s="283">
        <v>2100102</v>
      </c>
      <c r="F619" s="284" t="s">
        <v>321</v>
      </c>
      <c r="G619" s="302"/>
      <c r="H619" s="303"/>
      <c r="I619" s="282">
        <f t="shared" si="23"/>
        <v>0</v>
      </c>
    </row>
    <row r="620" s="248" customFormat="1" ht="11.25" spans="1:9">
      <c r="A620" s="280"/>
      <c r="B620" s="280"/>
      <c r="C620" s="289"/>
      <c r="D620" s="274">
        <f t="shared" si="22"/>
        <v>0</v>
      </c>
      <c r="E620" s="283">
        <v>2100103</v>
      </c>
      <c r="F620" s="284" t="s">
        <v>324</v>
      </c>
      <c r="G620" s="302"/>
      <c r="H620" s="303"/>
      <c r="I620" s="282">
        <f t="shared" si="23"/>
        <v>0</v>
      </c>
    </row>
    <row r="621" s="248" customFormat="1" ht="11.25" spans="1:9">
      <c r="A621" s="280"/>
      <c r="B621" s="280"/>
      <c r="C621" s="289"/>
      <c r="D621" s="274">
        <f t="shared" si="22"/>
        <v>0</v>
      </c>
      <c r="E621" s="283">
        <v>2100199</v>
      </c>
      <c r="F621" s="284" t="s">
        <v>936</v>
      </c>
      <c r="G621" s="302">
        <v>293</v>
      </c>
      <c r="H621" s="303">
        <v>357</v>
      </c>
      <c r="I621" s="282">
        <f t="shared" si="23"/>
        <v>64</v>
      </c>
    </row>
    <row r="622" s="248" customFormat="1" ht="11.25" spans="1:9">
      <c r="A622" s="280"/>
      <c r="B622" s="280"/>
      <c r="C622" s="289"/>
      <c r="D622" s="274">
        <f t="shared" si="22"/>
        <v>0</v>
      </c>
      <c r="E622" s="283">
        <v>21002</v>
      </c>
      <c r="F622" s="284" t="s">
        <v>937</v>
      </c>
      <c r="G622" s="307">
        <f>SUM(G623:G634)</f>
        <v>4805</v>
      </c>
      <c r="H622" s="308">
        <f>SUM(H623:H634)</f>
        <v>4278</v>
      </c>
      <c r="I622" s="282">
        <f t="shared" si="23"/>
        <v>-527</v>
      </c>
    </row>
    <row r="623" s="248" customFormat="1" ht="11.25" spans="1:9">
      <c r="A623" s="280"/>
      <c r="B623" s="280"/>
      <c r="C623" s="289"/>
      <c r="D623" s="274">
        <f t="shared" si="22"/>
        <v>0</v>
      </c>
      <c r="E623" s="283">
        <v>2100201</v>
      </c>
      <c r="F623" s="284" t="s">
        <v>938</v>
      </c>
      <c r="G623" s="285">
        <v>3392</v>
      </c>
      <c r="H623" s="288">
        <v>2456</v>
      </c>
      <c r="I623" s="282">
        <f t="shared" si="23"/>
        <v>-936</v>
      </c>
    </row>
    <row r="624" s="248" customFormat="1" ht="11.25" spans="1:9">
      <c r="A624" s="280"/>
      <c r="B624" s="280"/>
      <c r="C624" s="289"/>
      <c r="D624" s="274">
        <f t="shared" si="22"/>
        <v>0</v>
      </c>
      <c r="E624" s="283">
        <v>2100202</v>
      </c>
      <c r="F624" s="284" t="s">
        <v>939</v>
      </c>
      <c r="G624" s="285">
        <v>1121</v>
      </c>
      <c r="H624" s="288">
        <v>827</v>
      </c>
      <c r="I624" s="282">
        <f t="shared" si="23"/>
        <v>-294</v>
      </c>
    </row>
    <row r="625" s="248" customFormat="1" ht="11.25" spans="1:9">
      <c r="A625" s="280"/>
      <c r="B625" s="280"/>
      <c r="C625" s="289"/>
      <c r="D625" s="274">
        <f t="shared" si="22"/>
        <v>0</v>
      </c>
      <c r="E625" s="283">
        <v>2100203</v>
      </c>
      <c r="F625" s="284" t="s">
        <v>940</v>
      </c>
      <c r="G625" s="285"/>
      <c r="H625" s="288"/>
      <c r="I625" s="282">
        <f t="shared" si="23"/>
        <v>0</v>
      </c>
    </row>
    <row r="626" s="248" customFormat="1" ht="11.25" spans="1:9">
      <c r="A626" s="280"/>
      <c r="B626" s="280"/>
      <c r="C626" s="289"/>
      <c r="D626" s="274">
        <f t="shared" si="22"/>
        <v>0</v>
      </c>
      <c r="E626" s="283">
        <v>2100204</v>
      </c>
      <c r="F626" s="284" t="s">
        <v>941</v>
      </c>
      <c r="G626" s="285"/>
      <c r="H626" s="288"/>
      <c r="I626" s="282">
        <f t="shared" si="23"/>
        <v>0</v>
      </c>
    </row>
    <row r="627" s="248" customFormat="1" ht="11.25" spans="1:9">
      <c r="A627" s="280"/>
      <c r="B627" s="280"/>
      <c r="C627" s="289"/>
      <c r="D627" s="274">
        <f t="shared" si="22"/>
        <v>0</v>
      </c>
      <c r="E627" s="283">
        <v>2100205</v>
      </c>
      <c r="F627" s="284" t="s">
        <v>942</v>
      </c>
      <c r="G627" s="285"/>
      <c r="H627" s="288"/>
      <c r="I627" s="282">
        <f t="shared" si="23"/>
        <v>0</v>
      </c>
    </row>
    <row r="628" s="248" customFormat="1" ht="11.25" spans="1:9">
      <c r="A628" s="280"/>
      <c r="B628" s="280"/>
      <c r="C628" s="289"/>
      <c r="D628" s="274">
        <f t="shared" si="22"/>
        <v>0</v>
      </c>
      <c r="E628" s="283">
        <v>2100206</v>
      </c>
      <c r="F628" s="284" t="s">
        <v>943</v>
      </c>
      <c r="G628" s="285"/>
      <c r="H628" s="288"/>
      <c r="I628" s="282">
        <f t="shared" si="23"/>
        <v>0</v>
      </c>
    </row>
    <row r="629" s="248" customFormat="1" ht="11.25" spans="1:9">
      <c r="A629" s="280"/>
      <c r="B629" s="280"/>
      <c r="C629" s="289"/>
      <c r="D629" s="274">
        <f t="shared" si="22"/>
        <v>0</v>
      </c>
      <c r="E629" s="283">
        <v>2100207</v>
      </c>
      <c r="F629" s="284" t="s">
        <v>944</v>
      </c>
      <c r="G629" s="285"/>
      <c r="H629" s="288"/>
      <c r="I629" s="282">
        <f t="shared" si="23"/>
        <v>0</v>
      </c>
    </row>
    <row r="630" s="248" customFormat="1" ht="11.25" spans="1:9">
      <c r="A630" s="280"/>
      <c r="B630" s="280"/>
      <c r="C630" s="289"/>
      <c r="D630" s="274">
        <f t="shared" si="22"/>
        <v>0</v>
      </c>
      <c r="E630" s="283">
        <v>2100208</v>
      </c>
      <c r="F630" s="284" t="s">
        <v>945</v>
      </c>
      <c r="G630" s="285"/>
      <c r="H630" s="288"/>
      <c r="I630" s="282">
        <f t="shared" si="23"/>
        <v>0</v>
      </c>
    </row>
    <row r="631" s="248" customFormat="1" ht="11.25" spans="1:9">
      <c r="A631" s="280"/>
      <c r="B631" s="280"/>
      <c r="C631" s="289"/>
      <c r="D631" s="274">
        <f t="shared" si="22"/>
        <v>0</v>
      </c>
      <c r="E631" s="283">
        <v>2100209</v>
      </c>
      <c r="F631" s="284" t="s">
        <v>946</v>
      </c>
      <c r="G631" s="285"/>
      <c r="H631" s="288"/>
      <c r="I631" s="282">
        <f t="shared" si="23"/>
        <v>0</v>
      </c>
    </row>
    <row r="632" s="248" customFormat="1" ht="11.25" spans="1:9">
      <c r="A632" s="280"/>
      <c r="B632" s="280"/>
      <c r="C632" s="289"/>
      <c r="D632" s="274">
        <f t="shared" si="22"/>
        <v>0</v>
      </c>
      <c r="E632" s="283">
        <v>2100210</v>
      </c>
      <c r="F632" s="284" t="s">
        <v>947</v>
      </c>
      <c r="G632" s="285"/>
      <c r="H632" s="288"/>
      <c r="I632" s="282">
        <f t="shared" si="23"/>
        <v>0</v>
      </c>
    </row>
    <row r="633" s="248" customFormat="1" ht="11.25" spans="1:9">
      <c r="A633" s="280"/>
      <c r="B633" s="280"/>
      <c r="C633" s="289"/>
      <c r="D633" s="274">
        <f t="shared" si="22"/>
        <v>0</v>
      </c>
      <c r="E633" s="283">
        <v>2100211</v>
      </c>
      <c r="F633" s="284" t="s">
        <v>948</v>
      </c>
      <c r="G633" s="285"/>
      <c r="H633" s="288"/>
      <c r="I633" s="282">
        <f t="shared" si="23"/>
        <v>0</v>
      </c>
    </row>
    <row r="634" s="248" customFormat="1" ht="11.25" spans="1:9">
      <c r="A634" s="280"/>
      <c r="B634" s="280"/>
      <c r="C634" s="289"/>
      <c r="D634" s="274">
        <f t="shared" si="22"/>
        <v>0</v>
      </c>
      <c r="E634" s="283">
        <v>2100299</v>
      </c>
      <c r="F634" s="284" t="s">
        <v>949</v>
      </c>
      <c r="G634" s="285">
        <v>292</v>
      </c>
      <c r="H634" s="288">
        <v>995</v>
      </c>
      <c r="I634" s="282">
        <f t="shared" si="23"/>
        <v>703</v>
      </c>
    </row>
    <row r="635" s="248" customFormat="1" ht="11.25" spans="1:9">
      <c r="A635" s="280"/>
      <c r="B635" s="280"/>
      <c r="C635" s="289"/>
      <c r="D635" s="274">
        <f t="shared" si="22"/>
        <v>0</v>
      </c>
      <c r="E635" s="283">
        <v>21003</v>
      </c>
      <c r="F635" s="284" t="s">
        <v>950</v>
      </c>
      <c r="G635" s="300">
        <f>SUM(G636:G638)</f>
        <v>3855</v>
      </c>
      <c r="H635" s="301">
        <f>SUM(H636:H638)</f>
        <v>5365</v>
      </c>
      <c r="I635" s="282">
        <f t="shared" si="23"/>
        <v>1510</v>
      </c>
    </row>
    <row r="636" s="248" customFormat="1" ht="11.25" spans="1:9">
      <c r="A636" s="280"/>
      <c r="B636" s="280"/>
      <c r="C636" s="289"/>
      <c r="D636" s="274">
        <f t="shared" si="22"/>
        <v>0</v>
      </c>
      <c r="E636" s="283">
        <v>2100301</v>
      </c>
      <c r="F636" s="284" t="s">
        <v>951</v>
      </c>
      <c r="G636" s="302"/>
      <c r="H636" s="303"/>
      <c r="I636" s="282">
        <f t="shared" si="23"/>
        <v>0</v>
      </c>
    </row>
    <row r="637" s="248" customFormat="1" ht="11.25" spans="1:9">
      <c r="A637" s="280"/>
      <c r="B637" s="280"/>
      <c r="C637" s="289"/>
      <c r="D637" s="274">
        <f t="shared" si="22"/>
        <v>0</v>
      </c>
      <c r="E637" s="283">
        <v>2100302</v>
      </c>
      <c r="F637" s="284" t="s">
        <v>952</v>
      </c>
      <c r="G637" s="302">
        <v>3792</v>
      </c>
      <c r="H637" s="303">
        <v>4113</v>
      </c>
      <c r="I637" s="282">
        <f t="shared" si="23"/>
        <v>321</v>
      </c>
    </row>
    <row r="638" s="248" customFormat="1" ht="11.25" spans="1:9">
      <c r="A638" s="280"/>
      <c r="B638" s="280"/>
      <c r="C638" s="289"/>
      <c r="D638" s="274">
        <f t="shared" si="22"/>
        <v>0</v>
      </c>
      <c r="E638" s="283">
        <v>2100399</v>
      </c>
      <c r="F638" s="284" t="s">
        <v>953</v>
      </c>
      <c r="G638" s="302">
        <v>63</v>
      </c>
      <c r="H638" s="303">
        <v>1252</v>
      </c>
      <c r="I638" s="282">
        <f t="shared" si="23"/>
        <v>1189</v>
      </c>
    </row>
    <row r="639" s="248" customFormat="1" ht="11.25" spans="1:9">
      <c r="A639" s="280"/>
      <c r="B639" s="280"/>
      <c r="C639" s="289"/>
      <c r="D639" s="274">
        <f t="shared" si="22"/>
        <v>0</v>
      </c>
      <c r="E639" s="283">
        <v>21004</v>
      </c>
      <c r="F639" s="284" t="s">
        <v>954</v>
      </c>
      <c r="G639" s="285">
        <f>SUM(G640:G650)</f>
        <v>8662</v>
      </c>
      <c r="H639" s="286">
        <f>SUM(H640:H650)</f>
        <v>17236</v>
      </c>
      <c r="I639" s="282">
        <f t="shared" si="23"/>
        <v>8574</v>
      </c>
    </row>
    <row r="640" s="248" customFormat="1" ht="11.25" spans="1:9">
      <c r="A640" s="280"/>
      <c r="B640" s="280"/>
      <c r="C640" s="289"/>
      <c r="D640" s="274">
        <f t="shared" si="22"/>
        <v>0</v>
      </c>
      <c r="E640" s="283">
        <v>2100401</v>
      </c>
      <c r="F640" s="284" t="s">
        <v>955</v>
      </c>
      <c r="G640" s="285">
        <v>833</v>
      </c>
      <c r="H640" s="288">
        <v>880</v>
      </c>
      <c r="I640" s="282">
        <f t="shared" si="23"/>
        <v>47</v>
      </c>
    </row>
    <row r="641" s="248" customFormat="1" ht="11.25" spans="1:9">
      <c r="A641" s="280"/>
      <c r="B641" s="280"/>
      <c r="C641" s="289"/>
      <c r="D641" s="274">
        <f t="shared" si="22"/>
        <v>0</v>
      </c>
      <c r="E641" s="283">
        <v>2100402</v>
      </c>
      <c r="F641" s="284" t="s">
        <v>956</v>
      </c>
      <c r="G641" s="285">
        <v>195</v>
      </c>
      <c r="H641" s="288">
        <v>177</v>
      </c>
      <c r="I641" s="282">
        <f t="shared" si="23"/>
        <v>-18</v>
      </c>
    </row>
    <row r="642" s="248" customFormat="1" ht="11.25" spans="1:9">
      <c r="A642" s="280"/>
      <c r="B642" s="280"/>
      <c r="C642" s="289"/>
      <c r="D642" s="274">
        <f t="shared" si="22"/>
        <v>0</v>
      </c>
      <c r="E642" s="283">
        <v>2100403</v>
      </c>
      <c r="F642" s="284" t="s">
        <v>957</v>
      </c>
      <c r="G642" s="285">
        <v>967</v>
      </c>
      <c r="H642" s="288">
        <v>1019</v>
      </c>
      <c r="I642" s="282">
        <f t="shared" si="23"/>
        <v>52</v>
      </c>
    </row>
    <row r="643" s="248" customFormat="1" ht="11.25" spans="1:9">
      <c r="A643" s="280"/>
      <c r="B643" s="280"/>
      <c r="C643" s="289"/>
      <c r="D643" s="274">
        <f t="shared" si="22"/>
        <v>0</v>
      </c>
      <c r="E643" s="283">
        <v>2100404</v>
      </c>
      <c r="F643" s="284" t="s">
        <v>958</v>
      </c>
      <c r="G643" s="285"/>
      <c r="H643" s="288"/>
      <c r="I643" s="282">
        <f t="shared" si="23"/>
        <v>0</v>
      </c>
    </row>
    <row r="644" s="248" customFormat="1" ht="11.25" spans="1:9">
      <c r="A644" s="280"/>
      <c r="B644" s="280"/>
      <c r="C644" s="289"/>
      <c r="D644" s="274">
        <f t="shared" si="22"/>
        <v>0</v>
      </c>
      <c r="E644" s="283">
        <v>2100405</v>
      </c>
      <c r="F644" s="284" t="s">
        <v>959</v>
      </c>
      <c r="G644" s="285"/>
      <c r="H644" s="288"/>
      <c r="I644" s="282">
        <f t="shared" si="23"/>
        <v>0</v>
      </c>
    </row>
    <row r="645" s="248" customFormat="1" ht="11.25" spans="1:9">
      <c r="A645" s="280"/>
      <c r="B645" s="280"/>
      <c r="C645" s="289"/>
      <c r="D645" s="274">
        <f t="shared" si="22"/>
        <v>0</v>
      </c>
      <c r="E645" s="283">
        <v>2100406</v>
      </c>
      <c r="F645" s="284" t="s">
        <v>960</v>
      </c>
      <c r="G645" s="285"/>
      <c r="H645" s="288"/>
      <c r="I645" s="282">
        <f t="shared" si="23"/>
        <v>0</v>
      </c>
    </row>
    <row r="646" s="248" customFormat="1" ht="11.25" spans="1:9">
      <c r="A646" s="280"/>
      <c r="B646" s="280"/>
      <c r="C646" s="289"/>
      <c r="D646" s="274">
        <f t="shared" si="22"/>
        <v>0</v>
      </c>
      <c r="E646" s="283">
        <v>2100407</v>
      </c>
      <c r="F646" s="284" t="s">
        <v>961</v>
      </c>
      <c r="G646" s="285"/>
      <c r="H646" s="288"/>
      <c r="I646" s="282">
        <f t="shared" si="23"/>
        <v>0</v>
      </c>
    </row>
    <row r="647" s="248" customFormat="1" ht="11.25" spans="1:9">
      <c r="A647" s="280"/>
      <c r="B647" s="280"/>
      <c r="C647" s="289"/>
      <c r="D647" s="274">
        <f t="shared" si="22"/>
        <v>0</v>
      </c>
      <c r="E647" s="283">
        <v>2100408</v>
      </c>
      <c r="F647" s="284" t="s">
        <v>962</v>
      </c>
      <c r="G647" s="285">
        <v>172</v>
      </c>
      <c r="H647" s="288">
        <v>2498</v>
      </c>
      <c r="I647" s="282">
        <f t="shared" si="23"/>
        <v>2326</v>
      </c>
    </row>
    <row r="648" s="248" customFormat="1" ht="11.25" spans="1:9">
      <c r="A648" s="280"/>
      <c r="B648" s="280"/>
      <c r="C648" s="289"/>
      <c r="D648" s="274">
        <f t="shared" ref="D648:D711" si="24">C648-B648</f>
        <v>0</v>
      </c>
      <c r="E648" s="283">
        <v>2100409</v>
      </c>
      <c r="F648" s="284" t="s">
        <v>963</v>
      </c>
      <c r="G648" s="285">
        <v>6475</v>
      </c>
      <c r="H648" s="288">
        <v>6548</v>
      </c>
      <c r="I648" s="282">
        <f t="shared" ref="I648:I711" si="25">H648-G648</f>
        <v>73</v>
      </c>
    </row>
    <row r="649" s="248" customFormat="1" ht="11.25" spans="1:9">
      <c r="A649" s="280"/>
      <c r="B649" s="280"/>
      <c r="C649" s="289"/>
      <c r="D649" s="274">
        <f t="shared" si="24"/>
        <v>0</v>
      </c>
      <c r="E649" s="283">
        <v>2100410</v>
      </c>
      <c r="F649" s="284" t="s">
        <v>964</v>
      </c>
      <c r="G649" s="285">
        <v>0</v>
      </c>
      <c r="H649" s="288">
        <v>5917</v>
      </c>
      <c r="I649" s="282">
        <f t="shared" si="25"/>
        <v>5917</v>
      </c>
    </row>
    <row r="650" s="248" customFormat="1" ht="11.25" spans="1:9">
      <c r="A650" s="280"/>
      <c r="B650" s="280"/>
      <c r="C650" s="289"/>
      <c r="D650" s="274">
        <f t="shared" si="24"/>
        <v>0</v>
      </c>
      <c r="E650" s="283">
        <v>2100499</v>
      </c>
      <c r="F650" s="284" t="s">
        <v>965</v>
      </c>
      <c r="G650" s="285">
        <v>20</v>
      </c>
      <c r="H650" s="288">
        <v>197</v>
      </c>
      <c r="I650" s="282">
        <f t="shared" si="25"/>
        <v>177</v>
      </c>
    </row>
    <row r="651" s="248" customFormat="1" ht="11.25" spans="1:9">
      <c r="A651" s="280"/>
      <c r="B651" s="280"/>
      <c r="C651" s="289"/>
      <c r="D651" s="274">
        <f t="shared" si="24"/>
        <v>0</v>
      </c>
      <c r="E651" s="283">
        <v>21006</v>
      </c>
      <c r="F651" s="284" t="s">
        <v>966</v>
      </c>
      <c r="G651" s="285"/>
      <c r="H651" s="288">
        <f>SUM(H652)</f>
        <v>10</v>
      </c>
      <c r="I651" s="282">
        <f t="shared" si="25"/>
        <v>10</v>
      </c>
    </row>
    <row r="652" s="248" customFormat="1" ht="11.25" spans="1:9">
      <c r="A652" s="280"/>
      <c r="B652" s="280"/>
      <c r="C652" s="289"/>
      <c r="D652" s="274">
        <f t="shared" si="24"/>
        <v>0</v>
      </c>
      <c r="E652" s="283">
        <v>2160601</v>
      </c>
      <c r="F652" s="284" t="s">
        <v>967</v>
      </c>
      <c r="G652" s="285"/>
      <c r="H652" s="288">
        <v>10</v>
      </c>
      <c r="I652" s="282">
        <f t="shared" si="25"/>
        <v>10</v>
      </c>
    </row>
    <row r="653" s="248" customFormat="1" ht="11.25" spans="1:9">
      <c r="A653" s="280"/>
      <c r="B653" s="280"/>
      <c r="C653" s="289"/>
      <c r="D653" s="274">
        <f t="shared" si="24"/>
        <v>0</v>
      </c>
      <c r="E653" s="283">
        <v>2160699</v>
      </c>
      <c r="F653" s="284" t="s">
        <v>968</v>
      </c>
      <c r="G653" s="285"/>
      <c r="H653" s="288"/>
      <c r="I653" s="282">
        <f t="shared" si="25"/>
        <v>0</v>
      </c>
    </row>
    <row r="654" s="248" customFormat="1" ht="11.25" spans="1:9">
      <c r="A654" s="280"/>
      <c r="B654" s="280"/>
      <c r="C654" s="289"/>
      <c r="D654" s="274">
        <f t="shared" si="24"/>
        <v>0</v>
      </c>
      <c r="E654" s="283">
        <v>21007</v>
      </c>
      <c r="F654" s="284" t="s">
        <v>969</v>
      </c>
      <c r="G654" s="285">
        <f>SUM(G655:G657)</f>
        <v>202</v>
      </c>
      <c r="H654" s="286">
        <f>SUM(H655:H657)</f>
        <v>476</v>
      </c>
      <c r="I654" s="282">
        <f t="shared" si="25"/>
        <v>274</v>
      </c>
    </row>
    <row r="655" s="248" customFormat="1" ht="11.25" spans="1:9">
      <c r="A655" s="280"/>
      <c r="B655" s="280"/>
      <c r="C655" s="289"/>
      <c r="D655" s="274">
        <f t="shared" si="24"/>
        <v>0</v>
      </c>
      <c r="E655" s="283">
        <v>2100716</v>
      </c>
      <c r="F655" s="284" t="s">
        <v>970</v>
      </c>
      <c r="G655" s="285">
        <v>5</v>
      </c>
      <c r="H655" s="288"/>
      <c r="I655" s="282">
        <f t="shared" si="25"/>
        <v>-5</v>
      </c>
    </row>
    <row r="656" s="248" customFormat="1" ht="11.25" spans="1:9">
      <c r="A656" s="280"/>
      <c r="B656" s="280"/>
      <c r="C656" s="289"/>
      <c r="D656" s="274">
        <f t="shared" si="24"/>
        <v>0</v>
      </c>
      <c r="E656" s="283">
        <v>2100717</v>
      </c>
      <c r="F656" s="284" t="s">
        <v>971</v>
      </c>
      <c r="G656" s="285">
        <v>197</v>
      </c>
      <c r="H656" s="288"/>
      <c r="I656" s="282">
        <f t="shared" si="25"/>
        <v>-197</v>
      </c>
    </row>
    <row r="657" s="248" customFormat="1" ht="11.25" spans="1:9">
      <c r="A657" s="280"/>
      <c r="B657" s="280"/>
      <c r="C657" s="289"/>
      <c r="D657" s="274">
        <f t="shared" si="24"/>
        <v>0</v>
      </c>
      <c r="E657" s="283">
        <v>2100799</v>
      </c>
      <c r="F657" s="284" t="s">
        <v>972</v>
      </c>
      <c r="G657" s="285"/>
      <c r="H657" s="288">
        <v>476</v>
      </c>
      <c r="I657" s="282">
        <f t="shared" si="25"/>
        <v>476</v>
      </c>
    </row>
    <row r="658" s="248" customFormat="1" ht="11.25" spans="1:9">
      <c r="A658" s="280"/>
      <c r="B658" s="280"/>
      <c r="C658" s="289"/>
      <c r="D658" s="274">
        <f t="shared" si="24"/>
        <v>0</v>
      </c>
      <c r="E658" s="283">
        <v>21011</v>
      </c>
      <c r="F658" s="284" t="s">
        <v>973</v>
      </c>
      <c r="G658" s="285">
        <f>SUM(G659:G662)</f>
        <v>10275</v>
      </c>
      <c r="H658" s="286">
        <f>SUM(H659:H662)</f>
        <v>9809</v>
      </c>
      <c r="I658" s="282">
        <f t="shared" si="25"/>
        <v>-466</v>
      </c>
    </row>
    <row r="659" s="248" customFormat="1" ht="11.25" spans="1:9">
      <c r="A659" s="280"/>
      <c r="B659" s="280"/>
      <c r="C659" s="289"/>
      <c r="D659" s="274">
        <f t="shared" si="24"/>
        <v>0</v>
      </c>
      <c r="E659" s="283">
        <v>2101101</v>
      </c>
      <c r="F659" s="284" t="s">
        <v>974</v>
      </c>
      <c r="G659" s="285">
        <v>2056</v>
      </c>
      <c r="H659" s="288">
        <v>1855</v>
      </c>
      <c r="I659" s="282">
        <f t="shared" si="25"/>
        <v>-201</v>
      </c>
    </row>
    <row r="660" s="248" customFormat="1" ht="11.25" spans="1:9">
      <c r="A660" s="280"/>
      <c r="B660" s="280"/>
      <c r="C660" s="289"/>
      <c r="D660" s="274">
        <f t="shared" si="24"/>
        <v>0</v>
      </c>
      <c r="E660" s="283">
        <v>2101102</v>
      </c>
      <c r="F660" s="284" t="s">
        <v>975</v>
      </c>
      <c r="G660" s="285">
        <v>7378</v>
      </c>
      <c r="H660" s="288">
        <v>7378</v>
      </c>
      <c r="I660" s="282">
        <f t="shared" si="25"/>
        <v>0</v>
      </c>
    </row>
    <row r="661" s="248" customFormat="1" ht="11.25" spans="1:9">
      <c r="A661" s="280"/>
      <c r="B661" s="280"/>
      <c r="C661" s="289"/>
      <c r="D661" s="274">
        <f t="shared" si="24"/>
        <v>0</v>
      </c>
      <c r="E661" s="283">
        <v>2101103</v>
      </c>
      <c r="F661" s="284" t="s">
        <v>976</v>
      </c>
      <c r="G661" s="285"/>
      <c r="H661" s="288"/>
      <c r="I661" s="282">
        <f t="shared" si="25"/>
        <v>0</v>
      </c>
    </row>
    <row r="662" s="248" customFormat="1" ht="11.25" spans="1:9">
      <c r="A662" s="280"/>
      <c r="B662" s="280"/>
      <c r="C662" s="289"/>
      <c r="D662" s="274">
        <f t="shared" si="24"/>
        <v>0</v>
      </c>
      <c r="E662" s="283">
        <v>2101199</v>
      </c>
      <c r="F662" s="284" t="s">
        <v>977</v>
      </c>
      <c r="G662" s="285">
        <v>841</v>
      </c>
      <c r="H662" s="288">
        <v>576</v>
      </c>
      <c r="I662" s="282">
        <f t="shared" si="25"/>
        <v>-265</v>
      </c>
    </row>
    <row r="663" s="248" customFormat="1" ht="11.25" spans="1:9">
      <c r="A663" s="280"/>
      <c r="B663" s="280"/>
      <c r="C663" s="289"/>
      <c r="D663" s="274">
        <f t="shared" si="24"/>
        <v>0</v>
      </c>
      <c r="E663" s="283">
        <v>21012</v>
      </c>
      <c r="F663" s="284" t="s">
        <v>978</v>
      </c>
      <c r="G663" s="285">
        <f>SUM(G664:G666)</f>
        <v>712</v>
      </c>
      <c r="H663" s="286">
        <f>SUM(H664:H666)</f>
        <v>366</v>
      </c>
      <c r="I663" s="282">
        <f t="shared" si="25"/>
        <v>-346</v>
      </c>
    </row>
    <row r="664" s="248" customFormat="1" ht="11.25" spans="1:9">
      <c r="A664" s="280"/>
      <c r="B664" s="280"/>
      <c r="C664" s="289"/>
      <c r="D664" s="274">
        <f t="shared" si="24"/>
        <v>0</v>
      </c>
      <c r="E664" s="283">
        <v>2101201</v>
      </c>
      <c r="F664" s="284" t="s">
        <v>979</v>
      </c>
      <c r="G664" s="285"/>
      <c r="H664" s="288"/>
      <c r="I664" s="282">
        <f t="shared" si="25"/>
        <v>0</v>
      </c>
    </row>
    <row r="665" s="248" customFormat="1" ht="11.25" spans="1:9">
      <c r="A665" s="280"/>
      <c r="B665" s="280"/>
      <c r="C665" s="289"/>
      <c r="D665" s="274">
        <f t="shared" si="24"/>
        <v>0</v>
      </c>
      <c r="E665" s="283">
        <v>2101202</v>
      </c>
      <c r="F665" s="284" t="s">
        <v>980</v>
      </c>
      <c r="G665" s="285">
        <v>712</v>
      </c>
      <c r="H665" s="288">
        <v>366</v>
      </c>
      <c r="I665" s="282">
        <f t="shared" si="25"/>
        <v>-346</v>
      </c>
    </row>
    <row r="666" s="248" customFormat="1" ht="11.25" spans="1:9">
      <c r="A666" s="280"/>
      <c r="B666" s="280"/>
      <c r="C666" s="289"/>
      <c r="D666" s="274">
        <f t="shared" si="24"/>
        <v>0</v>
      </c>
      <c r="E666" s="283">
        <v>2101299</v>
      </c>
      <c r="F666" s="284" t="s">
        <v>981</v>
      </c>
      <c r="G666" s="285"/>
      <c r="H666" s="288"/>
      <c r="I666" s="282">
        <f t="shared" si="25"/>
        <v>0</v>
      </c>
    </row>
    <row r="667" s="248" customFormat="1" ht="11.25" spans="1:9">
      <c r="A667" s="280"/>
      <c r="B667" s="280"/>
      <c r="C667" s="289"/>
      <c r="D667" s="274">
        <f t="shared" si="24"/>
        <v>0</v>
      </c>
      <c r="E667" s="283">
        <v>21013</v>
      </c>
      <c r="F667" s="284" t="s">
        <v>982</v>
      </c>
      <c r="G667" s="285">
        <f>SUM(G668:G670)</f>
        <v>226</v>
      </c>
      <c r="H667" s="286">
        <f>SUM(H668:H670)</f>
        <v>1373</v>
      </c>
      <c r="I667" s="282">
        <f t="shared" si="25"/>
        <v>1147</v>
      </c>
    </row>
    <row r="668" s="248" customFormat="1" ht="11.25" spans="1:9">
      <c r="A668" s="280"/>
      <c r="B668" s="280"/>
      <c r="C668" s="289"/>
      <c r="D668" s="274">
        <f t="shared" si="24"/>
        <v>0</v>
      </c>
      <c r="E668" s="283">
        <v>2101301</v>
      </c>
      <c r="F668" s="284" t="s">
        <v>983</v>
      </c>
      <c r="G668" s="285">
        <v>20</v>
      </c>
      <c r="H668" s="288">
        <v>903</v>
      </c>
      <c r="I668" s="282">
        <f t="shared" si="25"/>
        <v>883</v>
      </c>
    </row>
    <row r="669" s="248" customFormat="1" ht="11.25" spans="1:9">
      <c r="A669" s="280"/>
      <c r="B669" s="280"/>
      <c r="C669" s="289"/>
      <c r="D669" s="274">
        <f t="shared" si="24"/>
        <v>0</v>
      </c>
      <c r="E669" s="283">
        <v>2101302</v>
      </c>
      <c r="F669" s="284" t="s">
        <v>984</v>
      </c>
      <c r="G669" s="285"/>
      <c r="H669" s="288"/>
      <c r="I669" s="282">
        <f t="shared" si="25"/>
        <v>0</v>
      </c>
    </row>
    <row r="670" s="248" customFormat="1" ht="11.25" spans="1:9">
      <c r="A670" s="280"/>
      <c r="B670" s="280"/>
      <c r="C670" s="289"/>
      <c r="D670" s="274">
        <f t="shared" si="24"/>
        <v>0</v>
      </c>
      <c r="E670" s="283">
        <v>2101399</v>
      </c>
      <c r="F670" s="284" t="s">
        <v>985</v>
      </c>
      <c r="G670" s="285">
        <v>206</v>
      </c>
      <c r="H670" s="288">
        <v>470</v>
      </c>
      <c r="I670" s="282">
        <f t="shared" si="25"/>
        <v>264</v>
      </c>
    </row>
    <row r="671" s="248" customFormat="1" ht="11.25" spans="1:9">
      <c r="A671" s="280"/>
      <c r="B671" s="280"/>
      <c r="C671" s="289"/>
      <c r="D671" s="274">
        <f t="shared" si="24"/>
        <v>0</v>
      </c>
      <c r="E671" s="283">
        <v>21014</v>
      </c>
      <c r="F671" s="284" t="s">
        <v>986</v>
      </c>
      <c r="G671" s="285">
        <f>SUM(G672:G673)</f>
        <v>0</v>
      </c>
      <c r="H671" s="286">
        <f>SUM(H672:H673)</f>
        <v>65</v>
      </c>
      <c r="I671" s="282">
        <f t="shared" si="25"/>
        <v>65</v>
      </c>
    </row>
    <row r="672" s="248" customFormat="1" ht="11.25" spans="1:9">
      <c r="A672" s="280"/>
      <c r="B672" s="280"/>
      <c r="C672" s="289"/>
      <c r="D672" s="274">
        <f t="shared" si="24"/>
        <v>0</v>
      </c>
      <c r="E672" s="283">
        <v>2101401</v>
      </c>
      <c r="F672" s="284" t="s">
        <v>987</v>
      </c>
      <c r="G672" s="285"/>
      <c r="H672" s="288">
        <v>65</v>
      </c>
      <c r="I672" s="282">
        <f t="shared" si="25"/>
        <v>65</v>
      </c>
    </row>
    <row r="673" s="248" customFormat="1" ht="11.25" spans="1:9">
      <c r="A673" s="280"/>
      <c r="B673" s="280"/>
      <c r="C673" s="289"/>
      <c r="D673" s="274">
        <f t="shared" si="24"/>
        <v>0</v>
      </c>
      <c r="E673" s="283">
        <v>2101499</v>
      </c>
      <c r="F673" s="284" t="s">
        <v>988</v>
      </c>
      <c r="G673" s="285"/>
      <c r="H673" s="288"/>
      <c r="I673" s="282">
        <f t="shared" si="25"/>
        <v>0</v>
      </c>
    </row>
    <row r="674" s="248" customFormat="1" ht="11.25" spans="1:9">
      <c r="A674" s="280"/>
      <c r="B674" s="280"/>
      <c r="C674" s="289"/>
      <c r="D674" s="274">
        <f t="shared" si="24"/>
        <v>0</v>
      </c>
      <c r="E674" s="283">
        <v>21015</v>
      </c>
      <c r="F674" s="283" t="s">
        <v>989</v>
      </c>
      <c r="G674" s="300">
        <f>SUM(G675:G682)</f>
        <v>194</v>
      </c>
      <c r="H674" s="301">
        <f>SUM(H675:H682)</f>
        <v>273</v>
      </c>
      <c r="I674" s="282">
        <f t="shared" si="25"/>
        <v>79</v>
      </c>
    </row>
    <row r="675" s="248" customFormat="1" ht="11.25" spans="1:9">
      <c r="A675" s="280"/>
      <c r="B675" s="280"/>
      <c r="C675" s="289"/>
      <c r="D675" s="274">
        <f t="shared" si="24"/>
        <v>0</v>
      </c>
      <c r="E675" s="283">
        <v>2101501</v>
      </c>
      <c r="F675" s="284" t="s">
        <v>318</v>
      </c>
      <c r="G675" s="302">
        <v>189</v>
      </c>
      <c r="H675" s="303">
        <v>180</v>
      </c>
      <c r="I675" s="282">
        <f t="shared" si="25"/>
        <v>-9</v>
      </c>
    </row>
    <row r="676" s="248" customFormat="1" ht="11.25" spans="1:9">
      <c r="A676" s="280"/>
      <c r="B676" s="280"/>
      <c r="C676" s="289"/>
      <c r="D676" s="274">
        <f t="shared" si="24"/>
        <v>0</v>
      </c>
      <c r="E676" s="283">
        <v>2101502</v>
      </c>
      <c r="F676" s="284" t="s">
        <v>321</v>
      </c>
      <c r="G676" s="302">
        <v>0</v>
      </c>
      <c r="H676" s="303">
        <v>93</v>
      </c>
      <c r="I676" s="282">
        <f t="shared" si="25"/>
        <v>93</v>
      </c>
    </row>
    <row r="677" s="248" customFormat="1" ht="11.25" spans="1:9">
      <c r="A677" s="280"/>
      <c r="B677" s="280"/>
      <c r="C677" s="289"/>
      <c r="D677" s="274">
        <f t="shared" si="24"/>
        <v>0</v>
      </c>
      <c r="E677" s="283">
        <v>2101503</v>
      </c>
      <c r="F677" s="284" t="s">
        <v>324</v>
      </c>
      <c r="G677" s="302">
        <v>0</v>
      </c>
      <c r="H677" s="303"/>
      <c r="I677" s="282">
        <f t="shared" si="25"/>
        <v>0</v>
      </c>
    </row>
    <row r="678" s="248" customFormat="1" ht="11.25" spans="1:9">
      <c r="A678" s="280"/>
      <c r="B678" s="280"/>
      <c r="C678" s="289"/>
      <c r="D678" s="274">
        <f t="shared" si="24"/>
        <v>0</v>
      </c>
      <c r="E678" s="283">
        <v>2101504</v>
      </c>
      <c r="F678" s="283" t="s">
        <v>674</v>
      </c>
      <c r="G678" s="302">
        <v>0</v>
      </c>
      <c r="H678" s="303"/>
      <c r="I678" s="282">
        <f t="shared" si="25"/>
        <v>0</v>
      </c>
    </row>
    <row r="679" s="248" customFormat="1" ht="11.25" spans="1:9">
      <c r="A679" s="280"/>
      <c r="B679" s="280"/>
      <c r="C679" s="289"/>
      <c r="D679" s="274">
        <f t="shared" si="24"/>
        <v>0</v>
      </c>
      <c r="E679" s="283">
        <v>2101505</v>
      </c>
      <c r="F679" s="283" t="s">
        <v>990</v>
      </c>
      <c r="G679" s="302"/>
      <c r="H679" s="303"/>
      <c r="I679" s="282">
        <f t="shared" si="25"/>
        <v>0</v>
      </c>
    </row>
    <row r="680" s="248" customFormat="1" ht="11.25" spans="1:9">
      <c r="A680" s="280"/>
      <c r="B680" s="280"/>
      <c r="C680" s="289"/>
      <c r="D680" s="274">
        <f t="shared" si="24"/>
        <v>0</v>
      </c>
      <c r="E680" s="283">
        <v>2101506</v>
      </c>
      <c r="F680" s="283" t="s">
        <v>991</v>
      </c>
      <c r="G680" s="302"/>
      <c r="H680" s="303"/>
      <c r="I680" s="282">
        <f t="shared" si="25"/>
        <v>0</v>
      </c>
    </row>
    <row r="681" s="248" customFormat="1" ht="11.25" spans="1:9">
      <c r="A681" s="280"/>
      <c r="B681" s="280"/>
      <c r="C681" s="289"/>
      <c r="D681" s="274">
        <f t="shared" si="24"/>
        <v>0</v>
      </c>
      <c r="E681" s="283">
        <v>2101550</v>
      </c>
      <c r="F681" s="283" t="s">
        <v>992</v>
      </c>
      <c r="G681" s="302"/>
      <c r="H681" s="303"/>
      <c r="I681" s="282">
        <f t="shared" si="25"/>
        <v>0</v>
      </c>
    </row>
    <row r="682" s="248" customFormat="1" ht="11.25" spans="1:9">
      <c r="A682" s="280"/>
      <c r="B682" s="280"/>
      <c r="C682" s="289"/>
      <c r="D682" s="274">
        <f t="shared" si="24"/>
        <v>0</v>
      </c>
      <c r="E682" s="283">
        <v>2101599</v>
      </c>
      <c r="F682" s="283" t="s">
        <v>993</v>
      </c>
      <c r="G682" s="302">
        <v>5</v>
      </c>
      <c r="H682" s="303"/>
      <c r="I682" s="282">
        <f t="shared" si="25"/>
        <v>-5</v>
      </c>
    </row>
    <row r="683" s="248" customFormat="1" ht="11.25" spans="1:9">
      <c r="A683" s="280"/>
      <c r="B683" s="280"/>
      <c r="C683" s="289"/>
      <c r="D683" s="274">
        <f t="shared" si="24"/>
        <v>0</v>
      </c>
      <c r="E683" s="283">
        <v>21016</v>
      </c>
      <c r="F683" s="283" t="s">
        <v>994</v>
      </c>
      <c r="G683" s="307">
        <f>SUM(G684)</f>
        <v>14</v>
      </c>
      <c r="H683" s="309">
        <f>H684</f>
        <v>14</v>
      </c>
      <c r="I683" s="282">
        <f t="shared" si="25"/>
        <v>0</v>
      </c>
    </row>
    <row r="684" s="248" customFormat="1" ht="11.25" spans="1:9">
      <c r="A684" s="280"/>
      <c r="B684" s="280"/>
      <c r="C684" s="289"/>
      <c r="D684" s="274">
        <f t="shared" si="24"/>
        <v>0</v>
      </c>
      <c r="E684" s="283">
        <v>2101601</v>
      </c>
      <c r="F684" s="283" t="s">
        <v>995</v>
      </c>
      <c r="G684" s="285">
        <v>14</v>
      </c>
      <c r="H684" s="288">
        <v>14</v>
      </c>
      <c r="I684" s="282">
        <f t="shared" si="25"/>
        <v>0</v>
      </c>
    </row>
    <row r="685" s="248" customFormat="1" ht="11.25" spans="1:9">
      <c r="A685" s="280"/>
      <c r="B685" s="280"/>
      <c r="C685" s="289"/>
      <c r="D685" s="274">
        <f t="shared" si="24"/>
        <v>0</v>
      </c>
      <c r="E685" s="283">
        <v>21099</v>
      </c>
      <c r="F685" s="284" t="s">
        <v>996</v>
      </c>
      <c r="G685" s="285">
        <f>SUM(G686)</f>
        <v>249</v>
      </c>
      <c r="H685" s="288">
        <f>H686</f>
        <v>498</v>
      </c>
      <c r="I685" s="282">
        <f t="shared" si="25"/>
        <v>249</v>
      </c>
    </row>
    <row r="686" s="248" customFormat="1" ht="11.25" spans="1:9">
      <c r="A686" s="280"/>
      <c r="B686" s="280"/>
      <c r="C686" s="289"/>
      <c r="D686" s="274">
        <f t="shared" si="24"/>
        <v>0</v>
      </c>
      <c r="E686" s="283">
        <v>2109999</v>
      </c>
      <c r="F686" s="284" t="s">
        <v>997</v>
      </c>
      <c r="G686" s="285">
        <v>249</v>
      </c>
      <c r="H686" s="288">
        <v>498</v>
      </c>
      <c r="I686" s="282">
        <f t="shared" si="25"/>
        <v>249</v>
      </c>
    </row>
    <row r="687" s="248" customFormat="1" ht="11.25" spans="1:9">
      <c r="A687" s="280"/>
      <c r="B687" s="280"/>
      <c r="C687" s="289"/>
      <c r="D687" s="274">
        <f t="shared" si="24"/>
        <v>0</v>
      </c>
      <c r="E687" s="275">
        <v>211</v>
      </c>
      <c r="F687" s="276" t="s">
        <v>998</v>
      </c>
      <c r="G687" s="277">
        <f>SUM(G688,G697,G701,G709,G715,G722,G731,G738,G744,G746,G748,G763)</f>
        <v>905</v>
      </c>
      <c r="H687" s="278">
        <f>SUM(H688,H697,H701,H709,H715,H722,H731,H736,H738,H744,H746,H748,H763)</f>
        <v>2201</v>
      </c>
      <c r="I687" s="274">
        <f t="shared" si="25"/>
        <v>1296</v>
      </c>
    </row>
    <row r="688" s="248" customFormat="1" ht="11.25" spans="1:9">
      <c r="A688" s="280"/>
      <c r="B688" s="280"/>
      <c r="C688" s="289"/>
      <c r="D688" s="274">
        <f t="shared" si="24"/>
        <v>0</v>
      </c>
      <c r="E688" s="283">
        <v>21101</v>
      </c>
      <c r="F688" s="284" t="s">
        <v>999</v>
      </c>
      <c r="G688" s="285">
        <f>SUM(G689:G690)</f>
        <v>0</v>
      </c>
      <c r="H688" s="286">
        <f>SUM(H689:H690)</f>
        <v>1</v>
      </c>
      <c r="I688" s="282">
        <f t="shared" si="25"/>
        <v>1</v>
      </c>
    </row>
    <row r="689" s="248" customFormat="1" ht="11.25" spans="1:9">
      <c r="A689" s="280"/>
      <c r="B689" s="280"/>
      <c r="C689" s="289"/>
      <c r="D689" s="274">
        <f t="shared" si="24"/>
        <v>0</v>
      </c>
      <c r="E689" s="283">
        <v>2110101</v>
      </c>
      <c r="F689" s="284" t="s">
        <v>318</v>
      </c>
      <c r="G689" s="285">
        <f>SUM(G690:G696)</f>
        <v>0</v>
      </c>
      <c r="H689" s="288">
        <v>1</v>
      </c>
      <c r="I689" s="282">
        <f t="shared" si="25"/>
        <v>1</v>
      </c>
    </row>
    <row r="690" s="248" customFormat="1" ht="11.25" spans="1:9">
      <c r="A690" s="280"/>
      <c r="B690" s="280"/>
      <c r="C690" s="289"/>
      <c r="D690" s="274">
        <f t="shared" si="24"/>
        <v>0</v>
      </c>
      <c r="E690" s="283">
        <v>2110102</v>
      </c>
      <c r="F690" s="284" t="s">
        <v>321</v>
      </c>
      <c r="G690" s="285"/>
      <c r="H690" s="288"/>
      <c r="I690" s="282">
        <f t="shared" si="25"/>
        <v>0</v>
      </c>
    </row>
    <row r="691" s="248" customFormat="1" ht="11.25" spans="1:9">
      <c r="A691" s="280"/>
      <c r="B691" s="280"/>
      <c r="C691" s="289"/>
      <c r="D691" s="274">
        <f t="shared" si="24"/>
        <v>0</v>
      </c>
      <c r="E691" s="283">
        <v>2110103</v>
      </c>
      <c r="F691" s="284" t="s">
        <v>324</v>
      </c>
      <c r="G691" s="285"/>
      <c r="H691" s="288"/>
      <c r="I691" s="282">
        <f t="shared" si="25"/>
        <v>0</v>
      </c>
    </row>
    <row r="692" s="248" customFormat="1" ht="11.25" spans="1:9">
      <c r="A692" s="280"/>
      <c r="B692" s="280"/>
      <c r="C692" s="289"/>
      <c r="D692" s="274">
        <f t="shared" si="24"/>
        <v>0</v>
      </c>
      <c r="E692" s="283">
        <v>2110104</v>
      </c>
      <c r="F692" s="284" t="s">
        <v>1000</v>
      </c>
      <c r="G692" s="285"/>
      <c r="H692" s="288"/>
      <c r="I692" s="282">
        <f t="shared" si="25"/>
        <v>0</v>
      </c>
    </row>
    <row r="693" s="248" customFormat="1" ht="11.25" spans="1:9">
      <c r="A693" s="280"/>
      <c r="B693" s="280"/>
      <c r="C693" s="289"/>
      <c r="D693" s="274">
        <f t="shared" si="24"/>
        <v>0</v>
      </c>
      <c r="E693" s="283">
        <v>2110105</v>
      </c>
      <c r="F693" s="284" t="s">
        <v>1001</v>
      </c>
      <c r="G693" s="285"/>
      <c r="H693" s="288"/>
      <c r="I693" s="282">
        <f t="shared" si="25"/>
        <v>0</v>
      </c>
    </row>
    <row r="694" s="248" customFormat="1" ht="11.25" spans="1:9">
      <c r="A694" s="280"/>
      <c r="B694" s="280"/>
      <c r="C694" s="289"/>
      <c r="D694" s="274">
        <f t="shared" si="24"/>
        <v>0</v>
      </c>
      <c r="E694" s="283">
        <v>2110106</v>
      </c>
      <c r="F694" s="284" t="s">
        <v>1002</v>
      </c>
      <c r="G694" s="285"/>
      <c r="H694" s="288"/>
      <c r="I694" s="282">
        <f t="shared" si="25"/>
        <v>0</v>
      </c>
    </row>
    <row r="695" s="248" customFormat="1" ht="11.25" spans="1:9">
      <c r="A695" s="280"/>
      <c r="B695" s="280"/>
      <c r="C695" s="289"/>
      <c r="D695" s="274">
        <f t="shared" si="24"/>
        <v>0</v>
      </c>
      <c r="E695" s="283">
        <v>2110107</v>
      </c>
      <c r="F695" s="284" t="s">
        <v>1003</v>
      </c>
      <c r="G695" s="285"/>
      <c r="H695" s="288"/>
      <c r="I695" s="282">
        <f t="shared" si="25"/>
        <v>0</v>
      </c>
    </row>
    <row r="696" s="248" customFormat="1" ht="11.25" spans="1:9">
      <c r="A696" s="280"/>
      <c r="B696" s="280"/>
      <c r="C696" s="289"/>
      <c r="D696" s="274">
        <f t="shared" si="24"/>
        <v>0</v>
      </c>
      <c r="E696" s="283">
        <v>2110199</v>
      </c>
      <c r="F696" s="284" t="s">
        <v>1004</v>
      </c>
      <c r="G696" s="285"/>
      <c r="H696" s="288"/>
      <c r="I696" s="282">
        <f t="shared" si="25"/>
        <v>0</v>
      </c>
    </row>
    <row r="697" s="248" customFormat="1" ht="11.25" spans="1:9">
      <c r="A697" s="280"/>
      <c r="B697" s="280"/>
      <c r="C697" s="289"/>
      <c r="D697" s="274">
        <f t="shared" si="24"/>
        <v>0</v>
      </c>
      <c r="E697" s="283">
        <v>21102</v>
      </c>
      <c r="F697" s="284" t="s">
        <v>1005</v>
      </c>
      <c r="G697" s="285">
        <f>SUM(G698:G700)</f>
        <v>30</v>
      </c>
      <c r="H697" s="285">
        <f>SUM(H698:H700)</f>
        <v>35</v>
      </c>
      <c r="I697" s="282">
        <f t="shared" si="25"/>
        <v>5</v>
      </c>
    </row>
    <row r="698" s="248" customFormat="1" ht="11.25" spans="1:9">
      <c r="A698" s="280"/>
      <c r="B698" s="280"/>
      <c r="C698" s="289"/>
      <c r="D698" s="274">
        <f t="shared" si="24"/>
        <v>0</v>
      </c>
      <c r="E698" s="283">
        <v>2110203</v>
      </c>
      <c r="F698" s="284" t="s">
        <v>1006</v>
      </c>
      <c r="G698" s="285"/>
      <c r="H698" s="288"/>
      <c r="I698" s="282">
        <f t="shared" si="25"/>
        <v>0</v>
      </c>
    </row>
    <row r="699" s="248" customFormat="1" ht="11.25" spans="1:9">
      <c r="A699" s="280"/>
      <c r="B699" s="280"/>
      <c r="C699" s="289"/>
      <c r="D699" s="274">
        <f t="shared" si="24"/>
        <v>0</v>
      </c>
      <c r="E699" s="283">
        <v>2110204</v>
      </c>
      <c r="F699" s="284" t="s">
        <v>1007</v>
      </c>
      <c r="G699" s="285"/>
      <c r="H699" s="288"/>
      <c r="I699" s="282">
        <f t="shared" si="25"/>
        <v>0</v>
      </c>
    </row>
    <row r="700" s="248" customFormat="1" ht="11.25" spans="1:9">
      <c r="A700" s="280"/>
      <c r="B700" s="280"/>
      <c r="C700" s="289"/>
      <c r="D700" s="274">
        <f t="shared" si="24"/>
        <v>0</v>
      </c>
      <c r="E700" s="283">
        <v>2110299</v>
      </c>
      <c r="F700" s="284" t="s">
        <v>1008</v>
      </c>
      <c r="G700" s="285">
        <v>30</v>
      </c>
      <c r="H700" s="288">
        <v>35</v>
      </c>
      <c r="I700" s="282">
        <f t="shared" si="25"/>
        <v>5</v>
      </c>
    </row>
    <row r="701" s="248" customFormat="1" ht="11.25" spans="1:9">
      <c r="A701" s="280"/>
      <c r="B701" s="280"/>
      <c r="C701" s="289"/>
      <c r="D701" s="274">
        <f t="shared" si="24"/>
        <v>0</v>
      </c>
      <c r="E701" s="283">
        <v>21103</v>
      </c>
      <c r="F701" s="284" t="s">
        <v>1009</v>
      </c>
      <c r="G701" s="285">
        <f>SUM(G702:G708)</f>
        <v>0</v>
      </c>
      <c r="H701" s="286">
        <f>SUM(H702:H708)</f>
        <v>418</v>
      </c>
      <c r="I701" s="282">
        <f t="shared" si="25"/>
        <v>418</v>
      </c>
    </row>
    <row r="702" s="248" customFormat="1" ht="11.25" spans="1:9">
      <c r="A702" s="280"/>
      <c r="B702" s="280"/>
      <c r="C702" s="289"/>
      <c r="D702" s="274">
        <f t="shared" si="24"/>
        <v>0</v>
      </c>
      <c r="E702" s="283">
        <v>2110301</v>
      </c>
      <c r="F702" s="284" t="s">
        <v>1010</v>
      </c>
      <c r="G702" s="285"/>
      <c r="H702" s="288"/>
      <c r="I702" s="282">
        <f t="shared" si="25"/>
        <v>0</v>
      </c>
    </row>
    <row r="703" s="248" customFormat="1" ht="11.25" spans="1:9">
      <c r="A703" s="280"/>
      <c r="B703" s="280"/>
      <c r="C703" s="289"/>
      <c r="D703" s="274">
        <f t="shared" si="24"/>
        <v>0</v>
      </c>
      <c r="E703" s="283">
        <v>2110302</v>
      </c>
      <c r="F703" s="284" t="s">
        <v>1011</v>
      </c>
      <c r="G703" s="285">
        <f>SUM(G704)</f>
        <v>0</v>
      </c>
      <c r="H703" s="288">
        <v>382</v>
      </c>
      <c r="I703" s="282">
        <f t="shared" si="25"/>
        <v>382</v>
      </c>
    </row>
    <row r="704" s="248" customFormat="1" ht="11.25" spans="1:9">
      <c r="A704" s="280"/>
      <c r="B704" s="280"/>
      <c r="C704" s="289"/>
      <c r="D704" s="274">
        <f t="shared" si="24"/>
        <v>0</v>
      </c>
      <c r="E704" s="283">
        <v>2110303</v>
      </c>
      <c r="F704" s="284" t="s">
        <v>1012</v>
      </c>
      <c r="G704" s="285"/>
      <c r="H704" s="288"/>
      <c r="I704" s="282">
        <f t="shared" si="25"/>
        <v>0</v>
      </c>
    </row>
    <row r="705" s="248" customFormat="1" ht="11.25" spans="1:9">
      <c r="A705" s="280"/>
      <c r="B705" s="280"/>
      <c r="C705" s="289"/>
      <c r="D705" s="274">
        <f t="shared" si="24"/>
        <v>0</v>
      </c>
      <c r="E705" s="283">
        <v>2110304</v>
      </c>
      <c r="F705" s="284" t="s">
        <v>1013</v>
      </c>
      <c r="G705" s="277"/>
      <c r="H705" s="288">
        <v>36</v>
      </c>
      <c r="I705" s="282">
        <f t="shared" si="25"/>
        <v>36</v>
      </c>
    </row>
    <row r="706" s="248" customFormat="1" ht="11.25" spans="1:9">
      <c r="A706" s="280"/>
      <c r="B706" s="280"/>
      <c r="C706" s="289"/>
      <c r="D706" s="274">
        <f t="shared" si="24"/>
        <v>0</v>
      </c>
      <c r="E706" s="283">
        <v>2110305</v>
      </c>
      <c r="F706" s="284" t="s">
        <v>1014</v>
      </c>
      <c r="G706" s="285"/>
      <c r="H706" s="288"/>
      <c r="I706" s="282">
        <f t="shared" si="25"/>
        <v>0</v>
      </c>
    </row>
    <row r="707" s="248" customFormat="1" ht="11.25" spans="1:9">
      <c r="A707" s="280"/>
      <c r="B707" s="280"/>
      <c r="C707" s="289"/>
      <c r="D707" s="274">
        <f t="shared" si="24"/>
        <v>0</v>
      </c>
      <c r="E707" s="283">
        <v>2110306</v>
      </c>
      <c r="F707" s="284" t="s">
        <v>1015</v>
      </c>
      <c r="G707" s="285"/>
      <c r="H707" s="288"/>
      <c r="I707" s="282">
        <f t="shared" si="25"/>
        <v>0</v>
      </c>
    </row>
    <row r="708" s="248" customFormat="1" ht="11.25" spans="1:9">
      <c r="A708" s="280"/>
      <c r="B708" s="280"/>
      <c r="C708" s="289"/>
      <c r="D708" s="274">
        <f t="shared" si="24"/>
        <v>0</v>
      </c>
      <c r="E708" s="283">
        <v>2110399</v>
      </c>
      <c r="F708" s="284" t="s">
        <v>1016</v>
      </c>
      <c r="G708" s="285"/>
      <c r="H708" s="288"/>
      <c r="I708" s="282">
        <f t="shared" si="25"/>
        <v>0</v>
      </c>
    </row>
    <row r="709" s="248" customFormat="1" ht="11.25" spans="1:9">
      <c r="A709" s="280"/>
      <c r="B709" s="280"/>
      <c r="C709" s="289"/>
      <c r="D709" s="274">
        <f t="shared" si="24"/>
        <v>0</v>
      </c>
      <c r="E709" s="283">
        <v>21104</v>
      </c>
      <c r="F709" s="284" t="s">
        <v>1017</v>
      </c>
      <c r="G709" s="285">
        <f>SUM(G710:G714)</f>
        <v>875</v>
      </c>
      <c r="H709" s="286">
        <f>SUM(H710:H714)</f>
        <v>1666</v>
      </c>
      <c r="I709" s="282">
        <f t="shared" si="25"/>
        <v>791</v>
      </c>
    </row>
    <row r="710" s="248" customFormat="1" ht="11.25" spans="1:9">
      <c r="A710" s="280"/>
      <c r="B710" s="280"/>
      <c r="C710" s="289"/>
      <c r="D710" s="274">
        <f t="shared" si="24"/>
        <v>0</v>
      </c>
      <c r="E710" s="283">
        <v>2110401</v>
      </c>
      <c r="F710" s="284" t="s">
        <v>1018</v>
      </c>
      <c r="G710" s="285">
        <v>875</v>
      </c>
      <c r="H710" s="288">
        <v>799</v>
      </c>
      <c r="I710" s="282">
        <f t="shared" si="25"/>
        <v>-76</v>
      </c>
    </row>
    <row r="711" s="248" customFormat="1" ht="11.25" spans="1:9">
      <c r="A711" s="280"/>
      <c r="B711" s="280"/>
      <c r="C711" s="289"/>
      <c r="D711" s="274">
        <f t="shared" si="24"/>
        <v>0</v>
      </c>
      <c r="E711" s="283">
        <v>2110402</v>
      </c>
      <c r="F711" s="284" t="s">
        <v>1019</v>
      </c>
      <c r="G711" s="285"/>
      <c r="H711" s="288">
        <v>187</v>
      </c>
      <c r="I711" s="282">
        <f t="shared" si="25"/>
        <v>187</v>
      </c>
    </row>
    <row r="712" s="248" customFormat="1" ht="11.25" spans="1:9">
      <c r="A712" s="280"/>
      <c r="B712" s="280"/>
      <c r="C712" s="289"/>
      <c r="D712" s="274">
        <f t="shared" ref="D712:D736" si="26">C712-B712</f>
        <v>0</v>
      </c>
      <c r="E712" s="283">
        <v>2110403</v>
      </c>
      <c r="F712" s="284" t="s">
        <v>1020</v>
      </c>
      <c r="G712" s="285"/>
      <c r="H712" s="288"/>
      <c r="I712" s="282">
        <f t="shared" ref="I712:I737" si="27">H712-G712</f>
        <v>0</v>
      </c>
    </row>
    <row r="713" s="248" customFormat="1" ht="11.25" spans="1:9">
      <c r="A713" s="280"/>
      <c r="B713" s="280"/>
      <c r="C713" s="289"/>
      <c r="D713" s="274">
        <f t="shared" si="26"/>
        <v>0</v>
      </c>
      <c r="E713" s="283">
        <v>2110404</v>
      </c>
      <c r="F713" s="284" t="s">
        <v>1021</v>
      </c>
      <c r="G713" s="285"/>
      <c r="H713" s="288"/>
      <c r="I713" s="282">
        <f t="shared" si="27"/>
        <v>0</v>
      </c>
    </row>
    <row r="714" s="248" customFormat="1" ht="11.25" spans="1:9">
      <c r="A714" s="280"/>
      <c r="B714" s="280"/>
      <c r="C714" s="289"/>
      <c r="D714" s="274">
        <f t="shared" si="26"/>
        <v>0</v>
      </c>
      <c r="E714" s="283">
        <v>2110499</v>
      </c>
      <c r="F714" s="284" t="s">
        <v>1022</v>
      </c>
      <c r="G714" s="285"/>
      <c r="H714" s="288">
        <v>680</v>
      </c>
      <c r="I714" s="282">
        <f t="shared" si="27"/>
        <v>680</v>
      </c>
    </row>
    <row r="715" s="248" customFormat="1" ht="11.25" spans="1:9">
      <c r="A715" s="280"/>
      <c r="B715" s="280"/>
      <c r="C715" s="289"/>
      <c r="D715" s="274">
        <f t="shared" si="26"/>
        <v>0</v>
      </c>
      <c r="E715" s="283">
        <v>21105</v>
      </c>
      <c r="F715" s="284" t="s">
        <v>1023</v>
      </c>
      <c r="G715" s="285">
        <f>SUM(G716:G718)</f>
        <v>0</v>
      </c>
      <c r="H715" s="286">
        <f>SUM(H716:H718)</f>
        <v>0</v>
      </c>
      <c r="I715" s="282">
        <f t="shared" si="27"/>
        <v>0</v>
      </c>
    </row>
    <row r="716" s="248" customFormat="1" ht="11.25" spans="1:9">
      <c r="A716" s="280"/>
      <c r="B716" s="280"/>
      <c r="C716" s="289"/>
      <c r="D716" s="274">
        <f t="shared" si="26"/>
        <v>0</v>
      </c>
      <c r="E716" s="283">
        <v>2110501</v>
      </c>
      <c r="F716" s="284" t="s">
        <v>1024</v>
      </c>
      <c r="G716" s="285"/>
      <c r="H716" s="288"/>
      <c r="I716" s="282">
        <f t="shared" si="27"/>
        <v>0</v>
      </c>
    </row>
    <row r="717" s="248" customFormat="1" ht="11.25" spans="1:9">
      <c r="A717" s="280"/>
      <c r="B717" s="280"/>
      <c r="C717" s="289"/>
      <c r="D717" s="274">
        <f t="shared" si="26"/>
        <v>0</v>
      </c>
      <c r="E717" s="283">
        <v>2110502</v>
      </c>
      <c r="F717" s="284" t="s">
        <v>1025</v>
      </c>
      <c r="G717" s="285"/>
      <c r="H717" s="288"/>
      <c r="I717" s="282">
        <f t="shared" si="27"/>
        <v>0</v>
      </c>
    </row>
    <row r="718" s="248" customFormat="1" ht="11.25" spans="1:9">
      <c r="A718" s="280"/>
      <c r="B718" s="280"/>
      <c r="C718" s="289"/>
      <c r="D718" s="274">
        <f t="shared" si="26"/>
        <v>0</v>
      </c>
      <c r="E718" s="283">
        <v>2110503</v>
      </c>
      <c r="F718" s="284" t="s">
        <v>1026</v>
      </c>
      <c r="G718" s="285"/>
      <c r="H718" s="288"/>
      <c r="I718" s="282">
        <f t="shared" si="27"/>
        <v>0</v>
      </c>
    </row>
    <row r="719" s="248" customFormat="1" ht="11.25" spans="1:9">
      <c r="A719" s="280"/>
      <c r="B719" s="280"/>
      <c r="C719" s="289"/>
      <c r="D719" s="274">
        <f t="shared" si="26"/>
        <v>0</v>
      </c>
      <c r="E719" s="283">
        <v>2110506</v>
      </c>
      <c r="F719" s="284" t="s">
        <v>1027</v>
      </c>
      <c r="G719" s="285"/>
      <c r="H719" s="288"/>
      <c r="I719" s="282">
        <f t="shared" si="27"/>
        <v>0</v>
      </c>
    </row>
    <row r="720" s="248" customFormat="1" ht="11.25" spans="1:9">
      <c r="A720" s="280"/>
      <c r="B720" s="280"/>
      <c r="C720" s="289"/>
      <c r="D720" s="274">
        <f t="shared" si="26"/>
        <v>0</v>
      </c>
      <c r="E720" s="283">
        <v>2110507</v>
      </c>
      <c r="F720" s="284" t="s">
        <v>1028</v>
      </c>
      <c r="G720" s="285"/>
      <c r="H720" s="288"/>
      <c r="I720" s="282">
        <f t="shared" si="27"/>
        <v>0</v>
      </c>
    </row>
    <row r="721" s="248" customFormat="1" ht="11.25" spans="1:9">
      <c r="A721" s="280"/>
      <c r="B721" s="280"/>
      <c r="C721" s="289"/>
      <c r="D721" s="274">
        <f t="shared" si="26"/>
        <v>0</v>
      </c>
      <c r="E721" s="283">
        <v>2110599</v>
      </c>
      <c r="F721" s="284" t="s">
        <v>1029</v>
      </c>
      <c r="G721" s="285"/>
      <c r="H721" s="288"/>
      <c r="I721" s="282">
        <f t="shared" si="27"/>
        <v>0</v>
      </c>
    </row>
    <row r="722" s="248" customFormat="1" ht="11.25" spans="1:9">
      <c r="A722" s="280"/>
      <c r="B722" s="280"/>
      <c r="C722" s="289"/>
      <c r="D722" s="274">
        <f t="shared" si="26"/>
        <v>0</v>
      </c>
      <c r="E722" s="283">
        <v>21106</v>
      </c>
      <c r="F722" s="284" t="s">
        <v>1030</v>
      </c>
      <c r="G722" s="285">
        <f>SUM(G723:G727)</f>
        <v>0</v>
      </c>
      <c r="H722" s="286">
        <f>SUM(H723:H727)</f>
        <v>0</v>
      </c>
      <c r="I722" s="282">
        <f t="shared" si="27"/>
        <v>0</v>
      </c>
    </row>
    <row r="723" s="248" customFormat="1" ht="11.25" spans="1:9">
      <c r="A723" s="280"/>
      <c r="B723" s="280"/>
      <c r="C723" s="289"/>
      <c r="D723" s="274">
        <f t="shared" si="26"/>
        <v>0</v>
      </c>
      <c r="E723" s="283">
        <v>2110602</v>
      </c>
      <c r="F723" s="284" t="s">
        <v>1031</v>
      </c>
      <c r="G723" s="285"/>
      <c r="H723" s="288"/>
      <c r="I723" s="282">
        <f t="shared" si="27"/>
        <v>0</v>
      </c>
    </row>
    <row r="724" s="248" customFormat="1" ht="11.25" spans="1:9">
      <c r="A724" s="280"/>
      <c r="B724" s="280"/>
      <c r="C724" s="289"/>
      <c r="D724" s="274">
        <f t="shared" si="26"/>
        <v>0</v>
      </c>
      <c r="E724" s="283">
        <v>2110603</v>
      </c>
      <c r="F724" s="284" t="s">
        <v>1032</v>
      </c>
      <c r="G724" s="285"/>
      <c r="H724" s="288"/>
      <c r="I724" s="282">
        <f t="shared" si="27"/>
        <v>0</v>
      </c>
    </row>
    <row r="725" s="248" customFormat="1" ht="11.25" spans="1:9">
      <c r="A725" s="280"/>
      <c r="B725" s="280"/>
      <c r="C725" s="289"/>
      <c r="D725" s="274">
        <f t="shared" si="26"/>
        <v>0</v>
      </c>
      <c r="E725" s="283">
        <v>2110604</v>
      </c>
      <c r="F725" s="284" t="s">
        <v>1033</v>
      </c>
      <c r="G725" s="285"/>
      <c r="H725" s="288"/>
      <c r="I725" s="282">
        <f t="shared" si="27"/>
        <v>0</v>
      </c>
    </row>
    <row r="726" s="248" customFormat="1" ht="11.25" spans="1:9">
      <c r="A726" s="280"/>
      <c r="B726" s="280"/>
      <c r="C726" s="289"/>
      <c r="D726" s="274">
        <f t="shared" si="26"/>
        <v>0</v>
      </c>
      <c r="E726" s="283">
        <v>2110605</v>
      </c>
      <c r="F726" s="284" t="s">
        <v>1034</v>
      </c>
      <c r="G726" s="285"/>
      <c r="H726" s="288"/>
      <c r="I726" s="282">
        <f t="shared" si="27"/>
        <v>0</v>
      </c>
    </row>
    <row r="727" s="248" customFormat="1" ht="11.25" spans="1:9">
      <c r="A727" s="280"/>
      <c r="B727" s="280"/>
      <c r="C727" s="289"/>
      <c r="D727" s="274">
        <f t="shared" si="26"/>
        <v>0</v>
      </c>
      <c r="E727" s="283">
        <v>2110699</v>
      </c>
      <c r="F727" s="284" t="s">
        <v>1035</v>
      </c>
      <c r="G727" s="285"/>
      <c r="H727" s="288"/>
      <c r="I727" s="282">
        <f t="shared" si="27"/>
        <v>0</v>
      </c>
    </row>
    <row r="728" s="248" customFormat="1" ht="11.25" spans="1:9">
      <c r="A728" s="280"/>
      <c r="B728" s="280"/>
      <c r="C728" s="289"/>
      <c r="D728" s="274">
        <f t="shared" si="26"/>
        <v>0</v>
      </c>
      <c r="E728" s="283">
        <v>21107</v>
      </c>
      <c r="F728" s="284" t="s">
        <v>1036</v>
      </c>
      <c r="G728" s="285"/>
      <c r="H728" s="288"/>
      <c r="I728" s="282">
        <f t="shared" si="27"/>
        <v>0</v>
      </c>
    </row>
    <row r="729" s="248" customFormat="1" ht="11.25" spans="1:9">
      <c r="A729" s="280"/>
      <c r="B729" s="280"/>
      <c r="C729" s="289"/>
      <c r="D729" s="274">
        <f t="shared" si="26"/>
        <v>0</v>
      </c>
      <c r="E729" s="283">
        <v>2110704</v>
      </c>
      <c r="F729" s="284" t="s">
        <v>1037</v>
      </c>
      <c r="G729" s="285"/>
      <c r="H729" s="288"/>
      <c r="I729" s="282">
        <f t="shared" si="27"/>
        <v>0</v>
      </c>
    </row>
    <row r="730" s="248" customFormat="1" ht="11.25" spans="1:9">
      <c r="A730" s="280"/>
      <c r="B730" s="280"/>
      <c r="C730" s="289"/>
      <c r="D730" s="274">
        <f t="shared" si="26"/>
        <v>0</v>
      </c>
      <c r="E730" s="283">
        <v>2110799</v>
      </c>
      <c r="F730" s="284" t="s">
        <v>1038</v>
      </c>
      <c r="G730" s="285"/>
      <c r="H730" s="288"/>
      <c r="I730" s="282">
        <f t="shared" si="27"/>
        <v>0</v>
      </c>
    </row>
    <row r="731" s="248" customFormat="1" ht="11.25" spans="1:9">
      <c r="A731" s="280"/>
      <c r="B731" s="280"/>
      <c r="C731" s="289"/>
      <c r="D731" s="274">
        <f t="shared" si="26"/>
        <v>0</v>
      </c>
      <c r="E731" s="283">
        <v>21108</v>
      </c>
      <c r="F731" s="284" t="s">
        <v>1039</v>
      </c>
      <c r="G731" s="285"/>
      <c r="H731" s="288"/>
      <c r="I731" s="282">
        <f t="shared" si="27"/>
        <v>0</v>
      </c>
    </row>
    <row r="732" s="248" customFormat="1" ht="11.25" spans="1:9">
      <c r="A732" s="280"/>
      <c r="B732" s="280"/>
      <c r="C732" s="289"/>
      <c r="D732" s="274">
        <f t="shared" si="26"/>
        <v>0</v>
      </c>
      <c r="E732" s="283">
        <v>2110804</v>
      </c>
      <c r="F732" s="284" t="s">
        <v>1040</v>
      </c>
      <c r="G732" s="285"/>
      <c r="H732" s="288"/>
      <c r="I732" s="282">
        <f t="shared" si="27"/>
        <v>0</v>
      </c>
    </row>
    <row r="733" s="248" customFormat="1" ht="11.25" spans="1:9">
      <c r="A733" s="280"/>
      <c r="B733" s="280"/>
      <c r="C733" s="289"/>
      <c r="D733" s="274">
        <f t="shared" si="26"/>
        <v>0</v>
      </c>
      <c r="E733" s="283">
        <v>2110899</v>
      </c>
      <c r="F733" s="284" t="s">
        <v>1041</v>
      </c>
      <c r="G733" s="285">
        <f>SUM(G734:G741)</f>
        <v>0</v>
      </c>
      <c r="H733" s="288"/>
      <c r="I733" s="282">
        <f t="shared" si="27"/>
        <v>0</v>
      </c>
    </row>
    <row r="734" s="248" customFormat="1" ht="11.25" spans="1:9">
      <c r="A734" s="280"/>
      <c r="B734" s="280"/>
      <c r="C734" s="289"/>
      <c r="D734" s="274">
        <f t="shared" si="26"/>
        <v>0</v>
      </c>
      <c r="E734" s="283">
        <v>21109</v>
      </c>
      <c r="F734" s="284" t="s">
        <v>1042</v>
      </c>
      <c r="G734" s="285"/>
      <c r="H734" s="288"/>
      <c r="I734" s="282">
        <f t="shared" si="27"/>
        <v>0</v>
      </c>
    </row>
    <row r="735" s="248" customFormat="1" ht="11.25" spans="1:9">
      <c r="A735" s="280"/>
      <c r="B735" s="280"/>
      <c r="C735" s="289"/>
      <c r="D735" s="274">
        <f t="shared" si="26"/>
        <v>0</v>
      </c>
      <c r="E735" s="283">
        <v>2110901</v>
      </c>
      <c r="F735" s="284" t="s">
        <v>1043</v>
      </c>
      <c r="G735" s="285"/>
      <c r="H735" s="288"/>
      <c r="I735" s="282">
        <f t="shared" si="27"/>
        <v>0</v>
      </c>
    </row>
    <row r="736" s="248" customFormat="1" ht="11.25" spans="1:9">
      <c r="A736" s="280"/>
      <c r="B736" s="280"/>
      <c r="C736" s="289"/>
      <c r="D736" s="274">
        <f t="shared" si="26"/>
        <v>0</v>
      </c>
      <c r="E736" s="283">
        <v>21110</v>
      </c>
      <c r="F736" s="284" t="s">
        <v>1044</v>
      </c>
      <c r="G736" s="285"/>
      <c r="H736" s="288">
        <f>SUM(H737)</f>
        <v>3</v>
      </c>
      <c r="I736" s="282">
        <f t="shared" si="27"/>
        <v>3</v>
      </c>
    </row>
    <row r="737" s="248" customFormat="1" ht="11.25" spans="1:9">
      <c r="A737" s="280"/>
      <c r="B737" s="280"/>
      <c r="C737" s="289"/>
      <c r="D737" s="274"/>
      <c r="E737" s="283">
        <v>2111001</v>
      </c>
      <c r="F737" s="284" t="s">
        <v>1045</v>
      </c>
      <c r="G737" s="285"/>
      <c r="H737" s="288">
        <v>3</v>
      </c>
      <c r="I737" s="282">
        <f t="shared" si="27"/>
        <v>3</v>
      </c>
    </row>
    <row r="738" s="248" customFormat="1" ht="11.25" spans="1:9">
      <c r="A738" s="280"/>
      <c r="B738" s="280"/>
      <c r="C738" s="289"/>
      <c r="D738" s="274">
        <f t="shared" ref="D738:D776" si="28">C738-B738</f>
        <v>0</v>
      </c>
      <c r="E738" s="283">
        <v>21111</v>
      </c>
      <c r="F738" s="284" t="s">
        <v>1046</v>
      </c>
      <c r="G738" s="285"/>
      <c r="H738" s="286">
        <f>SUM(H739:H743)</f>
        <v>78</v>
      </c>
      <c r="I738" s="282">
        <f t="shared" ref="I738:I776" si="29">H738-G738</f>
        <v>78</v>
      </c>
    </row>
    <row r="739" s="248" customFormat="1" ht="11.25" spans="1:9">
      <c r="A739" s="280"/>
      <c r="B739" s="280"/>
      <c r="C739" s="289"/>
      <c r="D739" s="274">
        <f t="shared" si="28"/>
        <v>0</v>
      </c>
      <c r="E739" s="283">
        <v>2111101</v>
      </c>
      <c r="F739" s="284" t="s">
        <v>1047</v>
      </c>
      <c r="G739" s="285"/>
      <c r="H739" s="288"/>
      <c r="I739" s="282">
        <f t="shared" si="29"/>
        <v>0</v>
      </c>
    </row>
    <row r="740" s="248" customFormat="1" ht="11.25" spans="1:9">
      <c r="A740" s="280"/>
      <c r="B740" s="280"/>
      <c r="C740" s="289"/>
      <c r="D740" s="274">
        <f t="shared" si="28"/>
        <v>0</v>
      </c>
      <c r="E740" s="283">
        <v>2111102</v>
      </c>
      <c r="F740" s="284" t="s">
        <v>1048</v>
      </c>
      <c r="G740" s="285"/>
      <c r="H740" s="288"/>
      <c r="I740" s="282">
        <f t="shared" si="29"/>
        <v>0</v>
      </c>
    </row>
    <row r="741" s="248" customFormat="1" ht="11.25" spans="1:9">
      <c r="A741" s="280"/>
      <c r="B741" s="280"/>
      <c r="C741" s="289"/>
      <c r="D741" s="274">
        <f t="shared" si="28"/>
        <v>0</v>
      </c>
      <c r="E741" s="283">
        <v>2111103</v>
      </c>
      <c r="F741" s="284" t="s">
        <v>1049</v>
      </c>
      <c r="G741" s="285"/>
      <c r="H741" s="288">
        <v>78</v>
      </c>
      <c r="I741" s="282">
        <f t="shared" si="29"/>
        <v>78</v>
      </c>
    </row>
    <row r="742" s="248" customFormat="1" ht="11.25" spans="1:9">
      <c r="A742" s="280"/>
      <c r="B742" s="280"/>
      <c r="C742" s="289"/>
      <c r="D742" s="274">
        <f t="shared" si="28"/>
        <v>0</v>
      </c>
      <c r="E742" s="283">
        <v>2111104</v>
      </c>
      <c r="F742" s="284" t="s">
        <v>1050</v>
      </c>
      <c r="G742" s="285">
        <f>SUM(G743:G747)</f>
        <v>0</v>
      </c>
      <c r="H742" s="288"/>
      <c r="I742" s="282">
        <f t="shared" si="29"/>
        <v>0</v>
      </c>
    </row>
    <row r="743" s="248" customFormat="1" ht="11.25" spans="1:9">
      <c r="A743" s="280"/>
      <c r="B743" s="280"/>
      <c r="C743" s="289"/>
      <c r="D743" s="274">
        <f t="shared" si="28"/>
        <v>0</v>
      </c>
      <c r="E743" s="283">
        <v>2111199</v>
      </c>
      <c r="F743" s="284" t="s">
        <v>1051</v>
      </c>
      <c r="G743" s="285"/>
      <c r="H743" s="288"/>
      <c r="I743" s="282">
        <f t="shared" si="29"/>
        <v>0</v>
      </c>
    </row>
    <row r="744" s="248" customFormat="1" ht="11.25" spans="1:9">
      <c r="A744" s="280"/>
      <c r="B744" s="280"/>
      <c r="C744" s="289"/>
      <c r="D744" s="274">
        <f t="shared" si="28"/>
        <v>0</v>
      </c>
      <c r="E744" s="283">
        <v>21112</v>
      </c>
      <c r="F744" s="284" t="s">
        <v>1052</v>
      </c>
      <c r="G744" s="285"/>
      <c r="H744" s="288"/>
      <c r="I744" s="282">
        <f t="shared" si="29"/>
        <v>0</v>
      </c>
    </row>
    <row r="745" s="248" customFormat="1" ht="11.25" spans="1:9">
      <c r="A745" s="280"/>
      <c r="B745" s="280"/>
      <c r="C745" s="289"/>
      <c r="D745" s="274">
        <f t="shared" si="28"/>
        <v>0</v>
      </c>
      <c r="E745" s="283">
        <v>2111201</v>
      </c>
      <c r="F745" s="284" t="s">
        <v>1053</v>
      </c>
      <c r="G745" s="285"/>
      <c r="H745" s="288"/>
      <c r="I745" s="282">
        <f t="shared" si="29"/>
        <v>0</v>
      </c>
    </row>
    <row r="746" s="248" customFormat="1" ht="11.25" spans="1:9">
      <c r="A746" s="280"/>
      <c r="B746" s="280"/>
      <c r="C746" s="289"/>
      <c r="D746" s="274">
        <f t="shared" si="28"/>
        <v>0</v>
      </c>
      <c r="E746" s="283">
        <v>21113</v>
      </c>
      <c r="F746" s="284" t="s">
        <v>1054</v>
      </c>
      <c r="G746" s="285"/>
      <c r="H746" s="288"/>
      <c r="I746" s="282">
        <f t="shared" si="29"/>
        <v>0</v>
      </c>
    </row>
    <row r="747" s="248" customFormat="1" ht="11.25" spans="1:9">
      <c r="A747" s="280"/>
      <c r="B747" s="280"/>
      <c r="C747" s="289"/>
      <c r="D747" s="274">
        <f t="shared" si="28"/>
        <v>0</v>
      </c>
      <c r="E747" s="283">
        <v>2111301</v>
      </c>
      <c r="F747" s="284" t="s">
        <v>1055</v>
      </c>
      <c r="G747" s="285"/>
      <c r="H747" s="288"/>
      <c r="I747" s="282">
        <f t="shared" si="29"/>
        <v>0</v>
      </c>
    </row>
    <row r="748" s="248" customFormat="1" ht="11.25" spans="1:9">
      <c r="A748" s="280"/>
      <c r="B748" s="280"/>
      <c r="C748" s="289"/>
      <c r="D748" s="274">
        <f t="shared" si="28"/>
        <v>0</v>
      </c>
      <c r="E748" s="283">
        <v>21114</v>
      </c>
      <c r="F748" s="284" t="s">
        <v>1056</v>
      </c>
      <c r="G748" s="285">
        <f>SUM(G749:G750)</f>
        <v>0</v>
      </c>
      <c r="H748" s="288"/>
      <c r="I748" s="282">
        <f t="shared" si="29"/>
        <v>0</v>
      </c>
    </row>
    <row r="749" s="248" customFormat="1" ht="11.25" spans="1:9">
      <c r="A749" s="280"/>
      <c r="B749" s="280"/>
      <c r="C749" s="289"/>
      <c r="D749" s="274">
        <f t="shared" si="28"/>
        <v>0</v>
      </c>
      <c r="E749" s="283">
        <v>2111401</v>
      </c>
      <c r="F749" s="284" t="s">
        <v>318</v>
      </c>
      <c r="G749" s="285"/>
      <c r="H749" s="288"/>
      <c r="I749" s="282">
        <f t="shared" si="29"/>
        <v>0</v>
      </c>
    </row>
    <row r="750" s="248" customFormat="1" ht="11.25" spans="1:9">
      <c r="A750" s="280"/>
      <c r="B750" s="280"/>
      <c r="C750" s="289"/>
      <c r="D750" s="274">
        <f t="shared" si="28"/>
        <v>0</v>
      </c>
      <c r="E750" s="283">
        <v>2111402</v>
      </c>
      <c r="F750" s="284" t="s">
        <v>321</v>
      </c>
      <c r="G750" s="285"/>
      <c r="H750" s="288"/>
      <c r="I750" s="282">
        <f t="shared" si="29"/>
        <v>0</v>
      </c>
    </row>
    <row r="751" s="248" customFormat="1" ht="11.25" spans="1:9">
      <c r="A751" s="280"/>
      <c r="B751" s="280"/>
      <c r="C751" s="289"/>
      <c r="D751" s="274">
        <f t="shared" si="28"/>
        <v>0</v>
      </c>
      <c r="E751" s="283">
        <v>2111403</v>
      </c>
      <c r="F751" s="284" t="s">
        <v>324</v>
      </c>
      <c r="G751" s="285">
        <f>SUM(G752:G753)</f>
        <v>0</v>
      </c>
      <c r="H751" s="288"/>
      <c r="I751" s="282">
        <f t="shared" si="29"/>
        <v>0</v>
      </c>
    </row>
    <row r="752" s="248" customFormat="1" ht="11.25" spans="1:9">
      <c r="A752" s="280"/>
      <c r="B752" s="280"/>
      <c r="C752" s="289"/>
      <c r="D752" s="274">
        <f t="shared" si="28"/>
        <v>0</v>
      </c>
      <c r="E752" s="283">
        <v>2111404</v>
      </c>
      <c r="F752" s="284" t="s">
        <v>1057</v>
      </c>
      <c r="G752" s="285"/>
      <c r="H752" s="288"/>
      <c r="I752" s="282">
        <f t="shared" si="29"/>
        <v>0</v>
      </c>
    </row>
    <row r="753" s="248" customFormat="1" ht="11.25" spans="1:9">
      <c r="A753" s="280"/>
      <c r="B753" s="280"/>
      <c r="C753" s="289"/>
      <c r="D753" s="274">
        <f t="shared" si="28"/>
        <v>0</v>
      </c>
      <c r="E753" s="283">
        <v>2111405</v>
      </c>
      <c r="F753" s="284" t="s">
        <v>1058</v>
      </c>
      <c r="G753" s="285"/>
      <c r="H753" s="288"/>
      <c r="I753" s="282">
        <f t="shared" si="29"/>
        <v>0</v>
      </c>
    </row>
    <row r="754" s="248" customFormat="1" ht="11.25" spans="1:9">
      <c r="A754" s="280"/>
      <c r="B754" s="280"/>
      <c r="C754" s="289"/>
      <c r="D754" s="274">
        <f t="shared" si="28"/>
        <v>0</v>
      </c>
      <c r="E754" s="283">
        <v>2111406</v>
      </c>
      <c r="F754" s="284" t="s">
        <v>1059</v>
      </c>
      <c r="G754" s="285"/>
      <c r="H754" s="288"/>
      <c r="I754" s="282">
        <f t="shared" si="29"/>
        <v>0</v>
      </c>
    </row>
    <row r="755" s="248" customFormat="1" ht="11.25" spans="1:9">
      <c r="A755" s="280"/>
      <c r="B755" s="280"/>
      <c r="C755" s="289"/>
      <c r="D755" s="274">
        <f t="shared" si="28"/>
        <v>0</v>
      </c>
      <c r="E755" s="283">
        <v>2111407</v>
      </c>
      <c r="F755" s="284" t="s">
        <v>1060</v>
      </c>
      <c r="G755" s="285"/>
      <c r="H755" s="288"/>
      <c r="I755" s="282">
        <f t="shared" si="29"/>
        <v>0</v>
      </c>
    </row>
    <row r="756" s="248" customFormat="1" ht="11.25" spans="1:9">
      <c r="A756" s="280"/>
      <c r="B756" s="280"/>
      <c r="C756" s="289"/>
      <c r="D756" s="274">
        <f t="shared" si="28"/>
        <v>0</v>
      </c>
      <c r="E756" s="283">
        <v>2111408</v>
      </c>
      <c r="F756" s="284" t="s">
        <v>1061</v>
      </c>
      <c r="G756" s="285">
        <f>SUM(G757:G761)</f>
        <v>0</v>
      </c>
      <c r="H756" s="288"/>
      <c r="I756" s="282">
        <f t="shared" si="29"/>
        <v>0</v>
      </c>
    </row>
    <row r="757" s="248" customFormat="1" ht="11.25" spans="1:9">
      <c r="A757" s="280"/>
      <c r="B757" s="280"/>
      <c r="C757" s="289"/>
      <c r="D757" s="274">
        <f t="shared" si="28"/>
        <v>0</v>
      </c>
      <c r="E757" s="283">
        <v>2111409</v>
      </c>
      <c r="F757" s="284" t="s">
        <v>1062</v>
      </c>
      <c r="G757" s="285"/>
      <c r="H757" s="288"/>
      <c r="I757" s="282">
        <f t="shared" si="29"/>
        <v>0</v>
      </c>
    </row>
    <row r="758" s="248" customFormat="1" ht="11.25" spans="1:9">
      <c r="A758" s="280"/>
      <c r="B758" s="280"/>
      <c r="C758" s="289"/>
      <c r="D758" s="274">
        <f t="shared" si="28"/>
        <v>0</v>
      </c>
      <c r="E758" s="283">
        <v>2111410</v>
      </c>
      <c r="F758" s="284" t="s">
        <v>1063</v>
      </c>
      <c r="G758" s="285"/>
      <c r="H758" s="288"/>
      <c r="I758" s="282">
        <f t="shared" si="29"/>
        <v>0</v>
      </c>
    </row>
    <row r="759" s="248" customFormat="1" ht="11.25" spans="1:9">
      <c r="A759" s="280"/>
      <c r="B759" s="280"/>
      <c r="C759" s="289"/>
      <c r="D759" s="274">
        <f t="shared" si="28"/>
        <v>0</v>
      </c>
      <c r="E759" s="283">
        <v>2111411</v>
      </c>
      <c r="F759" s="284" t="s">
        <v>447</v>
      </c>
      <c r="G759" s="285"/>
      <c r="H759" s="288"/>
      <c r="I759" s="282">
        <f t="shared" si="29"/>
        <v>0</v>
      </c>
    </row>
    <row r="760" s="248" customFormat="1" ht="11.25" spans="1:9">
      <c r="A760" s="280"/>
      <c r="B760" s="280"/>
      <c r="C760" s="289"/>
      <c r="D760" s="274">
        <f t="shared" si="28"/>
        <v>0</v>
      </c>
      <c r="E760" s="283">
        <v>2111413</v>
      </c>
      <c r="F760" s="284" t="s">
        <v>1064</v>
      </c>
      <c r="G760" s="285"/>
      <c r="H760" s="288"/>
      <c r="I760" s="282">
        <f t="shared" si="29"/>
        <v>0</v>
      </c>
    </row>
    <row r="761" s="248" customFormat="1" ht="11.25" spans="1:9">
      <c r="A761" s="280"/>
      <c r="B761" s="280"/>
      <c r="C761" s="289"/>
      <c r="D761" s="274">
        <f t="shared" si="28"/>
        <v>0</v>
      </c>
      <c r="E761" s="283">
        <v>2111450</v>
      </c>
      <c r="F761" s="284" t="s">
        <v>345</v>
      </c>
      <c r="G761" s="285"/>
      <c r="H761" s="288"/>
      <c r="I761" s="282">
        <f t="shared" si="29"/>
        <v>0</v>
      </c>
    </row>
    <row r="762" s="248" customFormat="1" ht="11.25" spans="1:9">
      <c r="A762" s="280"/>
      <c r="B762" s="280"/>
      <c r="C762" s="289"/>
      <c r="D762" s="274">
        <f t="shared" si="28"/>
        <v>0</v>
      </c>
      <c r="E762" s="283">
        <v>2111499</v>
      </c>
      <c r="F762" s="284" t="s">
        <v>1065</v>
      </c>
      <c r="G762" s="285"/>
      <c r="H762" s="288"/>
      <c r="I762" s="282">
        <f t="shared" si="29"/>
        <v>0</v>
      </c>
    </row>
    <row r="763" s="248" customFormat="1" ht="11.25" spans="1:9">
      <c r="A763" s="280"/>
      <c r="B763" s="280"/>
      <c r="C763" s="289"/>
      <c r="D763" s="274">
        <f t="shared" si="28"/>
        <v>0</v>
      </c>
      <c r="E763" s="283">
        <v>21199</v>
      </c>
      <c r="F763" s="284" t="s">
        <v>1066</v>
      </c>
      <c r="G763" s="285"/>
      <c r="H763" s="288"/>
      <c r="I763" s="282">
        <f t="shared" si="29"/>
        <v>0</v>
      </c>
    </row>
    <row r="764" s="248" customFormat="1" ht="11.25" spans="1:9">
      <c r="A764" s="280"/>
      <c r="B764" s="280"/>
      <c r="C764" s="289"/>
      <c r="D764" s="274">
        <f t="shared" si="28"/>
        <v>0</v>
      </c>
      <c r="E764" s="283">
        <v>2119901</v>
      </c>
      <c r="F764" s="284" t="s">
        <v>1067</v>
      </c>
      <c r="G764" s="285"/>
      <c r="H764" s="288"/>
      <c r="I764" s="282">
        <f t="shared" si="29"/>
        <v>0</v>
      </c>
    </row>
    <row r="765" s="248" customFormat="1" ht="11.25" spans="1:9">
      <c r="A765" s="280"/>
      <c r="B765" s="280"/>
      <c r="C765" s="289"/>
      <c r="D765" s="274">
        <f t="shared" si="28"/>
        <v>0</v>
      </c>
      <c r="E765" s="275">
        <v>212</v>
      </c>
      <c r="F765" s="276" t="s">
        <v>1068</v>
      </c>
      <c r="G765" s="277">
        <f>SUM(G766,G777,G779,G782,G784,G786)</f>
        <v>18296</v>
      </c>
      <c r="H765" s="278">
        <f>SUM(H766,H777,H779,H782,H784,H786)</f>
        <v>20884</v>
      </c>
      <c r="I765" s="274">
        <f t="shared" si="29"/>
        <v>2588</v>
      </c>
    </row>
    <row r="766" s="248" customFormat="1" ht="11.25" spans="1:9">
      <c r="A766" s="280"/>
      <c r="B766" s="280"/>
      <c r="C766" s="289"/>
      <c r="D766" s="274">
        <f t="shared" si="28"/>
        <v>0</v>
      </c>
      <c r="E766" s="283">
        <v>21201</v>
      </c>
      <c r="F766" s="284" t="s">
        <v>1069</v>
      </c>
      <c r="G766" s="285">
        <f>SUM(G767:G776)</f>
        <v>1445</v>
      </c>
      <c r="H766" s="286">
        <f>SUM(H767:H776)</f>
        <v>1690</v>
      </c>
      <c r="I766" s="282">
        <f t="shared" si="29"/>
        <v>245</v>
      </c>
    </row>
    <row r="767" s="248" customFormat="1" ht="11.25" spans="1:9">
      <c r="A767" s="280"/>
      <c r="B767" s="280"/>
      <c r="C767" s="289"/>
      <c r="D767" s="274">
        <f t="shared" si="28"/>
        <v>0</v>
      </c>
      <c r="E767" s="283">
        <v>2120101</v>
      </c>
      <c r="F767" s="284" t="s">
        <v>318</v>
      </c>
      <c r="G767" s="285">
        <v>959</v>
      </c>
      <c r="H767" s="288">
        <v>1187</v>
      </c>
      <c r="I767" s="282">
        <f t="shared" si="29"/>
        <v>228</v>
      </c>
    </row>
    <row r="768" s="248" customFormat="1" ht="11.25" spans="1:9">
      <c r="A768" s="280"/>
      <c r="B768" s="280"/>
      <c r="C768" s="289"/>
      <c r="D768" s="274">
        <f t="shared" si="28"/>
        <v>0</v>
      </c>
      <c r="E768" s="283">
        <v>2120102</v>
      </c>
      <c r="F768" s="284" t="s">
        <v>321</v>
      </c>
      <c r="G768" s="285">
        <v>0</v>
      </c>
      <c r="H768" s="288">
        <v>2</v>
      </c>
      <c r="I768" s="282">
        <f t="shared" si="29"/>
        <v>2</v>
      </c>
    </row>
    <row r="769" s="248" customFormat="1" ht="11.25" spans="1:9">
      <c r="A769" s="280"/>
      <c r="B769" s="280"/>
      <c r="C769" s="289"/>
      <c r="D769" s="274">
        <f t="shared" si="28"/>
        <v>0</v>
      </c>
      <c r="E769" s="283">
        <v>2120103</v>
      </c>
      <c r="F769" s="284" t="s">
        <v>324</v>
      </c>
      <c r="G769" s="285">
        <v>0</v>
      </c>
      <c r="H769" s="288"/>
      <c r="I769" s="282">
        <f t="shared" si="29"/>
        <v>0</v>
      </c>
    </row>
    <row r="770" s="248" customFormat="1" ht="11.25" spans="1:9">
      <c r="A770" s="280"/>
      <c r="B770" s="280"/>
      <c r="C770" s="289"/>
      <c r="D770" s="274">
        <f t="shared" si="28"/>
        <v>0</v>
      </c>
      <c r="E770" s="283">
        <v>2120104</v>
      </c>
      <c r="F770" s="284" t="s">
        <v>1070</v>
      </c>
      <c r="G770" s="285">
        <v>486</v>
      </c>
      <c r="H770" s="288">
        <v>501</v>
      </c>
      <c r="I770" s="282">
        <f t="shared" si="29"/>
        <v>15</v>
      </c>
    </row>
    <row r="771" s="248" customFormat="1" ht="11.25" spans="1:9">
      <c r="A771" s="280"/>
      <c r="B771" s="280"/>
      <c r="C771" s="289"/>
      <c r="D771" s="274">
        <f t="shared" si="28"/>
        <v>0</v>
      </c>
      <c r="E771" s="283">
        <v>2120105</v>
      </c>
      <c r="F771" s="284" t="s">
        <v>1071</v>
      </c>
      <c r="G771" s="285"/>
      <c r="H771" s="288"/>
      <c r="I771" s="282">
        <f t="shared" si="29"/>
        <v>0</v>
      </c>
    </row>
    <row r="772" s="248" customFormat="1" ht="11.25" spans="1:9">
      <c r="A772" s="280"/>
      <c r="B772" s="280"/>
      <c r="C772" s="289"/>
      <c r="D772" s="274">
        <f t="shared" si="28"/>
        <v>0</v>
      </c>
      <c r="E772" s="283">
        <v>2120106</v>
      </c>
      <c r="F772" s="284" t="s">
        <v>1072</v>
      </c>
      <c r="G772" s="285"/>
      <c r="H772" s="288"/>
      <c r="I772" s="282">
        <f t="shared" si="29"/>
        <v>0</v>
      </c>
    </row>
    <row r="773" s="248" customFormat="1" ht="11.25" spans="1:9">
      <c r="A773" s="280"/>
      <c r="B773" s="280"/>
      <c r="C773" s="289"/>
      <c r="D773" s="274">
        <f t="shared" si="28"/>
        <v>0</v>
      </c>
      <c r="E773" s="283">
        <v>2120107</v>
      </c>
      <c r="F773" s="284" t="s">
        <v>1073</v>
      </c>
      <c r="G773" s="285"/>
      <c r="H773" s="288"/>
      <c r="I773" s="282">
        <f t="shared" si="29"/>
        <v>0</v>
      </c>
    </row>
    <row r="774" s="248" customFormat="1" ht="11.25" spans="1:9">
      <c r="A774" s="280"/>
      <c r="B774" s="280"/>
      <c r="C774" s="289"/>
      <c r="D774" s="274">
        <f t="shared" si="28"/>
        <v>0</v>
      </c>
      <c r="E774" s="283">
        <v>2120109</v>
      </c>
      <c r="F774" s="284" t="s">
        <v>1074</v>
      </c>
      <c r="G774" s="285"/>
      <c r="H774" s="288"/>
      <c r="I774" s="282">
        <f t="shared" si="29"/>
        <v>0</v>
      </c>
    </row>
    <row r="775" s="248" customFormat="1" ht="11.25" spans="1:9">
      <c r="A775" s="280"/>
      <c r="B775" s="280"/>
      <c r="C775" s="289"/>
      <c r="D775" s="274">
        <f t="shared" si="28"/>
        <v>0</v>
      </c>
      <c r="E775" s="283">
        <v>2120110</v>
      </c>
      <c r="F775" s="284" t="s">
        <v>1075</v>
      </c>
      <c r="G775" s="285"/>
      <c r="H775" s="288"/>
      <c r="I775" s="282">
        <f t="shared" si="29"/>
        <v>0</v>
      </c>
    </row>
    <row r="776" s="248" customFormat="1" ht="11.25" spans="1:9">
      <c r="A776" s="280"/>
      <c r="B776" s="280"/>
      <c r="C776" s="289"/>
      <c r="D776" s="274">
        <f t="shared" si="28"/>
        <v>0</v>
      </c>
      <c r="E776" s="283">
        <v>2120199</v>
      </c>
      <c r="F776" s="284" t="s">
        <v>1076</v>
      </c>
      <c r="G776" s="285"/>
      <c r="H776" s="288"/>
      <c r="I776" s="282">
        <f t="shared" si="29"/>
        <v>0</v>
      </c>
    </row>
    <row r="777" s="248" customFormat="1" ht="11.25" spans="1:9">
      <c r="A777" s="280"/>
      <c r="B777" s="280"/>
      <c r="C777" s="289"/>
      <c r="D777" s="274">
        <f t="shared" ref="D777:D840" si="30">C777-B777</f>
        <v>0</v>
      </c>
      <c r="E777" s="283">
        <v>21202</v>
      </c>
      <c r="F777" s="284" t="s">
        <v>1077</v>
      </c>
      <c r="G777" s="285">
        <f>SUM(G778)</f>
        <v>10</v>
      </c>
      <c r="H777" s="288">
        <f>SUM(H778)</f>
        <v>87</v>
      </c>
      <c r="I777" s="282">
        <f t="shared" ref="I777:I840" si="31">H777-G777</f>
        <v>77</v>
      </c>
    </row>
    <row r="778" s="248" customFormat="1" ht="11.25" spans="1:9">
      <c r="A778" s="280"/>
      <c r="B778" s="280"/>
      <c r="C778" s="289"/>
      <c r="D778" s="274">
        <f t="shared" si="30"/>
        <v>0</v>
      </c>
      <c r="E778" s="283">
        <v>2120201</v>
      </c>
      <c r="F778" s="284" t="s">
        <v>1078</v>
      </c>
      <c r="G778" s="285">
        <v>10</v>
      </c>
      <c r="H778" s="288">
        <v>87</v>
      </c>
      <c r="I778" s="282">
        <f t="shared" si="31"/>
        <v>77</v>
      </c>
    </row>
    <row r="779" s="248" customFormat="1" ht="11.25" spans="1:9">
      <c r="A779" s="280"/>
      <c r="B779" s="280"/>
      <c r="C779" s="289"/>
      <c r="D779" s="274">
        <f t="shared" si="30"/>
        <v>0</v>
      </c>
      <c r="E779" s="283">
        <v>21203</v>
      </c>
      <c r="F779" s="284" t="s">
        <v>1079</v>
      </c>
      <c r="G779" s="285">
        <f>SUM(G780:G781)</f>
        <v>6401</v>
      </c>
      <c r="H779" s="286">
        <f>SUM(H780:H781)</f>
        <v>6844</v>
      </c>
      <c r="I779" s="282">
        <f t="shared" si="31"/>
        <v>443</v>
      </c>
    </row>
    <row r="780" s="248" customFormat="1" ht="11.25" spans="1:9">
      <c r="A780" s="280"/>
      <c r="B780" s="280"/>
      <c r="C780" s="289"/>
      <c r="D780" s="274">
        <f t="shared" si="30"/>
        <v>0</v>
      </c>
      <c r="E780" s="283">
        <v>2120303</v>
      </c>
      <c r="F780" s="284" t="s">
        <v>1080</v>
      </c>
      <c r="G780" s="277"/>
      <c r="H780" s="288">
        <v>368</v>
      </c>
      <c r="I780" s="282">
        <f t="shared" si="31"/>
        <v>368</v>
      </c>
    </row>
    <row r="781" s="248" customFormat="1" ht="11.25" spans="1:9">
      <c r="A781" s="280"/>
      <c r="B781" s="280"/>
      <c r="C781" s="289"/>
      <c r="D781" s="274">
        <f t="shared" si="30"/>
        <v>0</v>
      </c>
      <c r="E781" s="283">
        <v>2120399</v>
      </c>
      <c r="F781" s="284" t="s">
        <v>1081</v>
      </c>
      <c r="G781" s="285">
        <v>6401</v>
      </c>
      <c r="H781" s="288">
        <v>6476</v>
      </c>
      <c r="I781" s="282">
        <f t="shared" si="31"/>
        <v>75</v>
      </c>
    </row>
    <row r="782" s="248" customFormat="1" ht="11.25" spans="1:9">
      <c r="A782" s="280"/>
      <c r="B782" s="280"/>
      <c r="C782" s="289"/>
      <c r="D782" s="274">
        <f t="shared" si="30"/>
        <v>0</v>
      </c>
      <c r="E782" s="283">
        <v>21205</v>
      </c>
      <c r="F782" s="284" t="s">
        <v>1082</v>
      </c>
      <c r="G782" s="285">
        <f>SUM(G783)</f>
        <v>1440</v>
      </c>
      <c r="H782" s="285">
        <f>SUM(H783)</f>
        <v>1462</v>
      </c>
      <c r="I782" s="282">
        <f t="shared" si="31"/>
        <v>22</v>
      </c>
    </row>
    <row r="783" s="248" customFormat="1" ht="11.25" spans="1:9">
      <c r="A783" s="280"/>
      <c r="B783" s="280"/>
      <c r="C783" s="289"/>
      <c r="D783" s="274">
        <f t="shared" si="30"/>
        <v>0</v>
      </c>
      <c r="E783" s="283">
        <v>2120501</v>
      </c>
      <c r="F783" s="284" t="s">
        <v>1083</v>
      </c>
      <c r="G783" s="285">
        <v>1440</v>
      </c>
      <c r="H783" s="288">
        <v>1462</v>
      </c>
      <c r="I783" s="282">
        <f t="shared" si="31"/>
        <v>22</v>
      </c>
    </row>
    <row r="784" s="248" customFormat="1" ht="11.25" spans="1:9">
      <c r="A784" s="280"/>
      <c r="B784" s="280"/>
      <c r="C784" s="289"/>
      <c r="D784" s="274">
        <f t="shared" si="30"/>
        <v>0</v>
      </c>
      <c r="E784" s="283">
        <v>21206</v>
      </c>
      <c r="F784" s="284" t="s">
        <v>1084</v>
      </c>
      <c r="G784" s="285"/>
      <c r="H784" s="288"/>
      <c r="I784" s="282">
        <f t="shared" si="31"/>
        <v>0</v>
      </c>
    </row>
    <row r="785" s="248" customFormat="1" ht="11.25" spans="1:9">
      <c r="A785" s="280"/>
      <c r="B785" s="280"/>
      <c r="C785" s="289"/>
      <c r="D785" s="274">
        <f t="shared" si="30"/>
        <v>0</v>
      </c>
      <c r="E785" s="283">
        <v>2120601</v>
      </c>
      <c r="F785" s="284" t="s">
        <v>1085</v>
      </c>
      <c r="G785" s="285"/>
      <c r="H785" s="288"/>
      <c r="I785" s="282">
        <f t="shared" si="31"/>
        <v>0</v>
      </c>
    </row>
    <row r="786" s="248" customFormat="1" ht="11.25" spans="1:9">
      <c r="A786" s="280"/>
      <c r="B786" s="280"/>
      <c r="C786" s="289"/>
      <c r="D786" s="274">
        <f t="shared" si="30"/>
        <v>0</v>
      </c>
      <c r="E786" s="283">
        <v>21299</v>
      </c>
      <c r="F786" s="284" t="s">
        <v>1086</v>
      </c>
      <c r="G786" s="285">
        <f>G787</f>
        <v>9000</v>
      </c>
      <c r="H786" s="285">
        <f>H787</f>
        <v>10801</v>
      </c>
      <c r="I786" s="282">
        <f t="shared" si="31"/>
        <v>1801</v>
      </c>
    </row>
    <row r="787" s="248" customFormat="1" ht="11.25" spans="1:9">
      <c r="A787" s="280"/>
      <c r="B787" s="280"/>
      <c r="C787" s="289"/>
      <c r="D787" s="274">
        <f t="shared" si="30"/>
        <v>0</v>
      </c>
      <c r="E787" s="283">
        <v>2129999</v>
      </c>
      <c r="F787" s="284" t="s">
        <v>1087</v>
      </c>
      <c r="G787" s="285">
        <v>9000</v>
      </c>
      <c r="H787" s="288">
        <v>10801</v>
      </c>
      <c r="I787" s="282">
        <f t="shared" si="31"/>
        <v>1801</v>
      </c>
    </row>
    <row r="788" s="248" customFormat="1" ht="11.25" spans="1:9">
      <c r="A788" s="280"/>
      <c r="B788" s="280"/>
      <c r="C788" s="289"/>
      <c r="D788" s="274">
        <f t="shared" si="30"/>
        <v>0</v>
      </c>
      <c r="E788" s="275">
        <v>213</v>
      </c>
      <c r="F788" s="276" t="s">
        <v>1088</v>
      </c>
      <c r="G788" s="277">
        <f>SUM(G789,G815,G840,G866,G877,G883,G890,G897)</f>
        <v>17824</v>
      </c>
      <c r="H788" s="278">
        <f>SUM(H789,H815,H840,H866,H877,H883,H890,H897)</f>
        <v>58032</v>
      </c>
      <c r="I788" s="274">
        <f t="shared" si="31"/>
        <v>40208</v>
      </c>
    </row>
    <row r="789" s="248" customFormat="1" ht="11.25" spans="1:9">
      <c r="A789" s="280"/>
      <c r="B789" s="280"/>
      <c r="C789" s="289"/>
      <c r="D789" s="274">
        <f t="shared" si="30"/>
        <v>0</v>
      </c>
      <c r="E789" s="283">
        <v>21301</v>
      </c>
      <c r="F789" s="284" t="s">
        <v>1089</v>
      </c>
      <c r="G789" s="285">
        <f>SUM(G790:G814)</f>
        <v>7546</v>
      </c>
      <c r="H789" s="286">
        <f>SUM(H790:H814)</f>
        <v>13532</v>
      </c>
      <c r="I789" s="282">
        <f t="shared" si="31"/>
        <v>5986</v>
      </c>
    </row>
    <row r="790" s="248" customFormat="1" ht="11.25" spans="1:9">
      <c r="A790" s="280"/>
      <c r="B790" s="280"/>
      <c r="C790" s="289"/>
      <c r="D790" s="274">
        <f t="shared" si="30"/>
        <v>0</v>
      </c>
      <c r="E790" s="283">
        <v>2130101</v>
      </c>
      <c r="F790" s="284" t="s">
        <v>318</v>
      </c>
      <c r="G790" s="285">
        <v>390</v>
      </c>
      <c r="H790" s="288">
        <v>372</v>
      </c>
      <c r="I790" s="282">
        <f t="shared" si="31"/>
        <v>-18</v>
      </c>
    </row>
    <row r="791" s="248" customFormat="1" ht="11.25" spans="1:9">
      <c r="A791" s="280"/>
      <c r="B791" s="280"/>
      <c r="C791" s="289"/>
      <c r="D791" s="274">
        <f t="shared" si="30"/>
        <v>0</v>
      </c>
      <c r="E791" s="283">
        <v>2130102</v>
      </c>
      <c r="F791" s="284" t="s">
        <v>321</v>
      </c>
      <c r="G791" s="285"/>
      <c r="H791" s="288">
        <v>2</v>
      </c>
      <c r="I791" s="282">
        <f t="shared" si="31"/>
        <v>2</v>
      </c>
    </row>
    <row r="792" s="248" customFormat="1" ht="11.25" spans="1:9">
      <c r="A792" s="280"/>
      <c r="B792" s="280"/>
      <c r="C792" s="289"/>
      <c r="D792" s="274">
        <f t="shared" si="30"/>
        <v>0</v>
      </c>
      <c r="E792" s="283">
        <v>2130103</v>
      </c>
      <c r="F792" s="284" t="s">
        <v>324</v>
      </c>
      <c r="G792" s="285"/>
      <c r="H792" s="288"/>
      <c r="I792" s="282">
        <f t="shared" si="31"/>
        <v>0</v>
      </c>
    </row>
    <row r="793" s="248" customFormat="1" ht="11.25" spans="1:9">
      <c r="A793" s="280"/>
      <c r="B793" s="280"/>
      <c r="C793" s="289"/>
      <c r="D793" s="274">
        <f t="shared" si="30"/>
        <v>0</v>
      </c>
      <c r="E793" s="283">
        <v>2130104</v>
      </c>
      <c r="F793" s="284" t="s">
        <v>345</v>
      </c>
      <c r="G793" s="285">
        <v>5529</v>
      </c>
      <c r="H793" s="288">
        <v>6380</v>
      </c>
      <c r="I793" s="282">
        <f t="shared" si="31"/>
        <v>851</v>
      </c>
    </row>
    <row r="794" s="248" customFormat="1" ht="11.25" spans="1:9">
      <c r="A794" s="280"/>
      <c r="B794" s="280"/>
      <c r="C794" s="289"/>
      <c r="D794" s="274">
        <f t="shared" si="30"/>
        <v>0</v>
      </c>
      <c r="E794" s="283">
        <v>2130105</v>
      </c>
      <c r="F794" s="284" t="s">
        <v>1090</v>
      </c>
      <c r="G794" s="285">
        <v>656</v>
      </c>
      <c r="H794" s="288">
        <v>693</v>
      </c>
      <c r="I794" s="282">
        <f t="shared" si="31"/>
        <v>37</v>
      </c>
    </row>
    <row r="795" s="248" customFormat="1" ht="11.25" spans="1:9">
      <c r="A795" s="280"/>
      <c r="B795" s="280"/>
      <c r="C795" s="289"/>
      <c r="D795" s="274">
        <f t="shared" si="30"/>
        <v>0</v>
      </c>
      <c r="E795" s="283">
        <v>2130106</v>
      </c>
      <c r="F795" s="284" t="s">
        <v>1091</v>
      </c>
      <c r="G795" s="285">
        <v>152</v>
      </c>
      <c r="H795" s="288">
        <v>355</v>
      </c>
      <c r="I795" s="282">
        <f t="shared" si="31"/>
        <v>203</v>
      </c>
    </row>
    <row r="796" s="248" customFormat="1" ht="11.25" spans="1:9">
      <c r="A796" s="280"/>
      <c r="B796" s="280"/>
      <c r="C796" s="289"/>
      <c r="D796" s="274">
        <f t="shared" si="30"/>
        <v>0</v>
      </c>
      <c r="E796" s="283">
        <v>2130108</v>
      </c>
      <c r="F796" s="284" t="s">
        <v>1092</v>
      </c>
      <c r="G796" s="285">
        <v>70</v>
      </c>
      <c r="H796" s="288">
        <v>51</v>
      </c>
      <c r="I796" s="282">
        <f t="shared" si="31"/>
        <v>-19</v>
      </c>
    </row>
    <row r="797" s="248" customFormat="1" ht="11.25" spans="1:9">
      <c r="A797" s="280"/>
      <c r="B797" s="280"/>
      <c r="C797" s="289"/>
      <c r="D797" s="274">
        <f t="shared" si="30"/>
        <v>0</v>
      </c>
      <c r="E797" s="283">
        <v>2130109</v>
      </c>
      <c r="F797" s="284" t="s">
        <v>1093</v>
      </c>
      <c r="G797" s="285">
        <v>10</v>
      </c>
      <c r="H797" s="288">
        <v>10</v>
      </c>
      <c r="I797" s="282">
        <f t="shared" si="31"/>
        <v>0</v>
      </c>
    </row>
    <row r="798" s="248" customFormat="1" ht="11.25" spans="1:9">
      <c r="A798" s="280"/>
      <c r="B798" s="280"/>
      <c r="C798" s="289"/>
      <c r="D798" s="274">
        <f t="shared" si="30"/>
        <v>0</v>
      </c>
      <c r="E798" s="283">
        <v>2130110</v>
      </c>
      <c r="F798" s="284" t="s">
        <v>1094</v>
      </c>
      <c r="G798" s="285"/>
      <c r="H798" s="288"/>
      <c r="I798" s="282">
        <f t="shared" si="31"/>
        <v>0</v>
      </c>
    </row>
    <row r="799" s="248" customFormat="1" ht="11.25" spans="1:9">
      <c r="A799" s="280"/>
      <c r="B799" s="280"/>
      <c r="C799" s="289"/>
      <c r="D799" s="274">
        <f t="shared" si="30"/>
        <v>0</v>
      </c>
      <c r="E799" s="283">
        <v>2130111</v>
      </c>
      <c r="F799" s="284" t="s">
        <v>1095</v>
      </c>
      <c r="G799" s="285"/>
      <c r="H799" s="288"/>
      <c r="I799" s="282">
        <f t="shared" si="31"/>
        <v>0</v>
      </c>
    </row>
    <row r="800" s="248" customFormat="1" ht="11.25" spans="1:9">
      <c r="A800" s="280"/>
      <c r="B800" s="280"/>
      <c r="C800" s="289"/>
      <c r="D800" s="274">
        <f t="shared" si="30"/>
        <v>0</v>
      </c>
      <c r="E800" s="283">
        <v>2130112</v>
      </c>
      <c r="F800" s="284" t="s">
        <v>1096</v>
      </c>
      <c r="G800" s="285"/>
      <c r="H800" s="288">
        <v>93</v>
      </c>
      <c r="I800" s="282">
        <f t="shared" si="31"/>
        <v>93</v>
      </c>
    </row>
    <row r="801" s="248" customFormat="1" ht="11.25" spans="1:9">
      <c r="A801" s="280"/>
      <c r="B801" s="280"/>
      <c r="C801" s="289"/>
      <c r="D801" s="274">
        <f t="shared" si="30"/>
        <v>0</v>
      </c>
      <c r="E801" s="283">
        <v>2130114</v>
      </c>
      <c r="F801" s="284" t="s">
        <v>1097</v>
      </c>
      <c r="G801" s="285"/>
      <c r="H801" s="288"/>
      <c r="I801" s="282">
        <f t="shared" si="31"/>
        <v>0</v>
      </c>
    </row>
    <row r="802" s="248" customFormat="1" ht="11.25" spans="1:9">
      <c r="A802" s="280"/>
      <c r="B802" s="280"/>
      <c r="C802" s="289"/>
      <c r="D802" s="274">
        <f t="shared" si="30"/>
        <v>0</v>
      </c>
      <c r="E802" s="283">
        <v>2130119</v>
      </c>
      <c r="F802" s="284" t="s">
        <v>1098</v>
      </c>
      <c r="G802" s="285"/>
      <c r="H802" s="288">
        <v>87</v>
      </c>
      <c r="I802" s="282">
        <f t="shared" si="31"/>
        <v>87</v>
      </c>
    </row>
    <row r="803" s="248" customFormat="1" ht="11.25" spans="1:9">
      <c r="A803" s="280"/>
      <c r="B803" s="280"/>
      <c r="C803" s="289"/>
      <c r="D803" s="274">
        <f t="shared" si="30"/>
        <v>0</v>
      </c>
      <c r="E803" s="283">
        <v>2130120</v>
      </c>
      <c r="F803" s="284" t="s">
        <v>1099</v>
      </c>
      <c r="G803" s="285"/>
      <c r="H803" s="288"/>
      <c r="I803" s="282">
        <f t="shared" si="31"/>
        <v>0</v>
      </c>
    </row>
    <row r="804" s="248" customFormat="1" ht="11.25" spans="1:9">
      <c r="A804" s="280"/>
      <c r="B804" s="280"/>
      <c r="C804" s="289"/>
      <c r="D804" s="274">
        <f t="shared" si="30"/>
        <v>0</v>
      </c>
      <c r="E804" s="283">
        <v>2130121</v>
      </c>
      <c r="F804" s="284" t="s">
        <v>1100</v>
      </c>
      <c r="G804" s="285"/>
      <c r="H804" s="288"/>
      <c r="I804" s="282">
        <f t="shared" si="31"/>
        <v>0</v>
      </c>
    </row>
    <row r="805" s="248" customFormat="1" ht="11.25" spans="1:9">
      <c r="A805" s="280"/>
      <c r="B805" s="280"/>
      <c r="C805" s="289"/>
      <c r="D805" s="274">
        <f t="shared" si="30"/>
        <v>0</v>
      </c>
      <c r="E805" s="283">
        <v>2130122</v>
      </c>
      <c r="F805" s="284" t="s">
        <v>1101</v>
      </c>
      <c r="G805" s="285"/>
      <c r="H805" s="288">
        <v>3431</v>
      </c>
      <c r="I805" s="282">
        <f t="shared" si="31"/>
        <v>3431</v>
      </c>
    </row>
    <row r="806" s="248" customFormat="1" ht="11.25" spans="1:9">
      <c r="A806" s="280"/>
      <c r="B806" s="280"/>
      <c r="C806" s="289"/>
      <c r="D806" s="274">
        <f t="shared" si="30"/>
        <v>0</v>
      </c>
      <c r="E806" s="283">
        <v>2130124</v>
      </c>
      <c r="F806" s="284" t="s">
        <v>1102</v>
      </c>
      <c r="G806" s="285"/>
      <c r="H806" s="288">
        <v>2</v>
      </c>
      <c r="I806" s="282">
        <f t="shared" si="31"/>
        <v>2</v>
      </c>
    </row>
    <row r="807" s="248" customFormat="1" ht="11.25" spans="1:9">
      <c r="A807" s="280"/>
      <c r="B807" s="280"/>
      <c r="C807" s="289"/>
      <c r="D807" s="274">
        <f t="shared" si="30"/>
        <v>0</v>
      </c>
      <c r="E807" s="283">
        <v>2130125</v>
      </c>
      <c r="F807" s="284" t="s">
        <v>1103</v>
      </c>
      <c r="G807" s="285"/>
      <c r="H807" s="288"/>
      <c r="I807" s="282">
        <f t="shared" si="31"/>
        <v>0</v>
      </c>
    </row>
    <row r="808" s="248" customFormat="1" ht="11.25" spans="1:9">
      <c r="A808" s="280"/>
      <c r="B808" s="280"/>
      <c r="C808" s="289"/>
      <c r="D808" s="274">
        <f t="shared" si="30"/>
        <v>0</v>
      </c>
      <c r="E808" s="283">
        <v>2130126</v>
      </c>
      <c r="F808" s="284" t="s">
        <v>1104</v>
      </c>
      <c r="G808" s="285">
        <v>25</v>
      </c>
      <c r="H808" s="288">
        <v>419</v>
      </c>
      <c r="I808" s="282">
        <f t="shared" si="31"/>
        <v>394</v>
      </c>
    </row>
    <row r="809" s="248" customFormat="1" ht="11.25" spans="1:9">
      <c r="A809" s="280"/>
      <c r="B809" s="280"/>
      <c r="C809" s="289"/>
      <c r="D809" s="274">
        <f t="shared" si="30"/>
        <v>0</v>
      </c>
      <c r="E809" s="283">
        <v>2130135</v>
      </c>
      <c r="F809" s="284" t="s">
        <v>1105</v>
      </c>
      <c r="G809" s="285"/>
      <c r="H809" s="288">
        <v>8</v>
      </c>
      <c r="I809" s="282">
        <f t="shared" si="31"/>
        <v>8</v>
      </c>
    </row>
    <row r="810" s="248" customFormat="1" ht="11.25" spans="1:9">
      <c r="A810" s="280"/>
      <c r="B810" s="280"/>
      <c r="C810" s="289"/>
      <c r="D810" s="274">
        <f t="shared" si="30"/>
        <v>0</v>
      </c>
      <c r="E810" s="283">
        <v>2130142</v>
      </c>
      <c r="F810" s="284" t="s">
        <v>1106</v>
      </c>
      <c r="G810" s="285">
        <v>213</v>
      </c>
      <c r="H810" s="288">
        <v>299</v>
      </c>
      <c r="I810" s="282">
        <f t="shared" si="31"/>
        <v>86</v>
      </c>
    </row>
    <row r="811" s="248" customFormat="1" ht="11.25" spans="1:9">
      <c r="A811" s="280"/>
      <c r="B811" s="280"/>
      <c r="C811" s="289"/>
      <c r="D811" s="274">
        <f t="shared" si="30"/>
        <v>0</v>
      </c>
      <c r="E811" s="283">
        <v>2130148</v>
      </c>
      <c r="F811" s="284" t="s">
        <v>1107</v>
      </c>
      <c r="G811" s="285"/>
      <c r="H811" s="288"/>
      <c r="I811" s="282">
        <f t="shared" si="31"/>
        <v>0</v>
      </c>
    </row>
    <row r="812" s="248" customFormat="1" ht="11.25" spans="1:9">
      <c r="A812" s="280"/>
      <c r="B812" s="280"/>
      <c r="C812" s="289"/>
      <c r="D812" s="274">
        <f t="shared" si="30"/>
        <v>0</v>
      </c>
      <c r="E812" s="283">
        <v>2130152</v>
      </c>
      <c r="F812" s="284" t="s">
        <v>1108</v>
      </c>
      <c r="G812" s="285">
        <v>44</v>
      </c>
      <c r="H812" s="288">
        <v>44</v>
      </c>
      <c r="I812" s="282">
        <f t="shared" si="31"/>
        <v>0</v>
      </c>
    </row>
    <row r="813" s="248" customFormat="1" ht="11.25" spans="1:9">
      <c r="A813" s="280"/>
      <c r="B813" s="280"/>
      <c r="C813" s="289"/>
      <c r="D813" s="274">
        <f t="shared" si="30"/>
        <v>0</v>
      </c>
      <c r="E813" s="283">
        <v>2130153</v>
      </c>
      <c r="F813" s="283" t="s">
        <v>1109</v>
      </c>
      <c r="G813" s="285">
        <v>447</v>
      </c>
      <c r="H813" s="288">
        <v>1199</v>
      </c>
      <c r="I813" s="282">
        <f t="shared" si="31"/>
        <v>752</v>
      </c>
    </row>
    <row r="814" s="248" customFormat="1" ht="11.25" spans="1:9">
      <c r="A814" s="280"/>
      <c r="B814" s="280"/>
      <c r="C814" s="289"/>
      <c r="D814" s="274">
        <f t="shared" si="30"/>
        <v>0</v>
      </c>
      <c r="E814" s="283">
        <v>2130199</v>
      </c>
      <c r="F814" s="284" t="s">
        <v>1110</v>
      </c>
      <c r="G814" s="285">
        <v>10</v>
      </c>
      <c r="H814" s="288">
        <v>87</v>
      </c>
      <c r="I814" s="282">
        <f t="shared" si="31"/>
        <v>77</v>
      </c>
    </row>
    <row r="815" s="248" customFormat="1" ht="11.25" spans="1:9">
      <c r="A815" s="280"/>
      <c r="B815" s="280"/>
      <c r="C815" s="289"/>
      <c r="D815" s="274">
        <f t="shared" si="30"/>
        <v>0</v>
      </c>
      <c r="E815" s="283">
        <v>21302</v>
      </c>
      <c r="F815" s="284" t="s">
        <v>1111</v>
      </c>
      <c r="G815" s="285">
        <f>SUM(G816:G839)</f>
        <v>2120</v>
      </c>
      <c r="H815" s="286">
        <f>SUM(H816:H839)</f>
        <v>5365</v>
      </c>
      <c r="I815" s="282">
        <f t="shared" si="31"/>
        <v>3245</v>
      </c>
    </row>
    <row r="816" s="248" customFormat="1" ht="11.25" spans="1:9">
      <c r="A816" s="280"/>
      <c r="B816" s="280"/>
      <c r="C816" s="289"/>
      <c r="D816" s="274">
        <f t="shared" si="30"/>
        <v>0</v>
      </c>
      <c r="E816" s="283">
        <v>2130201</v>
      </c>
      <c r="F816" s="284" t="s">
        <v>318</v>
      </c>
      <c r="G816" s="285">
        <v>268</v>
      </c>
      <c r="H816" s="288">
        <v>261</v>
      </c>
      <c r="I816" s="282">
        <f t="shared" si="31"/>
        <v>-7</v>
      </c>
    </row>
    <row r="817" s="248" customFormat="1" ht="11.25" spans="1:9">
      <c r="A817" s="280"/>
      <c r="B817" s="280"/>
      <c r="C817" s="289"/>
      <c r="D817" s="274">
        <f t="shared" si="30"/>
        <v>0</v>
      </c>
      <c r="E817" s="283">
        <v>2130202</v>
      </c>
      <c r="F817" s="284" t="s">
        <v>321</v>
      </c>
      <c r="G817" s="285">
        <v>0</v>
      </c>
      <c r="H817" s="288">
        <v>33</v>
      </c>
      <c r="I817" s="282">
        <f t="shared" si="31"/>
        <v>33</v>
      </c>
    </row>
    <row r="818" s="248" customFormat="1" ht="11.25" spans="1:9">
      <c r="A818" s="280"/>
      <c r="B818" s="280"/>
      <c r="C818" s="289"/>
      <c r="D818" s="274">
        <f t="shared" si="30"/>
        <v>0</v>
      </c>
      <c r="E818" s="283">
        <v>2130203</v>
      </c>
      <c r="F818" s="284" t="s">
        <v>324</v>
      </c>
      <c r="G818" s="285">
        <v>0</v>
      </c>
      <c r="H818" s="288"/>
      <c r="I818" s="282">
        <f t="shared" si="31"/>
        <v>0</v>
      </c>
    </row>
    <row r="819" s="248" customFormat="1" ht="11.25" spans="1:9">
      <c r="A819" s="280"/>
      <c r="B819" s="280"/>
      <c r="C819" s="289"/>
      <c r="D819" s="274">
        <f t="shared" si="30"/>
        <v>0</v>
      </c>
      <c r="E819" s="283">
        <v>2130204</v>
      </c>
      <c r="F819" s="284" t="s">
        <v>1112</v>
      </c>
      <c r="G819" s="285">
        <v>1521</v>
      </c>
      <c r="H819" s="288">
        <v>1727</v>
      </c>
      <c r="I819" s="282">
        <f t="shared" si="31"/>
        <v>206</v>
      </c>
    </row>
    <row r="820" s="248" customFormat="1" ht="11.25" spans="1:9">
      <c r="A820" s="280"/>
      <c r="B820" s="280"/>
      <c r="C820" s="289"/>
      <c r="D820" s="274">
        <f t="shared" si="30"/>
        <v>0</v>
      </c>
      <c r="E820" s="283">
        <v>2130205</v>
      </c>
      <c r="F820" s="284" t="s">
        <v>1113</v>
      </c>
      <c r="G820" s="285">
        <v>152</v>
      </c>
      <c r="H820" s="288">
        <v>2</v>
      </c>
      <c r="I820" s="282">
        <f t="shared" si="31"/>
        <v>-150</v>
      </c>
    </row>
    <row r="821" s="248" customFormat="1" ht="11.25" spans="1:9">
      <c r="A821" s="280"/>
      <c r="B821" s="280"/>
      <c r="C821" s="289"/>
      <c r="D821" s="274">
        <f t="shared" si="30"/>
        <v>0</v>
      </c>
      <c r="E821" s="283">
        <v>2130206</v>
      </c>
      <c r="F821" s="284" t="s">
        <v>1114</v>
      </c>
      <c r="G821" s="285"/>
      <c r="H821" s="288"/>
      <c r="I821" s="282">
        <f t="shared" si="31"/>
        <v>0</v>
      </c>
    </row>
    <row r="822" s="248" customFormat="1" ht="11.25" spans="1:9">
      <c r="A822" s="280"/>
      <c r="B822" s="280"/>
      <c r="C822" s="289"/>
      <c r="D822" s="274">
        <f t="shared" si="30"/>
        <v>0</v>
      </c>
      <c r="E822" s="283">
        <v>2130207</v>
      </c>
      <c r="F822" s="284" t="s">
        <v>1115</v>
      </c>
      <c r="G822" s="285"/>
      <c r="H822" s="288">
        <v>719</v>
      </c>
      <c r="I822" s="282">
        <f t="shared" si="31"/>
        <v>719</v>
      </c>
    </row>
    <row r="823" s="248" customFormat="1" ht="11.25" spans="1:9">
      <c r="A823" s="280"/>
      <c r="B823" s="280"/>
      <c r="C823" s="289"/>
      <c r="D823" s="274">
        <f t="shared" si="30"/>
        <v>0</v>
      </c>
      <c r="E823" s="283">
        <v>2130209</v>
      </c>
      <c r="F823" s="284" t="s">
        <v>1116</v>
      </c>
      <c r="G823" s="285"/>
      <c r="H823" s="288">
        <v>1732</v>
      </c>
      <c r="I823" s="282">
        <f t="shared" si="31"/>
        <v>1732</v>
      </c>
    </row>
    <row r="824" s="248" customFormat="1" ht="11.25" spans="1:9">
      <c r="A824" s="280"/>
      <c r="B824" s="280"/>
      <c r="C824" s="289"/>
      <c r="D824" s="274">
        <f t="shared" si="30"/>
        <v>0</v>
      </c>
      <c r="E824" s="283">
        <v>2130210</v>
      </c>
      <c r="F824" s="284" t="s">
        <v>1117</v>
      </c>
      <c r="G824" s="285"/>
      <c r="H824" s="288"/>
      <c r="I824" s="282">
        <f t="shared" si="31"/>
        <v>0</v>
      </c>
    </row>
    <row r="825" s="248" customFormat="1" ht="11.25" spans="1:9">
      <c r="A825" s="280"/>
      <c r="B825" s="280"/>
      <c r="C825" s="289"/>
      <c r="D825" s="274">
        <f t="shared" si="30"/>
        <v>0</v>
      </c>
      <c r="E825" s="283">
        <v>2130211</v>
      </c>
      <c r="F825" s="284" t="s">
        <v>1118</v>
      </c>
      <c r="G825" s="285"/>
      <c r="H825" s="288"/>
      <c r="I825" s="282">
        <f t="shared" si="31"/>
        <v>0</v>
      </c>
    </row>
    <row r="826" s="248" customFormat="1" ht="11.25" spans="1:9">
      <c r="A826" s="280"/>
      <c r="B826" s="280"/>
      <c r="C826" s="289"/>
      <c r="D826" s="274">
        <f t="shared" si="30"/>
        <v>0</v>
      </c>
      <c r="E826" s="283">
        <v>2130212</v>
      </c>
      <c r="F826" s="284" t="s">
        <v>1119</v>
      </c>
      <c r="G826" s="285"/>
      <c r="H826" s="288">
        <v>28</v>
      </c>
      <c r="I826" s="282">
        <f t="shared" si="31"/>
        <v>28</v>
      </c>
    </row>
    <row r="827" s="248" customFormat="1" ht="11.25" spans="1:9">
      <c r="A827" s="280"/>
      <c r="B827" s="280"/>
      <c r="C827" s="289"/>
      <c r="D827" s="274">
        <f t="shared" si="30"/>
        <v>0</v>
      </c>
      <c r="E827" s="283">
        <v>2130213</v>
      </c>
      <c r="F827" s="284" t="s">
        <v>1120</v>
      </c>
      <c r="G827" s="285"/>
      <c r="H827" s="288"/>
      <c r="I827" s="282">
        <f t="shared" si="31"/>
        <v>0</v>
      </c>
    </row>
    <row r="828" s="248" customFormat="1" ht="11.25" spans="1:9">
      <c r="A828" s="280"/>
      <c r="B828" s="280"/>
      <c r="C828" s="289"/>
      <c r="D828" s="274">
        <f t="shared" si="30"/>
        <v>0</v>
      </c>
      <c r="E828" s="283">
        <v>2130217</v>
      </c>
      <c r="F828" s="284" t="s">
        <v>1121</v>
      </c>
      <c r="G828" s="285"/>
      <c r="H828" s="288"/>
      <c r="I828" s="282">
        <f t="shared" si="31"/>
        <v>0</v>
      </c>
    </row>
    <row r="829" s="248" customFormat="1" ht="11.25" spans="1:9">
      <c r="A829" s="280"/>
      <c r="B829" s="280"/>
      <c r="C829" s="289"/>
      <c r="D829" s="274">
        <f t="shared" si="30"/>
        <v>0</v>
      </c>
      <c r="E829" s="283">
        <v>2130220</v>
      </c>
      <c r="F829" s="284" t="s">
        <v>1122</v>
      </c>
      <c r="G829" s="285"/>
      <c r="H829" s="288"/>
      <c r="I829" s="282">
        <f t="shared" si="31"/>
        <v>0</v>
      </c>
    </row>
    <row r="830" s="248" customFormat="1" ht="11.25" spans="1:9">
      <c r="A830" s="280"/>
      <c r="B830" s="280"/>
      <c r="C830" s="289"/>
      <c r="D830" s="274">
        <f t="shared" si="30"/>
        <v>0</v>
      </c>
      <c r="E830" s="283">
        <v>2130221</v>
      </c>
      <c r="F830" s="284" t="s">
        <v>1123</v>
      </c>
      <c r="G830" s="285"/>
      <c r="H830" s="288"/>
      <c r="I830" s="282">
        <f t="shared" si="31"/>
        <v>0</v>
      </c>
    </row>
    <row r="831" s="248" customFormat="1" ht="11.25" spans="1:9">
      <c r="A831" s="280"/>
      <c r="B831" s="280"/>
      <c r="C831" s="289"/>
      <c r="D831" s="274">
        <f t="shared" si="30"/>
        <v>0</v>
      </c>
      <c r="E831" s="283">
        <v>2130223</v>
      </c>
      <c r="F831" s="284" t="s">
        <v>1124</v>
      </c>
      <c r="G831" s="285"/>
      <c r="H831" s="288"/>
      <c r="I831" s="282">
        <f t="shared" si="31"/>
        <v>0</v>
      </c>
    </row>
    <row r="832" s="248" customFormat="1" ht="11.25" spans="1:9">
      <c r="A832" s="280"/>
      <c r="B832" s="280"/>
      <c r="C832" s="289"/>
      <c r="D832" s="274">
        <f t="shared" si="30"/>
        <v>0</v>
      </c>
      <c r="E832" s="283">
        <v>2130226</v>
      </c>
      <c r="F832" s="284" t="s">
        <v>1125</v>
      </c>
      <c r="G832" s="285"/>
      <c r="H832" s="288"/>
      <c r="I832" s="282">
        <f t="shared" si="31"/>
        <v>0</v>
      </c>
    </row>
    <row r="833" s="248" customFormat="1" ht="11.25" spans="1:9">
      <c r="A833" s="280"/>
      <c r="B833" s="280"/>
      <c r="C833" s="289"/>
      <c r="D833" s="274">
        <f t="shared" si="30"/>
        <v>0</v>
      </c>
      <c r="E833" s="283">
        <v>2130227</v>
      </c>
      <c r="F833" s="284" t="s">
        <v>1126</v>
      </c>
      <c r="G833" s="285"/>
      <c r="H833" s="288">
        <v>51</v>
      </c>
      <c r="I833" s="282">
        <f t="shared" si="31"/>
        <v>51</v>
      </c>
    </row>
    <row r="834" s="248" customFormat="1" ht="11.25" spans="1:9">
      <c r="A834" s="280"/>
      <c r="B834" s="280"/>
      <c r="C834" s="289"/>
      <c r="D834" s="274">
        <f t="shared" si="30"/>
        <v>0</v>
      </c>
      <c r="E834" s="283">
        <v>2130232</v>
      </c>
      <c r="F834" s="284" t="s">
        <v>1127</v>
      </c>
      <c r="G834" s="285"/>
      <c r="H834" s="288"/>
      <c r="I834" s="282">
        <f t="shared" si="31"/>
        <v>0</v>
      </c>
    </row>
    <row r="835" s="248" customFormat="1" ht="11.25" spans="1:9">
      <c r="A835" s="280"/>
      <c r="B835" s="280"/>
      <c r="C835" s="289"/>
      <c r="D835" s="274">
        <f t="shared" si="30"/>
        <v>0</v>
      </c>
      <c r="E835" s="283">
        <v>2130234</v>
      </c>
      <c r="F835" s="284" t="s">
        <v>1128</v>
      </c>
      <c r="G835" s="285">
        <v>179</v>
      </c>
      <c r="H835" s="288">
        <v>74</v>
      </c>
      <c r="I835" s="282">
        <f t="shared" si="31"/>
        <v>-105</v>
      </c>
    </row>
    <row r="836" s="248" customFormat="1" ht="11.25" spans="1:9">
      <c r="A836" s="280"/>
      <c r="B836" s="280"/>
      <c r="C836" s="289"/>
      <c r="D836" s="274">
        <f t="shared" si="30"/>
        <v>0</v>
      </c>
      <c r="E836" s="283">
        <v>2130235</v>
      </c>
      <c r="F836" s="283" t="s">
        <v>1129</v>
      </c>
      <c r="G836" s="285"/>
      <c r="H836" s="288"/>
      <c r="I836" s="282">
        <f t="shared" si="31"/>
        <v>0</v>
      </c>
    </row>
    <row r="837" s="248" customFormat="1" ht="11.25" spans="1:9">
      <c r="A837" s="280"/>
      <c r="B837" s="280"/>
      <c r="C837" s="289"/>
      <c r="D837" s="274">
        <f t="shared" si="30"/>
        <v>0</v>
      </c>
      <c r="E837" s="283">
        <v>2130236</v>
      </c>
      <c r="F837" s="283" t="s">
        <v>1130</v>
      </c>
      <c r="G837" s="285"/>
      <c r="H837" s="288"/>
      <c r="I837" s="282">
        <f t="shared" si="31"/>
        <v>0</v>
      </c>
    </row>
    <row r="838" s="248" customFormat="1" ht="11.25" spans="1:9">
      <c r="A838" s="280"/>
      <c r="B838" s="280"/>
      <c r="C838" s="289"/>
      <c r="D838" s="274">
        <f t="shared" si="30"/>
        <v>0</v>
      </c>
      <c r="E838" s="283">
        <v>2130237</v>
      </c>
      <c r="F838" s="283" t="s">
        <v>1131</v>
      </c>
      <c r="G838" s="285"/>
      <c r="H838" s="288"/>
      <c r="I838" s="282">
        <f t="shared" si="31"/>
        <v>0</v>
      </c>
    </row>
    <row r="839" s="248" customFormat="1" ht="11.25" spans="1:9">
      <c r="A839" s="280"/>
      <c r="B839" s="280"/>
      <c r="C839" s="289"/>
      <c r="D839" s="274">
        <f t="shared" si="30"/>
        <v>0</v>
      </c>
      <c r="E839" s="283">
        <v>2130299</v>
      </c>
      <c r="F839" s="284" t="s">
        <v>1132</v>
      </c>
      <c r="G839" s="285"/>
      <c r="H839" s="288">
        <v>738</v>
      </c>
      <c r="I839" s="282">
        <f t="shared" si="31"/>
        <v>738</v>
      </c>
    </row>
    <row r="840" s="248" customFormat="1" ht="11.25" spans="1:9">
      <c r="A840" s="280"/>
      <c r="B840" s="280"/>
      <c r="C840" s="289"/>
      <c r="D840" s="274">
        <f t="shared" si="30"/>
        <v>0</v>
      </c>
      <c r="E840" s="283">
        <v>21303</v>
      </c>
      <c r="F840" s="284" t="s">
        <v>1133</v>
      </c>
      <c r="G840" s="285">
        <f>SUM(G841:G865)</f>
        <v>4860</v>
      </c>
      <c r="H840" s="286">
        <f>SUM(H841:H865)</f>
        <v>1923</v>
      </c>
      <c r="I840" s="282">
        <f t="shared" si="31"/>
        <v>-2937</v>
      </c>
    </row>
    <row r="841" s="248" customFormat="1" ht="11.25" spans="1:9">
      <c r="A841" s="280"/>
      <c r="B841" s="280"/>
      <c r="C841" s="289"/>
      <c r="D841" s="274">
        <f t="shared" ref="D841:D904" si="32">C841-B841</f>
        <v>0</v>
      </c>
      <c r="E841" s="283">
        <v>2130301</v>
      </c>
      <c r="F841" s="284" t="s">
        <v>318</v>
      </c>
      <c r="G841" s="285">
        <v>180</v>
      </c>
      <c r="H841" s="288">
        <v>177</v>
      </c>
      <c r="I841" s="282">
        <f t="shared" ref="I841:I904" si="33">H841-G841</f>
        <v>-3</v>
      </c>
    </row>
    <row r="842" s="248" customFormat="1" ht="11.25" spans="1:9">
      <c r="A842" s="280"/>
      <c r="B842" s="280"/>
      <c r="C842" s="289"/>
      <c r="D842" s="274">
        <f t="shared" si="32"/>
        <v>0</v>
      </c>
      <c r="E842" s="283">
        <v>2130302</v>
      </c>
      <c r="F842" s="284" t="s">
        <v>321</v>
      </c>
      <c r="G842" s="285"/>
      <c r="H842" s="288"/>
      <c r="I842" s="282">
        <f t="shared" si="33"/>
        <v>0</v>
      </c>
    </row>
    <row r="843" s="248" customFormat="1" ht="11.25" spans="1:9">
      <c r="A843" s="280"/>
      <c r="B843" s="280"/>
      <c r="C843" s="289"/>
      <c r="D843" s="274">
        <f t="shared" si="32"/>
        <v>0</v>
      </c>
      <c r="E843" s="283">
        <v>2130303</v>
      </c>
      <c r="F843" s="284" t="s">
        <v>324</v>
      </c>
      <c r="G843" s="285"/>
      <c r="H843" s="288"/>
      <c r="I843" s="282">
        <f t="shared" si="33"/>
        <v>0</v>
      </c>
    </row>
    <row r="844" s="248" customFormat="1" ht="11.25" spans="1:9">
      <c r="A844" s="280"/>
      <c r="B844" s="280"/>
      <c r="C844" s="289"/>
      <c r="D844" s="274">
        <f t="shared" si="32"/>
        <v>0</v>
      </c>
      <c r="E844" s="283">
        <v>2130304</v>
      </c>
      <c r="F844" s="284" t="s">
        <v>1134</v>
      </c>
      <c r="G844" s="285">
        <v>0</v>
      </c>
      <c r="H844" s="288"/>
      <c r="I844" s="282">
        <f t="shared" si="33"/>
        <v>0</v>
      </c>
    </row>
    <row r="845" s="248" customFormat="1" ht="11.25" spans="1:9">
      <c r="A845" s="280"/>
      <c r="B845" s="280"/>
      <c r="C845" s="289"/>
      <c r="D845" s="274">
        <f t="shared" si="32"/>
        <v>0</v>
      </c>
      <c r="E845" s="283">
        <v>2130305</v>
      </c>
      <c r="F845" s="284" t="s">
        <v>1135</v>
      </c>
      <c r="G845" s="285">
        <v>94</v>
      </c>
      <c r="H845" s="288">
        <v>477</v>
      </c>
      <c r="I845" s="282">
        <f t="shared" si="33"/>
        <v>383</v>
      </c>
    </row>
    <row r="846" s="248" customFormat="1" ht="11.25" spans="1:9">
      <c r="A846" s="280"/>
      <c r="B846" s="280"/>
      <c r="C846" s="289"/>
      <c r="D846" s="274">
        <f t="shared" si="32"/>
        <v>0</v>
      </c>
      <c r="E846" s="283">
        <v>2130306</v>
      </c>
      <c r="F846" s="284" t="s">
        <v>1136</v>
      </c>
      <c r="G846" s="285"/>
      <c r="H846" s="288"/>
      <c r="I846" s="282">
        <f t="shared" si="33"/>
        <v>0</v>
      </c>
    </row>
    <row r="847" s="248" customFormat="1" ht="11.25" spans="1:9">
      <c r="A847" s="280"/>
      <c r="B847" s="280"/>
      <c r="C847" s="289"/>
      <c r="D847" s="274">
        <f t="shared" si="32"/>
        <v>0</v>
      </c>
      <c r="E847" s="283">
        <v>2130307</v>
      </c>
      <c r="F847" s="284" t="s">
        <v>1137</v>
      </c>
      <c r="G847" s="285"/>
      <c r="H847" s="288"/>
      <c r="I847" s="282">
        <f t="shared" si="33"/>
        <v>0</v>
      </c>
    </row>
    <row r="848" s="248" customFormat="1" ht="11.25" spans="1:9">
      <c r="A848" s="280"/>
      <c r="B848" s="280"/>
      <c r="C848" s="289"/>
      <c r="D848" s="274">
        <f t="shared" si="32"/>
        <v>0</v>
      </c>
      <c r="E848" s="283">
        <v>2130308</v>
      </c>
      <c r="F848" s="284" t="s">
        <v>1138</v>
      </c>
      <c r="G848" s="285"/>
      <c r="H848" s="288"/>
      <c r="I848" s="282">
        <f t="shared" si="33"/>
        <v>0</v>
      </c>
    </row>
    <row r="849" s="248" customFormat="1" ht="11.25" spans="1:9">
      <c r="A849" s="280"/>
      <c r="B849" s="280"/>
      <c r="C849" s="289"/>
      <c r="D849" s="274">
        <f t="shared" si="32"/>
        <v>0</v>
      </c>
      <c r="E849" s="283">
        <v>2130309</v>
      </c>
      <c r="F849" s="284" t="s">
        <v>1139</v>
      </c>
      <c r="G849" s="285"/>
      <c r="H849" s="288"/>
      <c r="I849" s="282">
        <f t="shared" si="33"/>
        <v>0</v>
      </c>
    </row>
    <row r="850" s="248" customFormat="1" ht="11.25" spans="1:9">
      <c r="A850" s="280"/>
      <c r="B850" s="280"/>
      <c r="C850" s="289"/>
      <c r="D850" s="274">
        <f t="shared" si="32"/>
        <v>0</v>
      </c>
      <c r="E850" s="283">
        <v>2130310</v>
      </c>
      <c r="F850" s="284" t="s">
        <v>1140</v>
      </c>
      <c r="G850" s="285"/>
      <c r="H850" s="288"/>
      <c r="I850" s="282">
        <f t="shared" si="33"/>
        <v>0</v>
      </c>
    </row>
    <row r="851" s="248" customFormat="1" ht="11.25" spans="1:9">
      <c r="A851" s="280"/>
      <c r="B851" s="280"/>
      <c r="C851" s="289"/>
      <c r="D851" s="274">
        <f t="shared" si="32"/>
        <v>0</v>
      </c>
      <c r="E851" s="283">
        <v>2130311</v>
      </c>
      <c r="F851" s="284" t="s">
        <v>1141</v>
      </c>
      <c r="G851" s="285">
        <v>738</v>
      </c>
      <c r="H851" s="288">
        <v>20</v>
      </c>
      <c r="I851" s="282">
        <f t="shared" si="33"/>
        <v>-718</v>
      </c>
    </row>
    <row r="852" s="248" customFormat="1" ht="11.25" spans="1:9">
      <c r="A852" s="280"/>
      <c r="B852" s="280"/>
      <c r="C852" s="289"/>
      <c r="D852" s="274">
        <f t="shared" si="32"/>
        <v>0</v>
      </c>
      <c r="E852" s="283">
        <v>2130312</v>
      </c>
      <c r="F852" s="284" t="s">
        <v>1142</v>
      </c>
      <c r="G852" s="285"/>
      <c r="H852" s="288"/>
      <c r="I852" s="282">
        <f t="shared" si="33"/>
        <v>0</v>
      </c>
    </row>
    <row r="853" s="248" customFormat="1" ht="11.25" spans="1:9">
      <c r="A853" s="280"/>
      <c r="B853" s="280"/>
      <c r="C853" s="289"/>
      <c r="D853" s="274">
        <f t="shared" si="32"/>
        <v>0</v>
      </c>
      <c r="E853" s="283">
        <v>2130313</v>
      </c>
      <c r="F853" s="284" t="s">
        <v>1143</v>
      </c>
      <c r="G853" s="285"/>
      <c r="H853" s="288"/>
      <c r="I853" s="282">
        <f t="shared" si="33"/>
        <v>0</v>
      </c>
    </row>
    <row r="854" s="248" customFormat="1" ht="11.25" spans="1:9">
      <c r="A854" s="280"/>
      <c r="B854" s="280"/>
      <c r="C854" s="289"/>
      <c r="D854" s="274">
        <f t="shared" si="32"/>
        <v>0</v>
      </c>
      <c r="E854" s="283">
        <v>2130314</v>
      </c>
      <c r="F854" s="284" t="s">
        <v>1144</v>
      </c>
      <c r="G854" s="285">
        <v>1</v>
      </c>
      <c r="H854" s="288">
        <v>3</v>
      </c>
      <c r="I854" s="282">
        <f t="shared" si="33"/>
        <v>2</v>
      </c>
    </row>
    <row r="855" s="248" customFormat="1" ht="11.25" spans="1:9">
      <c r="A855" s="280"/>
      <c r="B855" s="280"/>
      <c r="C855" s="289"/>
      <c r="D855" s="274">
        <f t="shared" si="32"/>
        <v>0</v>
      </c>
      <c r="E855" s="283">
        <v>2130315</v>
      </c>
      <c r="F855" s="284" t="s">
        <v>1145</v>
      </c>
      <c r="G855" s="285"/>
      <c r="H855" s="288">
        <v>8</v>
      </c>
      <c r="I855" s="282">
        <f t="shared" si="33"/>
        <v>8</v>
      </c>
    </row>
    <row r="856" s="248" customFormat="1" ht="11.25" spans="1:9">
      <c r="A856" s="280"/>
      <c r="B856" s="280"/>
      <c r="C856" s="289"/>
      <c r="D856" s="274">
        <f t="shared" si="32"/>
        <v>0</v>
      </c>
      <c r="E856" s="283">
        <v>2130316</v>
      </c>
      <c r="F856" s="284" t="s">
        <v>1146</v>
      </c>
      <c r="G856" s="285"/>
      <c r="H856" s="288">
        <v>10</v>
      </c>
      <c r="I856" s="282">
        <f t="shared" si="33"/>
        <v>10</v>
      </c>
    </row>
    <row r="857" s="248" customFormat="1" ht="11.25" spans="1:9">
      <c r="A857" s="280"/>
      <c r="B857" s="280"/>
      <c r="C857" s="289"/>
      <c r="D857" s="274">
        <f t="shared" si="32"/>
        <v>0</v>
      </c>
      <c r="E857" s="283">
        <v>2130317</v>
      </c>
      <c r="F857" s="284" t="s">
        <v>1147</v>
      </c>
      <c r="G857" s="285"/>
      <c r="H857" s="288"/>
      <c r="I857" s="282">
        <f t="shared" si="33"/>
        <v>0</v>
      </c>
    </row>
    <row r="858" s="248" customFormat="1" ht="11.25" spans="1:9">
      <c r="A858" s="280"/>
      <c r="B858" s="280"/>
      <c r="C858" s="289"/>
      <c r="D858" s="274">
        <f t="shared" si="32"/>
        <v>0</v>
      </c>
      <c r="E858" s="283">
        <v>2130318</v>
      </c>
      <c r="F858" s="284" t="s">
        <v>1148</v>
      </c>
      <c r="G858" s="285"/>
      <c r="H858" s="288"/>
      <c r="I858" s="282">
        <f t="shared" si="33"/>
        <v>0</v>
      </c>
    </row>
    <row r="859" s="248" customFormat="1" ht="11.25" spans="1:9">
      <c r="A859" s="280"/>
      <c r="B859" s="280"/>
      <c r="C859" s="289"/>
      <c r="D859" s="274">
        <f t="shared" si="32"/>
        <v>0</v>
      </c>
      <c r="E859" s="283">
        <v>2130319</v>
      </c>
      <c r="F859" s="284" t="s">
        <v>1149</v>
      </c>
      <c r="G859" s="285"/>
      <c r="H859" s="288"/>
      <c r="I859" s="282">
        <f t="shared" si="33"/>
        <v>0</v>
      </c>
    </row>
    <row r="860" s="248" customFormat="1" ht="11.25" spans="1:9">
      <c r="A860" s="280"/>
      <c r="B860" s="280"/>
      <c r="C860" s="289"/>
      <c r="D860" s="274">
        <f t="shared" si="32"/>
        <v>0</v>
      </c>
      <c r="E860" s="283">
        <v>2130321</v>
      </c>
      <c r="F860" s="284" t="s">
        <v>1150</v>
      </c>
      <c r="G860" s="285"/>
      <c r="H860" s="288"/>
      <c r="I860" s="282">
        <f t="shared" si="33"/>
        <v>0</v>
      </c>
    </row>
    <row r="861" s="248" customFormat="1" ht="11.25" spans="1:9">
      <c r="A861" s="280"/>
      <c r="B861" s="280"/>
      <c r="C861" s="289"/>
      <c r="D861" s="274">
        <f t="shared" si="32"/>
        <v>0</v>
      </c>
      <c r="E861" s="283">
        <v>2130322</v>
      </c>
      <c r="F861" s="284" t="s">
        <v>1151</v>
      </c>
      <c r="G861" s="285"/>
      <c r="H861" s="288"/>
      <c r="I861" s="282">
        <f t="shared" si="33"/>
        <v>0</v>
      </c>
    </row>
    <row r="862" s="248" customFormat="1" ht="11.25" spans="1:9">
      <c r="A862" s="280"/>
      <c r="B862" s="280"/>
      <c r="C862" s="289"/>
      <c r="D862" s="274">
        <f t="shared" si="32"/>
        <v>0</v>
      </c>
      <c r="E862" s="283">
        <v>2130333</v>
      </c>
      <c r="F862" s="283" t="s">
        <v>1152</v>
      </c>
      <c r="G862" s="285"/>
      <c r="H862" s="288"/>
      <c r="I862" s="282">
        <f t="shared" si="33"/>
        <v>0</v>
      </c>
    </row>
    <row r="863" s="248" customFormat="1" ht="11.25" spans="1:9">
      <c r="A863" s="280"/>
      <c r="B863" s="280"/>
      <c r="C863" s="289"/>
      <c r="D863" s="274">
        <f t="shared" si="32"/>
        <v>0</v>
      </c>
      <c r="E863" s="283">
        <v>2130334</v>
      </c>
      <c r="F863" s="284" t="s">
        <v>1153</v>
      </c>
      <c r="G863" s="285"/>
      <c r="H863" s="288"/>
      <c r="I863" s="282">
        <f t="shared" si="33"/>
        <v>0</v>
      </c>
    </row>
    <row r="864" s="248" customFormat="1" ht="11.25" spans="1:9">
      <c r="A864" s="280"/>
      <c r="B864" s="280"/>
      <c r="C864" s="289"/>
      <c r="D864" s="274">
        <f t="shared" si="32"/>
        <v>0</v>
      </c>
      <c r="E864" s="283">
        <v>2130335</v>
      </c>
      <c r="F864" s="284" t="s">
        <v>1154</v>
      </c>
      <c r="G864" s="285"/>
      <c r="H864" s="288">
        <v>270</v>
      </c>
      <c r="I864" s="282">
        <f t="shared" si="33"/>
        <v>270</v>
      </c>
    </row>
    <row r="865" s="248" customFormat="1" ht="11.25" spans="1:9">
      <c r="A865" s="280"/>
      <c r="B865" s="280"/>
      <c r="C865" s="289"/>
      <c r="D865" s="274">
        <f t="shared" si="32"/>
        <v>0</v>
      </c>
      <c r="E865" s="283">
        <v>2130399</v>
      </c>
      <c r="F865" s="284" t="s">
        <v>1155</v>
      </c>
      <c r="G865" s="285">
        <v>3847</v>
      </c>
      <c r="H865" s="288">
        <v>958</v>
      </c>
      <c r="I865" s="282">
        <f t="shared" si="33"/>
        <v>-2889</v>
      </c>
    </row>
    <row r="866" s="248" customFormat="1" ht="11.25" spans="1:9">
      <c r="A866" s="280"/>
      <c r="B866" s="280"/>
      <c r="C866" s="289"/>
      <c r="D866" s="274">
        <f t="shared" si="32"/>
        <v>0</v>
      </c>
      <c r="E866" s="283">
        <v>21305</v>
      </c>
      <c r="F866" s="284" t="s">
        <v>1156</v>
      </c>
      <c r="G866" s="285">
        <f>SUM(G867:G876)</f>
        <v>1920</v>
      </c>
      <c r="H866" s="286">
        <f>SUM(H867:H876)</f>
        <v>33531</v>
      </c>
      <c r="I866" s="282">
        <f t="shared" si="33"/>
        <v>31611</v>
      </c>
    </row>
    <row r="867" s="248" customFormat="1" ht="11.25" spans="1:9">
      <c r="A867" s="280"/>
      <c r="B867" s="280"/>
      <c r="C867" s="289"/>
      <c r="D867" s="274">
        <f t="shared" si="32"/>
        <v>0</v>
      </c>
      <c r="E867" s="283">
        <v>2130501</v>
      </c>
      <c r="F867" s="284" t="s">
        <v>318</v>
      </c>
      <c r="G867" s="285">
        <v>89</v>
      </c>
      <c r="H867" s="288">
        <v>93</v>
      </c>
      <c r="I867" s="282">
        <f t="shared" si="33"/>
        <v>4</v>
      </c>
    </row>
    <row r="868" s="248" customFormat="1" ht="11.25" spans="1:9">
      <c r="A868" s="280"/>
      <c r="B868" s="280"/>
      <c r="C868" s="289"/>
      <c r="D868" s="274">
        <f t="shared" si="32"/>
        <v>0</v>
      </c>
      <c r="E868" s="283">
        <v>2130502</v>
      </c>
      <c r="F868" s="284" t="s">
        <v>321</v>
      </c>
      <c r="G868" s="285"/>
      <c r="H868" s="288"/>
      <c r="I868" s="282">
        <f t="shared" si="33"/>
        <v>0</v>
      </c>
    </row>
    <row r="869" s="248" customFormat="1" ht="11.25" spans="1:9">
      <c r="A869" s="280"/>
      <c r="B869" s="280"/>
      <c r="C869" s="289"/>
      <c r="D869" s="274">
        <f t="shared" si="32"/>
        <v>0</v>
      </c>
      <c r="E869" s="283">
        <v>2130503</v>
      </c>
      <c r="F869" s="284" t="s">
        <v>324</v>
      </c>
      <c r="G869" s="285"/>
      <c r="H869" s="288"/>
      <c r="I869" s="282">
        <f t="shared" si="33"/>
        <v>0</v>
      </c>
    </row>
    <row r="870" s="248" customFormat="1" ht="11.25" spans="1:9">
      <c r="A870" s="280"/>
      <c r="B870" s="280"/>
      <c r="C870" s="289"/>
      <c r="D870" s="274">
        <f t="shared" si="32"/>
        <v>0</v>
      </c>
      <c r="E870" s="283">
        <v>2130504</v>
      </c>
      <c r="F870" s="284" t="s">
        <v>1157</v>
      </c>
      <c r="G870" s="285">
        <v>237</v>
      </c>
      <c r="H870" s="288">
        <v>12596</v>
      </c>
      <c r="I870" s="282">
        <f t="shared" si="33"/>
        <v>12359</v>
      </c>
    </row>
    <row r="871" s="248" customFormat="1" ht="11.25" spans="1:9">
      <c r="A871" s="280"/>
      <c r="B871" s="280"/>
      <c r="C871" s="289"/>
      <c r="D871" s="274">
        <f t="shared" si="32"/>
        <v>0</v>
      </c>
      <c r="E871" s="283">
        <v>2130505</v>
      </c>
      <c r="F871" s="284" t="s">
        <v>1158</v>
      </c>
      <c r="G871" s="285">
        <v>157</v>
      </c>
      <c r="H871" s="288">
        <v>6613</v>
      </c>
      <c r="I871" s="282">
        <f t="shared" si="33"/>
        <v>6456</v>
      </c>
    </row>
    <row r="872" s="248" customFormat="1" ht="11.25" spans="1:9">
      <c r="A872" s="280"/>
      <c r="B872" s="280"/>
      <c r="C872" s="289"/>
      <c r="D872" s="274">
        <f t="shared" si="32"/>
        <v>0</v>
      </c>
      <c r="E872" s="283">
        <v>2130506</v>
      </c>
      <c r="F872" s="284" t="s">
        <v>1159</v>
      </c>
      <c r="G872" s="285">
        <v>0</v>
      </c>
      <c r="H872" s="288">
        <v>769</v>
      </c>
      <c r="I872" s="282">
        <f t="shared" si="33"/>
        <v>769</v>
      </c>
    </row>
    <row r="873" s="248" customFormat="1" ht="11.25" spans="1:9">
      <c r="A873" s="280"/>
      <c r="B873" s="280"/>
      <c r="C873" s="289"/>
      <c r="D873" s="274">
        <f t="shared" si="32"/>
        <v>0</v>
      </c>
      <c r="E873" s="283">
        <v>2130507</v>
      </c>
      <c r="F873" s="284" t="s">
        <v>1160</v>
      </c>
      <c r="G873" s="285">
        <v>622</v>
      </c>
      <c r="H873" s="288">
        <v>955</v>
      </c>
      <c r="I873" s="282">
        <f t="shared" si="33"/>
        <v>333</v>
      </c>
    </row>
    <row r="874" s="248" customFormat="1" ht="11.25" spans="1:9">
      <c r="A874" s="280"/>
      <c r="B874" s="280"/>
      <c r="C874" s="289"/>
      <c r="D874" s="274">
        <f t="shared" si="32"/>
        <v>0</v>
      </c>
      <c r="E874" s="283">
        <v>2130508</v>
      </c>
      <c r="F874" s="284" t="s">
        <v>1161</v>
      </c>
      <c r="G874" s="285">
        <v>0</v>
      </c>
      <c r="H874" s="288"/>
      <c r="I874" s="282">
        <f t="shared" si="33"/>
        <v>0</v>
      </c>
    </row>
    <row r="875" s="248" customFormat="1" ht="11.25" spans="1:9">
      <c r="A875" s="280"/>
      <c r="B875" s="280"/>
      <c r="C875" s="289"/>
      <c r="D875" s="274">
        <f t="shared" si="32"/>
        <v>0</v>
      </c>
      <c r="E875" s="283">
        <v>2130550</v>
      </c>
      <c r="F875" s="284" t="s">
        <v>345</v>
      </c>
      <c r="G875" s="285">
        <v>0</v>
      </c>
      <c r="H875" s="288"/>
      <c r="I875" s="282">
        <f t="shared" si="33"/>
        <v>0</v>
      </c>
    </row>
    <row r="876" s="248" customFormat="1" ht="11.25" spans="1:9">
      <c r="A876" s="280"/>
      <c r="B876" s="280"/>
      <c r="C876" s="289"/>
      <c r="D876" s="274">
        <f t="shared" si="32"/>
        <v>0</v>
      </c>
      <c r="E876" s="283">
        <v>2130599</v>
      </c>
      <c r="F876" s="284" t="s">
        <v>1162</v>
      </c>
      <c r="G876" s="285">
        <v>815</v>
      </c>
      <c r="H876" s="288">
        <v>12505</v>
      </c>
      <c r="I876" s="282">
        <f t="shared" si="33"/>
        <v>11690</v>
      </c>
    </row>
    <row r="877" s="248" customFormat="1" ht="11.25" spans="1:9">
      <c r="A877" s="280"/>
      <c r="B877" s="280"/>
      <c r="C877" s="289"/>
      <c r="D877" s="274">
        <f t="shared" si="32"/>
        <v>0</v>
      </c>
      <c r="E877" s="283">
        <v>21306</v>
      </c>
      <c r="F877" s="284" t="s">
        <v>1163</v>
      </c>
      <c r="G877" s="285"/>
      <c r="H877" s="288"/>
      <c r="I877" s="282">
        <f t="shared" si="33"/>
        <v>0</v>
      </c>
    </row>
    <row r="878" s="248" customFormat="1" ht="11.25" spans="1:9">
      <c r="A878" s="280"/>
      <c r="B878" s="280"/>
      <c r="C878" s="289"/>
      <c r="D878" s="274">
        <f t="shared" si="32"/>
        <v>0</v>
      </c>
      <c r="E878" s="283">
        <v>2130601</v>
      </c>
      <c r="F878" s="284" t="s">
        <v>739</v>
      </c>
      <c r="G878" s="285"/>
      <c r="H878" s="288"/>
      <c r="I878" s="282">
        <f t="shared" si="33"/>
        <v>0</v>
      </c>
    </row>
    <row r="879" s="248" customFormat="1" ht="11.25" spans="1:9">
      <c r="A879" s="280"/>
      <c r="B879" s="280"/>
      <c r="C879" s="289"/>
      <c r="D879" s="274">
        <f t="shared" si="32"/>
        <v>0</v>
      </c>
      <c r="E879" s="283">
        <v>2130602</v>
      </c>
      <c r="F879" s="284" t="s">
        <v>1164</v>
      </c>
      <c r="G879" s="285"/>
      <c r="H879" s="288"/>
      <c r="I879" s="282">
        <f t="shared" si="33"/>
        <v>0</v>
      </c>
    </row>
    <row r="880" s="248" customFormat="1" ht="11.25" spans="1:9">
      <c r="A880" s="280"/>
      <c r="B880" s="280"/>
      <c r="C880" s="289"/>
      <c r="D880" s="274">
        <f t="shared" si="32"/>
        <v>0</v>
      </c>
      <c r="E880" s="283">
        <v>2130603</v>
      </c>
      <c r="F880" s="284" t="s">
        <v>1165</v>
      </c>
      <c r="G880" s="285"/>
      <c r="H880" s="288"/>
      <c r="I880" s="282">
        <f t="shared" si="33"/>
        <v>0</v>
      </c>
    </row>
    <row r="881" s="248" customFormat="1" ht="11.25" spans="1:9">
      <c r="A881" s="280"/>
      <c r="B881" s="280"/>
      <c r="C881" s="289"/>
      <c r="D881" s="274">
        <f t="shared" si="32"/>
        <v>0</v>
      </c>
      <c r="E881" s="283">
        <v>2130604</v>
      </c>
      <c r="F881" s="284" t="s">
        <v>1166</v>
      </c>
      <c r="G881" s="285"/>
      <c r="H881" s="288"/>
      <c r="I881" s="282">
        <f t="shared" si="33"/>
        <v>0</v>
      </c>
    </row>
    <row r="882" s="248" customFormat="1" ht="11.25" spans="1:9">
      <c r="A882" s="280"/>
      <c r="B882" s="280"/>
      <c r="C882" s="289"/>
      <c r="D882" s="274">
        <f t="shared" si="32"/>
        <v>0</v>
      </c>
      <c r="E882" s="283">
        <v>2130699</v>
      </c>
      <c r="F882" s="284" t="s">
        <v>1167</v>
      </c>
      <c r="G882" s="285"/>
      <c r="H882" s="288"/>
      <c r="I882" s="282">
        <f t="shared" si="33"/>
        <v>0</v>
      </c>
    </row>
    <row r="883" s="248" customFormat="1" ht="11.25" spans="1:9">
      <c r="A883" s="280"/>
      <c r="B883" s="280"/>
      <c r="C883" s="289"/>
      <c r="D883" s="274">
        <f t="shared" si="32"/>
        <v>0</v>
      </c>
      <c r="E883" s="283">
        <v>21307</v>
      </c>
      <c r="F883" s="284" t="s">
        <v>1168</v>
      </c>
      <c r="G883" s="285">
        <f>SUM(G884:G889)</f>
        <v>0</v>
      </c>
      <c r="H883" s="286">
        <f>SUM(H884:H889)</f>
        <v>489</v>
      </c>
      <c r="I883" s="282">
        <f t="shared" si="33"/>
        <v>489</v>
      </c>
    </row>
    <row r="884" s="248" customFormat="1" ht="11.25" spans="1:9">
      <c r="A884" s="280"/>
      <c r="B884" s="280"/>
      <c r="C884" s="289"/>
      <c r="D884" s="274">
        <f t="shared" si="32"/>
        <v>0</v>
      </c>
      <c r="E884" s="283">
        <v>2130701</v>
      </c>
      <c r="F884" s="284" t="s">
        <v>1169</v>
      </c>
      <c r="G884" s="285"/>
      <c r="H884" s="288"/>
      <c r="I884" s="282">
        <f t="shared" si="33"/>
        <v>0</v>
      </c>
    </row>
    <row r="885" s="248" customFormat="1" ht="11.25" spans="1:9">
      <c r="A885" s="280"/>
      <c r="B885" s="280"/>
      <c r="C885" s="289"/>
      <c r="D885" s="274">
        <f t="shared" si="32"/>
        <v>0</v>
      </c>
      <c r="E885" s="283">
        <v>2130704</v>
      </c>
      <c r="F885" s="284" t="s">
        <v>1170</v>
      </c>
      <c r="G885" s="285"/>
      <c r="H885" s="288"/>
      <c r="I885" s="282">
        <f t="shared" si="33"/>
        <v>0</v>
      </c>
    </row>
    <row r="886" s="248" customFormat="1" ht="11.25" spans="1:9">
      <c r="A886" s="280"/>
      <c r="B886" s="280"/>
      <c r="C886" s="289"/>
      <c r="D886" s="274">
        <f t="shared" si="32"/>
        <v>0</v>
      </c>
      <c r="E886" s="283">
        <v>2130705</v>
      </c>
      <c r="F886" s="284" t="s">
        <v>1171</v>
      </c>
      <c r="G886" s="285"/>
      <c r="H886" s="288">
        <v>84</v>
      </c>
      <c r="I886" s="282">
        <f t="shared" si="33"/>
        <v>84</v>
      </c>
    </row>
    <row r="887" s="248" customFormat="1" ht="11.25" spans="1:9">
      <c r="A887" s="280"/>
      <c r="B887" s="280"/>
      <c r="C887" s="289"/>
      <c r="D887" s="274">
        <f t="shared" si="32"/>
        <v>0</v>
      </c>
      <c r="E887" s="283">
        <v>2130706</v>
      </c>
      <c r="F887" s="284" t="s">
        <v>1172</v>
      </c>
      <c r="G887" s="285"/>
      <c r="H887" s="288"/>
      <c r="I887" s="282">
        <f t="shared" si="33"/>
        <v>0</v>
      </c>
    </row>
    <row r="888" s="248" customFormat="1" ht="11.25" spans="1:9">
      <c r="A888" s="280"/>
      <c r="B888" s="280"/>
      <c r="C888" s="289"/>
      <c r="D888" s="274">
        <f t="shared" si="32"/>
        <v>0</v>
      </c>
      <c r="E888" s="283">
        <v>2130707</v>
      </c>
      <c r="F888" s="284" t="s">
        <v>1173</v>
      </c>
      <c r="G888" s="285"/>
      <c r="H888" s="288"/>
      <c r="I888" s="282">
        <f t="shared" si="33"/>
        <v>0</v>
      </c>
    </row>
    <row r="889" s="248" customFormat="1" ht="11.25" spans="1:9">
      <c r="A889" s="280"/>
      <c r="B889" s="280"/>
      <c r="C889" s="289"/>
      <c r="D889" s="274">
        <f t="shared" si="32"/>
        <v>0</v>
      </c>
      <c r="E889" s="283">
        <v>2130799</v>
      </c>
      <c r="F889" s="284" t="s">
        <v>1174</v>
      </c>
      <c r="G889" s="285"/>
      <c r="H889" s="288">
        <v>405</v>
      </c>
      <c r="I889" s="282">
        <f t="shared" si="33"/>
        <v>405</v>
      </c>
    </row>
    <row r="890" s="248" customFormat="1" ht="11.25" spans="1:9">
      <c r="A890" s="280"/>
      <c r="B890" s="280"/>
      <c r="C890" s="289"/>
      <c r="D890" s="274">
        <f t="shared" si="32"/>
        <v>0</v>
      </c>
      <c r="E890" s="283">
        <v>21308</v>
      </c>
      <c r="F890" s="284" t="s">
        <v>1175</v>
      </c>
      <c r="G890" s="285">
        <f>SUM(G891:G896)</f>
        <v>1378</v>
      </c>
      <c r="H890" s="286">
        <f>SUM(H891:H896)</f>
        <v>3191</v>
      </c>
      <c r="I890" s="282">
        <f t="shared" si="33"/>
        <v>1813</v>
      </c>
    </row>
    <row r="891" s="248" customFormat="1" ht="11.25" spans="1:9">
      <c r="A891" s="280"/>
      <c r="B891" s="280"/>
      <c r="C891" s="289"/>
      <c r="D891" s="274">
        <f t="shared" si="32"/>
        <v>0</v>
      </c>
      <c r="E891" s="283">
        <v>2130801</v>
      </c>
      <c r="F891" s="284" t="s">
        <v>1176</v>
      </c>
      <c r="G891" s="285"/>
      <c r="H891" s="288"/>
      <c r="I891" s="282">
        <f t="shared" si="33"/>
        <v>0</v>
      </c>
    </row>
    <row r="892" s="248" customFormat="1" ht="11.25" spans="1:9">
      <c r="A892" s="280"/>
      <c r="B892" s="280"/>
      <c r="C892" s="289"/>
      <c r="D892" s="274">
        <f t="shared" si="32"/>
        <v>0</v>
      </c>
      <c r="E892" s="283">
        <v>2130802</v>
      </c>
      <c r="F892" s="284" t="s">
        <v>1177</v>
      </c>
      <c r="G892" s="285"/>
      <c r="H892" s="288"/>
      <c r="I892" s="282">
        <f t="shared" si="33"/>
        <v>0</v>
      </c>
    </row>
    <row r="893" s="248" customFormat="1" ht="11.25" spans="1:9">
      <c r="A893" s="280"/>
      <c r="B893" s="280"/>
      <c r="C893" s="289"/>
      <c r="D893" s="274">
        <f t="shared" si="32"/>
        <v>0</v>
      </c>
      <c r="E893" s="283">
        <v>2130803</v>
      </c>
      <c r="F893" s="284" t="s">
        <v>1178</v>
      </c>
      <c r="G893" s="285">
        <v>262</v>
      </c>
      <c r="H893" s="288">
        <v>2637</v>
      </c>
      <c r="I893" s="282">
        <f t="shared" si="33"/>
        <v>2375</v>
      </c>
    </row>
    <row r="894" s="248" customFormat="1" ht="11.25" spans="1:9">
      <c r="A894" s="280"/>
      <c r="B894" s="280"/>
      <c r="C894" s="289"/>
      <c r="D894" s="274">
        <f t="shared" si="32"/>
        <v>0</v>
      </c>
      <c r="E894" s="283">
        <v>2130804</v>
      </c>
      <c r="F894" s="284" t="s">
        <v>1179</v>
      </c>
      <c r="G894" s="285">
        <v>1070</v>
      </c>
      <c r="H894" s="288">
        <v>552</v>
      </c>
      <c r="I894" s="282">
        <f t="shared" si="33"/>
        <v>-518</v>
      </c>
    </row>
    <row r="895" s="248" customFormat="1" ht="11.25" spans="1:9">
      <c r="A895" s="280"/>
      <c r="B895" s="280"/>
      <c r="C895" s="289"/>
      <c r="D895" s="274">
        <f t="shared" si="32"/>
        <v>0</v>
      </c>
      <c r="E895" s="283">
        <v>2130805</v>
      </c>
      <c r="F895" s="284" t="s">
        <v>1180</v>
      </c>
      <c r="G895" s="285"/>
      <c r="H895" s="288"/>
      <c r="I895" s="282">
        <f t="shared" si="33"/>
        <v>0</v>
      </c>
    </row>
    <row r="896" s="248" customFormat="1" ht="11.25" spans="1:9">
      <c r="A896" s="280"/>
      <c r="B896" s="280"/>
      <c r="C896" s="289"/>
      <c r="D896" s="274">
        <f t="shared" si="32"/>
        <v>0</v>
      </c>
      <c r="E896" s="283">
        <v>2130899</v>
      </c>
      <c r="F896" s="284" t="s">
        <v>1181</v>
      </c>
      <c r="G896" s="285">
        <v>46</v>
      </c>
      <c r="H896" s="288">
        <v>2</v>
      </c>
      <c r="I896" s="282">
        <f t="shared" si="33"/>
        <v>-44</v>
      </c>
    </row>
    <row r="897" s="248" customFormat="1" ht="11.25" spans="1:9">
      <c r="A897" s="280"/>
      <c r="B897" s="280"/>
      <c r="C897" s="289"/>
      <c r="D897" s="274">
        <f t="shared" si="32"/>
        <v>0</v>
      </c>
      <c r="E897" s="283">
        <v>21399</v>
      </c>
      <c r="F897" s="284" t="s">
        <v>1182</v>
      </c>
      <c r="G897" s="285">
        <f>SUM(G898:G899)</f>
        <v>0</v>
      </c>
      <c r="H897" s="288">
        <f>SUM(H898:H899)</f>
        <v>1</v>
      </c>
      <c r="I897" s="282">
        <f t="shared" si="33"/>
        <v>1</v>
      </c>
    </row>
    <row r="898" s="248" customFormat="1" ht="11.25" spans="1:9">
      <c r="A898" s="280"/>
      <c r="B898" s="280"/>
      <c r="C898" s="289"/>
      <c r="D898" s="274">
        <f t="shared" si="32"/>
        <v>0</v>
      </c>
      <c r="E898" s="283">
        <v>2139901</v>
      </c>
      <c r="F898" s="284" t="s">
        <v>1183</v>
      </c>
      <c r="G898" s="285"/>
      <c r="H898" s="288"/>
      <c r="I898" s="282">
        <f t="shared" si="33"/>
        <v>0</v>
      </c>
    </row>
    <row r="899" s="248" customFormat="1" ht="11.25" spans="1:9">
      <c r="A899" s="280"/>
      <c r="B899" s="280"/>
      <c r="C899" s="289"/>
      <c r="D899" s="274">
        <f t="shared" si="32"/>
        <v>0</v>
      </c>
      <c r="E899" s="283">
        <v>2139999</v>
      </c>
      <c r="F899" s="284" t="s">
        <v>1184</v>
      </c>
      <c r="G899" s="285"/>
      <c r="H899" s="288">
        <v>1</v>
      </c>
      <c r="I899" s="282">
        <f t="shared" si="33"/>
        <v>1</v>
      </c>
    </row>
    <row r="900" s="248" customFormat="1" ht="11.25" spans="1:9">
      <c r="A900" s="280"/>
      <c r="B900" s="280"/>
      <c r="C900" s="289"/>
      <c r="D900" s="274">
        <f t="shared" si="32"/>
        <v>0</v>
      </c>
      <c r="E900" s="275">
        <v>214</v>
      </c>
      <c r="F900" s="276" t="s">
        <v>1185</v>
      </c>
      <c r="G900" s="277">
        <f>SUM(G901,G917,G927,G937,G942,G947)</f>
        <v>6327</v>
      </c>
      <c r="H900" s="278">
        <f>SUM(H901,H917,H927,H937,H942,H947)</f>
        <v>7312</v>
      </c>
      <c r="I900" s="274">
        <f t="shared" si="33"/>
        <v>985</v>
      </c>
    </row>
    <row r="901" s="248" customFormat="1" ht="11.25" spans="1:9">
      <c r="A901" s="280"/>
      <c r="B901" s="280"/>
      <c r="C901" s="289"/>
      <c r="D901" s="274">
        <f t="shared" si="32"/>
        <v>0</v>
      </c>
      <c r="E901" s="283">
        <v>21401</v>
      </c>
      <c r="F901" s="284" t="s">
        <v>1186</v>
      </c>
      <c r="G901" s="285">
        <f>SUM(G902:G916)</f>
        <v>6327</v>
      </c>
      <c r="H901" s="286">
        <f>SUM(H902:H916)</f>
        <v>4614</v>
      </c>
      <c r="I901" s="282">
        <f t="shared" si="33"/>
        <v>-1713</v>
      </c>
    </row>
    <row r="902" s="248" customFormat="1" ht="11.25" spans="1:9">
      <c r="A902" s="280"/>
      <c r="B902" s="280"/>
      <c r="C902" s="289"/>
      <c r="D902" s="274">
        <f t="shared" si="32"/>
        <v>0</v>
      </c>
      <c r="E902" s="283">
        <v>2140101</v>
      </c>
      <c r="F902" s="284" t="s">
        <v>318</v>
      </c>
      <c r="G902" s="285">
        <v>516</v>
      </c>
      <c r="H902" s="288">
        <v>537</v>
      </c>
      <c r="I902" s="282">
        <f t="shared" si="33"/>
        <v>21</v>
      </c>
    </row>
    <row r="903" s="248" customFormat="1" ht="11.25" spans="1:9">
      <c r="A903" s="280"/>
      <c r="B903" s="280"/>
      <c r="C903" s="289"/>
      <c r="D903" s="274">
        <f t="shared" si="32"/>
        <v>0</v>
      </c>
      <c r="E903" s="283">
        <v>2140102</v>
      </c>
      <c r="F903" s="284" t="s">
        <v>321</v>
      </c>
      <c r="G903" s="285"/>
      <c r="H903" s="288">
        <v>720</v>
      </c>
      <c r="I903" s="282">
        <f t="shared" si="33"/>
        <v>720</v>
      </c>
    </row>
    <row r="904" s="248" customFormat="1" ht="11.25" spans="1:9">
      <c r="A904" s="280"/>
      <c r="B904" s="280"/>
      <c r="C904" s="289"/>
      <c r="D904" s="274">
        <f t="shared" si="32"/>
        <v>0</v>
      </c>
      <c r="E904" s="283">
        <v>2140103</v>
      </c>
      <c r="F904" s="284" t="s">
        <v>324</v>
      </c>
      <c r="G904" s="285">
        <v>0</v>
      </c>
      <c r="H904" s="288"/>
      <c r="I904" s="282">
        <f t="shared" si="33"/>
        <v>0</v>
      </c>
    </row>
    <row r="905" s="248" customFormat="1" ht="11.25" spans="1:9">
      <c r="A905" s="280"/>
      <c r="B905" s="280"/>
      <c r="C905" s="289"/>
      <c r="D905" s="274">
        <f t="shared" ref="D905:D968" si="34">C905-B905</f>
        <v>0</v>
      </c>
      <c r="E905" s="283">
        <v>2140104</v>
      </c>
      <c r="F905" s="284" t="s">
        <v>1187</v>
      </c>
      <c r="G905" s="285">
        <v>4586</v>
      </c>
      <c r="H905" s="288">
        <v>1191</v>
      </c>
      <c r="I905" s="282">
        <f t="shared" ref="I905:I968" si="35">H905-G905</f>
        <v>-3395</v>
      </c>
    </row>
    <row r="906" s="248" customFormat="1" ht="11.25" spans="1:9">
      <c r="A906" s="280"/>
      <c r="B906" s="280"/>
      <c r="C906" s="289"/>
      <c r="D906" s="274">
        <f t="shared" si="34"/>
        <v>0</v>
      </c>
      <c r="E906" s="283">
        <v>2140106</v>
      </c>
      <c r="F906" s="284" t="s">
        <v>1188</v>
      </c>
      <c r="G906" s="285">
        <v>1225</v>
      </c>
      <c r="H906" s="288">
        <v>2091</v>
      </c>
      <c r="I906" s="282">
        <f t="shared" si="35"/>
        <v>866</v>
      </c>
    </row>
    <row r="907" s="248" customFormat="1" ht="11.25" spans="1:9">
      <c r="A907" s="280"/>
      <c r="B907" s="280"/>
      <c r="C907" s="289"/>
      <c r="D907" s="274">
        <f t="shared" si="34"/>
        <v>0</v>
      </c>
      <c r="E907" s="283">
        <v>2140109</v>
      </c>
      <c r="F907" s="284" t="s">
        <v>1189</v>
      </c>
      <c r="G907" s="285"/>
      <c r="H907" s="288"/>
      <c r="I907" s="282">
        <f t="shared" si="35"/>
        <v>0</v>
      </c>
    </row>
    <row r="908" s="248" customFormat="1" ht="11.25" spans="1:9">
      <c r="A908" s="280"/>
      <c r="B908" s="280"/>
      <c r="C908" s="289"/>
      <c r="D908" s="274">
        <f t="shared" si="34"/>
        <v>0</v>
      </c>
      <c r="E908" s="283">
        <v>2140110</v>
      </c>
      <c r="F908" s="284" t="s">
        <v>1190</v>
      </c>
      <c r="G908" s="285">
        <f>SUM(G909:G911)</f>
        <v>0</v>
      </c>
      <c r="H908" s="288"/>
      <c r="I908" s="282">
        <f t="shared" si="35"/>
        <v>0</v>
      </c>
    </row>
    <row r="909" s="248" customFormat="1" ht="11.25" spans="1:9">
      <c r="A909" s="280"/>
      <c r="B909" s="280"/>
      <c r="C909" s="289"/>
      <c r="D909" s="274">
        <f t="shared" si="34"/>
        <v>0</v>
      </c>
      <c r="E909" s="283">
        <v>2140111</v>
      </c>
      <c r="F909" s="284" t="s">
        <v>1191</v>
      </c>
      <c r="G909" s="285"/>
      <c r="H909" s="288"/>
      <c r="I909" s="282">
        <f t="shared" si="35"/>
        <v>0</v>
      </c>
    </row>
    <row r="910" s="248" customFormat="1" ht="11.25" spans="1:9">
      <c r="A910" s="280"/>
      <c r="B910" s="280"/>
      <c r="C910" s="289"/>
      <c r="D910" s="274">
        <f t="shared" si="34"/>
        <v>0</v>
      </c>
      <c r="E910" s="283">
        <v>2140112</v>
      </c>
      <c r="F910" s="284" t="s">
        <v>1192</v>
      </c>
      <c r="G910" s="285"/>
      <c r="H910" s="288"/>
      <c r="I910" s="282">
        <f t="shared" si="35"/>
        <v>0</v>
      </c>
    </row>
    <row r="911" s="248" customFormat="1" ht="11.25" spans="1:9">
      <c r="A911" s="280"/>
      <c r="B911" s="280"/>
      <c r="C911" s="289"/>
      <c r="D911" s="274">
        <f t="shared" si="34"/>
        <v>0</v>
      </c>
      <c r="E911" s="283">
        <v>2140114</v>
      </c>
      <c r="F911" s="284" t="s">
        <v>1193</v>
      </c>
      <c r="G911" s="285"/>
      <c r="H911" s="288"/>
      <c r="I911" s="282">
        <f t="shared" si="35"/>
        <v>0</v>
      </c>
    </row>
    <row r="912" s="248" customFormat="1" ht="11.25" spans="1:9">
      <c r="A912" s="280"/>
      <c r="B912" s="280"/>
      <c r="C912" s="289"/>
      <c r="D912" s="274">
        <f t="shared" si="34"/>
        <v>0</v>
      </c>
      <c r="E912" s="283">
        <v>2140122</v>
      </c>
      <c r="F912" s="284" t="s">
        <v>1194</v>
      </c>
      <c r="G912" s="285">
        <f>SUM(G913:G914)</f>
        <v>0</v>
      </c>
      <c r="H912" s="288"/>
      <c r="I912" s="282">
        <f t="shared" si="35"/>
        <v>0</v>
      </c>
    </row>
    <row r="913" s="248" customFormat="1" ht="11.25" spans="1:9">
      <c r="A913" s="280"/>
      <c r="B913" s="280"/>
      <c r="C913" s="289"/>
      <c r="D913" s="274">
        <f t="shared" si="34"/>
        <v>0</v>
      </c>
      <c r="E913" s="283">
        <v>2140123</v>
      </c>
      <c r="F913" s="284" t="s">
        <v>1195</v>
      </c>
      <c r="G913" s="285"/>
      <c r="H913" s="288"/>
      <c r="I913" s="282">
        <f t="shared" si="35"/>
        <v>0</v>
      </c>
    </row>
    <row r="914" s="248" customFormat="1" ht="11.25" spans="1:9">
      <c r="A914" s="280"/>
      <c r="B914" s="280"/>
      <c r="C914" s="289"/>
      <c r="D914" s="274">
        <f t="shared" si="34"/>
        <v>0</v>
      </c>
      <c r="E914" s="283">
        <v>2140124</v>
      </c>
      <c r="F914" s="284" t="s">
        <v>1196</v>
      </c>
      <c r="G914" s="285"/>
      <c r="H914" s="288"/>
      <c r="I914" s="282">
        <f t="shared" si="35"/>
        <v>0</v>
      </c>
    </row>
    <row r="915" s="248" customFormat="1" ht="11.25" spans="1:9">
      <c r="A915" s="280"/>
      <c r="B915" s="280"/>
      <c r="C915" s="289"/>
      <c r="D915" s="274">
        <f t="shared" si="34"/>
        <v>0</v>
      </c>
      <c r="E915" s="283">
        <v>2140138</v>
      </c>
      <c r="F915" s="283" t="s">
        <v>1197</v>
      </c>
      <c r="G915" s="285"/>
      <c r="H915" s="288">
        <v>75</v>
      </c>
      <c r="I915" s="282">
        <f t="shared" si="35"/>
        <v>75</v>
      </c>
    </row>
    <row r="916" s="248" customFormat="1" ht="11.25" spans="1:9">
      <c r="A916" s="280"/>
      <c r="B916" s="280"/>
      <c r="C916" s="289"/>
      <c r="D916" s="274">
        <f t="shared" si="34"/>
        <v>0</v>
      </c>
      <c r="E916" s="283">
        <v>2140199</v>
      </c>
      <c r="F916" s="284" t="s">
        <v>1198</v>
      </c>
      <c r="G916" s="285"/>
      <c r="H916" s="288"/>
      <c r="I916" s="282">
        <f t="shared" si="35"/>
        <v>0</v>
      </c>
    </row>
    <row r="917" s="248" customFormat="1" ht="11.25" spans="1:9">
      <c r="A917" s="280"/>
      <c r="B917" s="280"/>
      <c r="C917" s="289"/>
      <c r="D917" s="274">
        <f t="shared" si="34"/>
        <v>0</v>
      </c>
      <c r="E917" s="283">
        <v>21402</v>
      </c>
      <c r="F917" s="284" t="s">
        <v>1199</v>
      </c>
      <c r="G917" s="285"/>
      <c r="H917" s="288"/>
      <c r="I917" s="282">
        <f t="shared" si="35"/>
        <v>0</v>
      </c>
    </row>
    <row r="918" s="248" customFormat="1" ht="11.25" spans="1:9">
      <c r="A918" s="280"/>
      <c r="B918" s="280"/>
      <c r="C918" s="289"/>
      <c r="D918" s="274">
        <f t="shared" si="34"/>
        <v>0</v>
      </c>
      <c r="E918" s="283">
        <v>2140201</v>
      </c>
      <c r="F918" s="284" t="s">
        <v>318</v>
      </c>
      <c r="G918" s="285"/>
      <c r="H918" s="288"/>
      <c r="I918" s="282">
        <f t="shared" si="35"/>
        <v>0</v>
      </c>
    </row>
    <row r="919" s="248" customFormat="1" ht="11.25" spans="1:9">
      <c r="A919" s="280"/>
      <c r="B919" s="280"/>
      <c r="C919" s="289"/>
      <c r="D919" s="274">
        <f t="shared" si="34"/>
        <v>0</v>
      </c>
      <c r="E919" s="283">
        <v>2140202</v>
      </c>
      <c r="F919" s="284" t="s">
        <v>321</v>
      </c>
      <c r="G919" s="285"/>
      <c r="H919" s="288"/>
      <c r="I919" s="282">
        <f t="shared" si="35"/>
        <v>0</v>
      </c>
    </row>
    <row r="920" s="248" customFormat="1" ht="11.25" spans="1:9">
      <c r="A920" s="280"/>
      <c r="B920" s="280"/>
      <c r="C920" s="289"/>
      <c r="D920" s="274">
        <f t="shared" si="34"/>
        <v>0</v>
      </c>
      <c r="E920" s="283">
        <v>2140203</v>
      </c>
      <c r="F920" s="284" t="s">
        <v>324</v>
      </c>
      <c r="G920" s="285"/>
      <c r="H920" s="288"/>
      <c r="I920" s="282">
        <f t="shared" si="35"/>
        <v>0</v>
      </c>
    </row>
    <row r="921" s="248" customFormat="1" ht="11.25" spans="1:9">
      <c r="A921" s="280"/>
      <c r="B921" s="280"/>
      <c r="C921" s="289"/>
      <c r="D921" s="274">
        <f t="shared" si="34"/>
        <v>0</v>
      </c>
      <c r="E921" s="283">
        <v>2140204</v>
      </c>
      <c r="F921" s="284" t="s">
        <v>1200</v>
      </c>
      <c r="G921" s="285"/>
      <c r="H921" s="288"/>
      <c r="I921" s="282">
        <f t="shared" si="35"/>
        <v>0</v>
      </c>
    </row>
    <row r="922" s="248" customFormat="1" ht="11.25" spans="1:9">
      <c r="A922" s="280"/>
      <c r="B922" s="280"/>
      <c r="C922" s="289"/>
      <c r="D922" s="274">
        <f t="shared" si="34"/>
        <v>0</v>
      </c>
      <c r="E922" s="283">
        <v>2140205</v>
      </c>
      <c r="F922" s="284" t="s">
        <v>1201</v>
      </c>
      <c r="G922" s="285"/>
      <c r="H922" s="288"/>
      <c r="I922" s="282">
        <f t="shared" si="35"/>
        <v>0</v>
      </c>
    </row>
    <row r="923" s="248" customFormat="1" ht="11.25" spans="1:9">
      <c r="A923" s="280"/>
      <c r="B923" s="280"/>
      <c r="C923" s="289"/>
      <c r="D923" s="274">
        <f t="shared" si="34"/>
        <v>0</v>
      </c>
      <c r="E923" s="283">
        <v>2140206</v>
      </c>
      <c r="F923" s="284" t="s">
        <v>1202</v>
      </c>
      <c r="G923" s="285"/>
      <c r="H923" s="288"/>
      <c r="I923" s="282">
        <f t="shared" si="35"/>
        <v>0</v>
      </c>
    </row>
    <row r="924" s="248" customFormat="1" ht="11.25" spans="1:9">
      <c r="A924" s="280"/>
      <c r="B924" s="280"/>
      <c r="C924" s="289"/>
      <c r="D924" s="274">
        <f t="shared" si="34"/>
        <v>0</v>
      </c>
      <c r="E924" s="283">
        <v>2140207</v>
      </c>
      <c r="F924" s="284" t="s">
        <v>1203</v>
      </c>
      <c r="G924" s="285"/>
      <c r="H924" s="288"/>
      <c r="I924" s="282">
        <f t="shared" si="35"/>
        <v>0</v>
      </c>
    </row>
    <row r="925" s="248" customFormat="1" ht="11.25" spans="1:9">
      <c r="A925" s="280"/>
      <c r="B925" s="280"/>
      <c r="C925" s="289"/>
      <c r="D925" s="274">
        <f t="shared" si="34"/>
        <v>0</v>
      </c>
      <c r="E925" s="283">
        <v>2140208</v>
      </c>
      <c r="F925" s="284" t="s">
        <v>1204</v>
      </c>
      <c r="G925" s="285"/>
      <c r="H925" s="288"/>
      <c r="I925" s="282">
        <f t="shared" si="35"/>
        <v>0</v>
      </c>
    </row>
    <row r="926" s="248" customFormat="1" ht="11.25" spans="1:9">
      <c r="A926" s="280"/>
      <c r="B926" s="280"/>
      <c r="C926" s="289"/>
      <c r="D926" s="274">
        <f t="shared" si="34"/>
        <v>0</v>
      </c>
      <c r="E926" s="283">
        <v>2140299</v>
      </c>
      <c r="F926" s="284" t="s">
        <v>1205</v>
      </c>
      <c r="G926" s="285"/>
      <c r="H926" s="288"/>
      <c r="I926" s="282">
        <f t="shared" si="35"/>
        <v>0</v>
      </c>
    </row>
    <row r="927" s="248" customFormat="1" ht="11.25" spans="1:9">
      <c r="A927" s="280"/>
      <c r="B927" s="280"/>
      <c r="C927" s="289"/>
      <c r="D927" s="274">
        <f t="shared" si="34"/>
        <v>0</v>
      </c>
      <c r="E927" s="283">
        <v>21403</v>
      </c>
      <c r="F927" s="284" t="s">
        <v>1206</v>
      </c>
      <c r="G927" s="285"/>
      <c r="H927" s="288"/>
      <c r="I927" s="282">
        <f t="shared" si="35"/>
        <v>0</v>
      </c>
    </row>
    <row r="928" s="248" customFormat="1" ht="11.25" spans="1:9">
      <c r="A928" s="280"/>
      <c r="B928" s="280"/>
      <c r="C928" s="289"/>
      <c r="D928" s="274">
        <f t="shared" si="34"/>
        <v>0</v>
      </c>
      <c r="E928" s="283">
        <v>2140301</v>
      </c>
      <c r="F928" s="284" t="s">
        <v>318</v>
      </c>
      <c r="G928" s="285"/>
      <c r="H928" s="288"/>
      <c r="I928" s="282">
        <f t="shared" si="35"/>
        <v>0</v>
      </c>
    </row>
    <row r="929" s="248" customFormat="1" ht="11.25" spans="1:9">
      <c r="A929" s="280"/>
      <c r="B929" s="280"/>
      <c r="C929" s="289"/>
      <c r="D929" s="274">
        <f t="shared" si="34"/>
        <v>0</v>
      </c>
      <c r="E929" s="283">
        <v>2140302</v>
      </c>
      <c r="F929" s="284" t="s">
        <v>321</v>
      </c>
      <c r="G929" s="285"/>
      <c r="H929" s="288"/>
      <c r="I929" s="282">
        <f t="shared" si="35"/>
        <v>0</v>
      </c>
    </row>
    <row r="930" s="248" customFormat="1" ht="11.25" spans="1:9">
      <c r="A930" s="280"/>
      <c r="B930" s="280"/>
      <c r="C930" s="289"/>
      <c r="D930" s="274">
        <f t="shared" si="34"/>
        <v>0</v>
      </c>
      <c r="E930" s="283">
        <v>2140303</v>
      </c>
      <c r="F930" s="284" t="s">
        <v>324</v>
      </c>
      <c r="G930" s="285"/>
      <c r="H930" s="288"/>
      <c r="I930" s="282">
        <f t="shared" si="35"/>
        <v>0</v>
      </c>
    </row>
    <row r="931" s="248" customFormat="1" ht="11.25" spans="1:9">
      <c r="A931" s="280"/>
      <c r="B931" s="280"/>
      <c r="C931" s="289"/>
      <c r="D931" s="274">
        <f t="shared" si="34"/>
        <v>0</v>
      </c>
      <c r="E931" s="283">
        <v>2140304</v>
      </c>
      <c r="F931" s="284" t="s">
        <v>1207</v>
      </c>
      <c r="G931" s="285"/>
      <c r="H931" s="288"/>
      <c r="I931" s="282">
        <f t="shared" si="35"/>
        <v>0</v>
      </c>
    </row>
    <row r="932" s="248" customFormat="1" ht="11.25" spans="1:9">
      <c r="A932" s="280"/>
      <c r="B932" s="280"/>
      <c r="C932" s="289"/>
      <c r="D932" s="274">
        <f t="shared" si="34"/>
        <v>0</v>
      </c>
      <c r="E932" s="283">
        <v>2140305</v>
      </c>
      <c r="F932" s="284" t="s">
        <v>1208</v>
      </c>
      <c r="G932" s="285">
        <f>SUM(G933:G941)</f>
        <v>0</v>
      </c>
      <c r="H932" s="288"/>
      <c r="I932" s="282">
        <f t="shared" si="35"/>
        <v>0</v>
      </c>
    </row>
    <row r="933" s="248" customFormat="1" ht="11.25" spans="1:9">
      <c r="A933" s="280"/>
      <c r="B933" s="280"/>
      <c r="C933" s="289"/>
      <c r="D933" s="274">
        <f t="shared" si="34"/>
        <v>0</v>
      </c>
      <c r="E933" s="283">
        <v>2140306</v>
      </c>
      <c r="F933" s="284" t="s">
        <v>1209</v>
      </c>
      <c r="G933" s="285"/>
      <c r="H933" s="288"/>
      <c r="I933" s="282">
        <f t="shared" si="35"/>
        <v>0</v>
      </c>
    </row>
    <row r="934" s="248" customFormat="1" ht="11.25" spans="1:9">
      <c r="A934" s="280"/>
      <c r="B934" s="280"/>
      <c r="C934" s="289"/>
      <c r="D934" s="274">
        <f t="shared" si="34"/>
        <v>0</v>
      </c>
      <c r="E934" s="283">
        <v>2140307</v>
      </c>
      <c r="F934" s="284" t="s">
        <v>1210</v>
      </c>
      <c r="G934" s="285"/>
      <c r="H934" s="288"/>
      <c r="I934" s="282">
        <f t="shared" si="35"/>
        <v>0</v>
      </c>
    </row>
    <row r="935" s="248" customFormat="1" ht="11.25" spans="1:9">
      <c r="A935" s="280"/>
      <c r="B935" s="280"/>
      <c r="C935" s="289"/>
      <c r="D935" s="274">
        <f t="shared" si="34"/>
        <v>0</v>
      </c>
      <c r="E935" s="283">
        <v>2140308</v>
      </c>
      <c r="F935" s="284" t="s">
        <v>1211</v>
      </c>
      <c r="G935" s="285"/>
      <c r="H935" s="288"/>
      <c r="I935" s="282">
        <f t="shared" si="35"/>
        <v>0</v>
      </c>
    </row>
    <row r="936" s="248" customFormat="1" ht="11.25" spans="1:9">
      <c r="A936" s="280"/>
      <c r="B936" s="280"/>
      <c r="C936" s="289"/>
      <c r="D936" s="274">
        <f t="shared" si="34"/>
        <v>0</v>
      </c>
      <c r="E936" s="283">
        <v>2140399</v>
      </c>
      <c r="F936" s="284" t="s">
        <v>1212</v>
      </c>
      <c r="G936" s="285"/>
      <c r="H936" s="288"/>
      <c r="I936" s="282">
        <f t="shared" si="35"/>
        <v>0</v>
      </c>
    </row>
    <row r="937" s="248" customFormat="1" ht="11.25" spans="1:9">
      <c r="A937" s="280"/>
      <c r="B937" s="280"/>
      <c r="C937" s="289"/>
      <c r="D937" s="274">
        <f t="shared" si="34"/>
        <v>0</v>
      </c>
      <c r="E937" s="283">
        <v>21404</v>
      </c>
      <c r="F937" s="284" t="s">
        <v>1213</v>
      </c>
      <c r="G937" s="285"/>
      <c r="H937" s="286">
        <f>SUM(H938:H941)</f>
        <v>0</v>
      </c>
      <c r="I937" s="282">
        <f t="shared" si="35"/>
        <v>0</v>
      </c>
    </row>
    <row r="938" s="248" customFormat="1" ht="11.25" spans="1:9">
      <c r="A938" s="280"/>
      <c r="B938" s="280"/>
      <c r="C938" s="289"/>
      <c r="D938" s="274">
        <f t="shared" si="34"/>
        <v>0</v>
      </c>
      <c r="E938" s="283">
        <v>2140401</v>
      </c>
      <c r="F938" s="284" t="s">
        <v>1214</v>
      </c>
      <c r="G938" s="285"/>
      <c r="H938" s="288"/>
      <c r="I938" s="282">
        <f t="shared" si="35"/>
        <v>0</v>
      </c>
    </row>
    <row r="939" s="248" customFormat="1" ht="11.25" spans="1:9">
      <c r="A939" s="280"/>
      <c r="B939" s="280"/>
      <c r="C939" s="289"/>
      <c r="D939" s="274">
        <f t="shared" si="34"/>
        <v>0</v>
      </c>
      <c r="E939" s="283">
        <v>2140402</v>
      </c>
      <c r="F939" s="284" t="s">
        <v>1215</v>
      </c>
      <c r="G939" s="285"/>
      <c r="H939" s="288"/>
      <c r="I939" s="282">
        <f t="shared" si="35"/>
        <v>0</v>
      </c>
    </row>
    <row r="940" s="248" customFormat="1" ht="11.25" spans="1:9">
      <c r="A940" s="280"/>
      <c r="B940" s="280"/>
      <c r="C940" s="289"/>
      <c r="D940" s="274">
        <f t="shared" si="34"/>
        <v>0</v>
      </c>
      <c r="E940" s="283">
        <v>2140403</v>
      </c>
      <c r="F940" s="284" t="s">
        <v>1216</v>
      </c>
      <c r="G940" s="285"/>
      <c r="H940" s="288"/>
      <c r="I940" s="282">
        <f t="shared" si="35"/>
        <v>0</v>
      </c>
    </row>
    <row r="941" s="248" customFormat="1" ht="11.25" spans="1:9">
      <c r="A941" s="280"/>
      <c r="B941" s="280"/>
      <c r="C941" s="289"/>
      <c r="D941" s="274">
        <f t="shared" si="34"/>
        <v>0</v>
      </c>
      <c r="E941" s="283">
        <v>2140499</v>
      </c>
      <c r="F941" s="284" t="s">
        <v>1217</v>
      </c>
      <c r="G941" s="285"/>
      <c r="H941" s="288"/>
      <c r="I941" s="282">
        <f t="shared" si="35"/>
        <v>0</v>
      </c>
    </row>
    <row r="942" s="248" customFormat="1" ht="11.25" spans="1:9">
      <c r="A942" s="280"/>
      <c r="B942" s="280"/>
      <c r="C942" s="289"/>
      <c r="D942" s="274">
        <f t="shared" si="34"/>
        <v>0</v>
      </c>
      <c r="E942" s="283">
        <v>21406</v>
      </c>
      <c r="F942" s="284" t="s">
        <v>1218</v>
      </c>
      <c r="G942" s="285">
        <f>SUM(G943:G946)</f>
        <v>0</v>
      </c>
      <c r="H942" s="286">
        <f>SUM(H943:H946)</f>
        <v>1993</v>
      </c>
      <c r="I942" s="282">
        <f t="shared" si="35"/>
        <v>1993</v>
      </c>
    </row>
    <row r="943" s="248" customFormat="1" ht="11.25" spans="1:9">
      <c r="A943" s="280"/>
      <c r="B943" s="280"/>
      <c r="C943" s="289"/>
      <c r="D943" s="274">
        <f t="shared" si="34"/>
        <v>0</v>
      </c>
      <c r="E943" s="283">
        <v>2140601</v>
      </c>
      <c r="F943" s="284" t="s">
        <v>1219</v>
      </c>
      <c r="G943" s="285"/>
      <c r="H943" s="288">
        <v>1285</v>
      </c>
      <c r="I943" s="282">
        <f t="shared" si="35"/>
        <v>1285</v>
      </c>
    </row>
    <row r="944" s="248" customFormat="1" ht="11.25" spans="1:9">
      <c r="A944" s="280"/>
      <c r="B944" s="280"/>
      <c r="C944" s="289"/>
      <c r="D944" s="274">
        <f t="shared" si="34"/>
        <v>0</v>
      </c>
      <c r="E944" s="283">
        <v>2140602</v>
      </c>
      <c r="F944" s="284" t="s">
        <v>1220</v>
      </c>
      <c r="G944" s="285"/>
      <c r="H944" s="288">
        <v>708</v>
      </c>
      <c r="I944" s="282">
        <f t="shared" si="35"/>
        <v>708</v>
      </c>
    </row>
    <row r="945" s="248" customFormat="1" ht="11.25" spans="1:9">
      <c r="A945" s="280"/>
      <c r="B945" s="280"/>
      <c r="C945" s="289"/>
      <c r="D945" s="274">
        <f t="shared" si="34"/>
        <v>0</v>
      </c>
      <c r="E945" s="283">
        <v>2140603</v>
      </c>
      <c r="F945" s="284" t="s">
        <v>1221</v>
      </c>
      <c r="G945" s="285">
        <f>SUM(G946:G949)</f>
        <v>0</v>
      </c>
      <c r="H945" s="288"/>
      <c r="I945" s="282">
        <f t="shared" si="35"/>
        <v>0</v>
      </c>
    </row>
    <row r="946" s="248" customFormat="1" ht="11.25" spans="1:9">
      <c r="A946" s="280"/>
      <c r="B946" s="280"/>
      <c r="C946" s="289"/>
      <c r="D946" s="274">
        <f t="shared" si="34"/>
        <v>0</v>
      </c>
      <c r="E946" s="283">
        <v>2140699</v>
      </c>
      <c r="F946" s="284" t="s">
        <v>1222</v>
      </c>
      <c r="G946" s="285"/>
      <c r="H946" s="288"/>
      <c r="I946" s="282">
        <f t="shared" si="35"/>
        <v>0</v>
      </c>
    </row>
    <row r="947" s="248" customFormat="1" ht="11.25" spans="1:9">
      <c r="A947" s="280"/>
      <c r="B947" s="280"/>
      <c r="C947" s="289"/>
      <c r="D947" s="274">
        <f t="shared" si="34"/>
        <v>0</v>
      </c>
      <c r="E947" s="283">
        <v>21499</v>
      </c>
      <c r="F947" s="284" t="s">
        <v>1223</v>
      </c>
      <c r="G947" s="285"/>
      <c r="H947" s="288">
        <f>SUM(H948)</f>
        <v>705</v>
      </c>
      <c r="I947" s="282">
        <f t="shared" si="35"/>
        <v>705</v>
      </c>
    </row>
    <row r="948" s="248" customFormat="1" ht="11.25" spans="1:9">
      <c r="A948" s="280"/>
      <c r="B948" s="280"/>
      <c r="C948" s="289"/>
      <c r="D948" s="274">
        <f t="shared" si="34"/>
        <v>0</v>
      </c>
      <c r="E948" s="283">
        <v>2149901</v>
      </c>
      <c r="F948" s="284" t="s">
        <v>1224</v>
      </c>
      <c r="G948" s="285"/>
      <c r="H948" s="288">
        <v>705</v>
      </c>
      <c r="I948" s="282">
        <f t="shared" si="35"/>
        <v>705</v>
      </c>
    </row>
    <row r="949" s="248" customFormat="1" ht="11.25" spans="1:9">
      <c r="A949" s="280"/>
      <c r="B949" s="280"/>
      <c r="C949" s="289"/>
      <c r="D949" s="274">
        <f t="shared" si="34"/>
        <v>0</v>
      </c>
      <c r="E949" s="283">
        <v>2149999</v>
      </c>
      <c r="F949" s="284" t="s">
        <v>1225</v>
      </c>
      <c r="G949" s="285"/>
      <c r="H949" s="288"/>
      <c r="I949" s="282">
        <f t="shared" si="35"/>
        <v>0</v>
      </c>
    </row>
    <row r="950" s="248" customFormat="1" ht="11.25" spans="1:9">
      <c r="A950" s="280"/>
      <c r="B950" s="280"/>
      <c r="C950" s="289"/>
      <c r="D950" s="274">
        <f t="shared" si="34"/>
        <v>0</v>
      </c>
      <c r="E950" s="275">
        <v>215</v>
      </c>
      <c r="F950" s="276" t="s">
        <v>1226</v>
      </c>
      <c r="G950" s="277"/>
      <c r="H950" s="297">
        <f>SUM(H977,H970,H956,H951)</f>
        <v>285</v>
      </c>
      <c r="I950" s="274">
        <f t="shared" si="35"/>
        <v>285</v>
      </c>
    </row>
    <row r="951" s="248" customFormat="1" ht="11.25" spans="1:9">
      <c r="A951" s="280"/>
      <c r="B951" s="280"/>
      <c r="C951" s="289"/>
      <c r="D951" s="274">
        <f t="shared" si="34"/>
        <v>0</v>
      </c>
      <c r="E951" s="283" t="s">
        <v>1227</v>
      </c>
      <c r="F951" s="284" t="s">
        <v>1228</v>
      </c>
      <c r="G951" s="285"/>
      <c r="H951" s="288"/>
      <c r="I951" s="282">
        <f t="shared" si="35"/>
        <v>0</v>
      </c>
    </row>
    <row r="952" s="248" customFormat="1" ht="11.25" spans="1:9">
      <c r="A952" s="280"/>
      <c r="B952" s="280"/>
      <c r="C952" s="289"/>
      <c r="D952" s="274">
        <f t="shared" si="34"/>
        <v>0</v>
      </c>
      <c r="E952" s="283" t="s">
        <v>1229</v>
      </c>
      <c r="F952" s="284" t="s">
        <v>318</v>
      </c>
      <c r="G952" s="285"/>
      <c r="H952" s="288"/>
      <c r="I952" s="282">
        <f t="shared" si="35"/>
        <v>0</v>
      </c>
    </row>
    <row r="953" s="248" customFormat="1" ht="11.25" spans="1:9">
      <c r="A953" s="280"/>
      <c r="B953" s="280"/>
      <c r="C953" s="289"/>
      <c r="D953" s="274">
        <f t="shared" si="34"/>
        <v>0</v>
      </c>
      <c r="E953" s="283" t="s">
        <v>1230</v>
      </c>
      <c r="F953" s="284" t="s">
        <v>321</v>
      </c>
      <c r="G953" s="285"/>
      <c r="H953" s="288"/>
      <c r="I953" s="282">
        <f t="shared" si="35"/>
        <v>0</v>
      </c>
    </row>
    <row r="954" s="248" customFormat="1" ht="11.25" spans="1:9">
      <c r="A954" s="280"/>
      <c r="B954" s="280"/>
      <c r="C954" s="289"/>
      <c r="D954" s="274">
        <f t="shared" si="34"/>
        <v>0</v>
      </c>
      <c r="E954" s="283" t="s">
        <v>1231</v>
      </c>
      <c r="F954" s="284" t="s">
        <v>324</v>
      </c>
      <c r="G954" s="285"/>
      <c r="H954" s="288"/>
      <c r="I954" s="282">
        <f t="shared" si="35"/>
        <v>0</v>
      </c>
    </row>
    <row r="955" s="248" customFormat="1" ht="11.25" spans="1:9">
      <c r="A955" s="280"/>
      <c r="B955" s="280"/>
      <c r="C955" s="289"/>
      <c r="D955" s="274">
        <f t="shared" si="34"/>
        <v>0</v>
      </c>
      <c r="E955" s="283" t="s">
        <v>1232</v>
      </c>
      <c r="F955" s="284" t="s">
        <v>1233</v>
      </c>
      <c r="G955" s="285"/>
      <c r="H955" s="288"/>
      <c r="I955" s="282">
        <f t="shared" si="35"/>
        <v>0</v>
      </c>
    </row>
    <row r="956" s="248" customFormat="1" ht="11.25" spans="1:9">
      <c r="A956" s="280"/>
      <c r="B956" s="280"/>
      <c r="C956" s="289"/>
      <c r="D956" s="274">
        <f t="shared" si="34"/>
        <v>0</v>
      </c>
      <c r="E956" s="283">
        <v>21505</v>
      </c>
      <c r="F956" s="284" t="s">
        <v>1234</v>
      </c>
      <c r="G956" s="285"/>
      <c r="H956" s="288"/>
      <c r="I956" s="282">
        <f t="shared" si="35"/>
        <v>0</v>
      </c>
    </row>
    <row r="957" s="248" customFormat="1" ht="11.25" spans="1:9">
      <c r="A957" s="280"/>
      <c r="B957" s="280"/>
      <c r="C957" s="289"/>
      <c r="D957" s="274">
        <f t="shared" si="34"/>
        <v>0</v>
      </c>
      <c r="E957" s="283">
        <v>2150501</v>
      </c>
      <c r="F957" s="284" t="s">
        <v>318</v>
      </c>
      <c r="G957" s="285"/>
      <c r="H957" s="288"/>
      <c r="I957" s="282">
        <f t="shared" si="35"/>
        <v>0</v>
      </c>
    </row>
    <row r="958" s="248" customFormat="1" ht="11.25" spans="1:9">
      <c r="A958" s="280"/>
      <c r="B958" s="280"/>
      <c r="C958" s="289"/>
      <c r="D958" s="274">
        <f t="shared" si="34"/>
        <v>0</v>
      </c>
      <c r="E958" s="283">
        <v>2150502</v>
      </c>
      <c r="F958" s="284" t="s">
        <v>321</v>
      </c>
      <c r="G958" s="285"/>
      <c r="H958" s="288"/>
      <c r="I958" s="282">
        <f t="shared" si="35"/>
        <v>0</v>
      </c>
    </row>
    <row r="959" s="248" customFormat="1" ht="11.25" spans="1:9">
      <c r="A959" s="280"/>
      <c r="B959" s="280"/>
      <c r="C959" s="289"/>
      <c r="D959" s="274">
        <f t="shared" si="34"/>
        <v>0</v>
      </c>
      <c r="E959" s="283">
        <v>2150503</v>
      </c>
      <c r="F959" s="284" t="s">
        <v>324</v>
      </c>
      <c r="G959" s="285"/>
      <c r="H959" s="288"/>
      <c r="I959" s="282">
        <f t="shared" si="35"/>
        <v>0</v>
      </c>
    </row>
    <row r="960" s="248" customFormat="1" ht="11.25" spans="1:9">
      <c r="A960" s="280"/>
      <c r="B960" s="280"/>
      <c r="C960" s="289"/>
      <c r="D960" s="274">
        <f t="shared" si="34"/>
        <v>0</v>
      </c>
      <c r="E960" s="283">
        <v>2150505</v>
      </c>
      <c r="F960" s="284" t="s">
        <v>1235</v>
      </c>
      <c r="G960" s="285"/>
      <c r="H960" s="288"/>
      <c r="I960" s="282">
        <f t="shared" si="35"/>
        <v>0</v>
      </c>
    </row>
    <row r="961" s="248" customFormat="1" ht="11.25" spans="1:9">
      <c r="A961" s="280"/>
      <c r="B961" s="280"/>
      <c r="C961" s="289"/>
      <c r="D961" s="274">
        <f t="shared" si="34"/>
        <v>0</v>
      </c>
      <c r="E961" s="283">
        <v>2150506</v>
      </c>
      <c r="F961" s="284" t="s">
        <v>1236</v>
      </c>
      <c r="G961" s="285"/>
      <c r="H961" s="288"/>
      <c r="I961" s="282">
        <f t="shared" si="35"/>
        <v>0</v>
      </c>
    </row>
    <row r="962" s="248" customFormat="1" ht="11.25" spans="1:9">
      <c r="A962" s="280"/>
      <c r="B962" s="280"/>
      <c r="C962" s="289"/>
      <c r="D962" s="274">
        <f t="shared" si="34"/>
        <v>0</v>
      </c>
      <c r="E962" s="283">
        <v>2150507</v>
      </c>
      <c r="F962" s="284" t="s">
        <v>1237</v>
      </c>
      <c r="G962" s="285"/>
      <c r="H962" s="288"/>
      <c r="I962" s="282">
        <f t="shared" si="35"/>
        <v>0</v>
      </c>
    </row>
    <row r="963" s="248" customFormat="1" ht="11.25" spans="1:9">
      <c r="A963" s="280"/>
      <c r="B963" s="280"/>
      <c r="C963" s="289"/>
      <c r="D963" s="274">
        <f t="shared" si="34"/>
        <v>0</v>
      </c>
      <c r="E963" s="283">
        <v>2150508</v>
      </c>
      <c r="F963" s="284" t="s">
        <v>1238</v>
      </c>
      <c r="G963" s="285"/>
      <c r="H963" s="288"/>
      <c r="I963" s="282">
        <f t="shared" si="35"/>
        <v>0</v>
      </c>
    </row>
    <row r="964" s="248" customFormat="1" ht="11.25" spans="1:9">
      <c r="A964" s="280"/>
      <c r="B964" s="280"/>
      <c r="C964" s="289"/>
      <c r="D964" s="274">
        <f t="shared" si="34"/>
        <v>0</v>
      </c>
      <c r="E964" s="283">
        <v>2150509</v>
      </c>
      <c r="F964" s="284" t="s">
        <v>1239</v>
      </c>
      <c r="G964" s="285"/>
      <c r="H964" s="288"/>
      <c r="I964" s="282">
        <f t="shared" si="35"/>
        <v>0</v>
      </c>
    </row>
    <row r="965" s="248" customFormat="1" ht="11.25" spans="1:9">
      <c r="A965" s="280"/>
      <c r="B965" s="280"/>
      <c r="C965" s="289"/>
      <c r="D965" s="274">
        <f t="shared" si="34"/>
        <v>0</v>
      </c>
      <c r="E965" s="283">
        <v>2150510</v>
      </c>
      <c r="F965" s="284" t="s">
        <v>1240</v>
      </c>
      <c r="G965" s="285"/>
      <c r="H965" s="288"/>
      <c r="I965" s="282">
        <f t="shared" si="35"/>
        <v>0</v>
      </c>
    </row>
    <row r="966" s="248" customFormat="1" ht="11.25" spans="1:9">
      <c r="A966" s="280"/>
      <c r="B966" s="280"/>
      <c r="C966" s="289"/>
      <c r="D966" s="274">
        <f t="shared" si="34"/>
        <v>0</v>
      </c>
      <c r="E966" s="283">
        <v>2150511</v>
      </c>
      <c r="F966" s="284" t="s">
        <v>1241</v>
      </c>
      <c r="G966" s="285">
        <f>SUM(G967:G969)</f>
        <v>0</v>
      </c>
      <c r="H966" s="288"/>
      <c r="I966" s="282">
        <f t="shared" si="35"/>
        <v>0</v>
      </c>
    </row>
    <row r="967" s="248" customFormat="1" ht="11.25" spans="1:9">
      <c r="A967" s="280"/>
      <c r="B967" s="280"/>
      <c r="C967" s="289"/>
      <c r="D967" s="274">
        <f t="shared" si="34"/>
        <v>0</v>
      </c>
      <c r="E967" s="283">
        <v>2150513</v>
      </c>
      <c r="F967" s="284" t="s">
        <v>1204</v>
      </c>
      <c r="G967" s="285"/>
      <c r="H967" s="288"/>
      <c r="I967" s="282">
        <f t="shared" si="35"/>
        <v>0</v>
      </c>
    </row>
    <row r="968" s="248" customFormat="1" ht="11.25" spans="1:9">
      <c r="A968" s="280"/>
      <c r="B968" s="280"/>
      <c r="C968" s="289"/>
      <c r="D968" s="274">
        <f t="shared" si="34"/>
        <v>0</v>
      </c>
      <c r="E968" s="283">
        <v>2150517</v>
      </c>
      <c r="F968" s="284" t="s">
        <v>1242</v>
      </c>
      <c r="G968" s="285"/>
      <c r="H968" s="288"/>
      <c r="I968" s="282">
        <f t="shared" si="35"/>
        <v>0</v>
      </c>
    </row>
    <row r="969" s="248" customFormat="1" ht="11.25" spans="1:9">
      <c r="A969" s="280"/>
      <c r="B969" s="280"/>
      <c r="C969" s="289"/>
      <c r="D969" s="274">
        <f t="shared" ref="D969:D1032" si="36">C969-B969</f>
        <v>0</v>
      </c>
      <c r="E969" s="283">
        <v>2150599</v>
      </c>
      <c r="F969" s="284" t="s">
        <v>1243</v>
      </c>
      <c r="G969" s="285"/>
      <c r="H969" s="288"/>
      <c r="I969" s="282">
        <f t="shared" ref="I969:I1032" si="37">H969-G969</f>
        <v>0</v>
      </c>
    </row>
    <row r="970" s="248" customFormat="1" ht="11.25" spans="1:9">
      <c r="A970" s="280"/>
      <c r="B970" s="280"/>
      <c r="C970" s="289"/>
      <c r="D970" s="274">
        <f t="shared" si="36"/>
        <v>0</v>
      </c>
      <c r="E970" s="283">
        <v>21508</v>
      </c>
      <c r="F970" s="284" t="s">
        <v>1244</v>
      </c>
      <c r="G970" s="285"/>
      <c r="H970" s="288">
        <f>SUM(H971:H976)</f>
        <v>285</v>
      </c>
      <c r="I970" s="282">
        <f t="shared" si="37"/>
        <v>285</v>
      </c>
    </row>
    <row r="971" s="248" customFormat="1" ht="11.25" spans="1:9">
      <c r="A971" s="280"/>
      <c r="B971" s="280"/>
      <c r="C971" s="289"/>
      <c r="D971" s="274">
        <f t="shared" si="36"/>
        <v>0</v>
      </c>
      <c r="E971" s="283">
        <v>2150801</v>
      </c>
      <c r="F971" s="284" t="s">
        <v>318</v>
      </c>
      <c r="G971" s="285"/>
      <c r="H971" s="288"/>
      <c r="I971" s="282">
        <f t="shared" si="37"/>
        <v>0</v>
      </c>
    </row>
    <row r="972" s="248" customFormat="1" ht="11.25" spans="1:9">
      <c r="A972" s="280"/>
      <c r="B972" s="280"/>
      <c r="C972" s="289"/>
      <c r="D972" s="274">
        <f t="shared" si="36"/>
        <v>0</v>
      </c>
      <c r="E972" s="283">
        <v>2150802</v>
      </c>
      <c r="F972" s="284" t="s">
        <v>321</v>
      </c>
      <c r="G972" s="285"/>
      <c r="H972" s="288"/>
      <c r="I972" s="282">
        <f t="shared" si="37"/>
        <v>0</v>
      </c>
    </row>
    <row r="973" s="248" customFormat="1" ht="11.25" spans="1:9">
      <c r="A973" s="280"/>
      <c r="B973" s="280"/>
      <c r="C973" s="289"/>
      <c r="D973" s="274">
        <f t="shared" si="36"/>
        <v>0</v>
      </c>
      <c r="E973" s="283">
        <v>2150803</v>
      </c>
      <c r="F973" s="284" t="s">
        <v>324</v>
      </c>
      <c r="G973" s="285"/>
      <c r="H973" s="288"/>
      <c r="I973" s="282">
        <f t="shared" si="37"/>
        <v>0</v>
      </c>
    </row>
    <row r="974" s="248" customFormat="1" ht="11.25" spans="1:9">
      <c r="A974" s="280"/>
      <c r="B974" s="280"/>
      <c r="C974" s="289"/>
      <c r="D974" s="274">
        <f t="shared" si="36"/>
        <v>0</v>
      </c>
      <c r="E974" s="283">
        <v>2150804</v>
      </c>
      <c r="F974" s="284" t="s">
        <v>1245</v>
      </c>
      <c r="G974" s="285"/>
      <c r="H974" s="288"/>
      <c r="I974" s="282">
        <f t="shared" si="37"/>
        <v>0</v>
      </c>
    </row>
    <row r="975" s="248" customFormat="1" ht="11.25" spans="1:9">
      <c r="A975" s="280"/>
      <c r="B975" s="280"/>
      <c r="C975" s="289"/>
      <c r="D975" s="274">
        <f t="shared" si="36"/>
        <v>0</v>
      </c>
      <c r="E975" s="283">
        <v>2150805</v>
      </c>
      <c r="F975" s="284" t="s">
        <v>1246</v>
      </c>
      <c r="G975" s="285"/>
      <c r="H975" s="288">
        <v>285</v>
      </c>
      <c r="I975" s="282">
        <f t="shared" si="37"/>
        <v>285</v>
      </c>
    </row>
    <row r="976" s="248" customFormat="1" ht="11.25" spans="1:9">
      <c r="A976" s="280"/>
      <c r="B976" s="280"/>
      <c r="C976" s="289"/>
      <c r="D976" s="274">
        <f t="shared" si="36"/>
        <v>0</v>
      </c>
      <c r="E976" s="283">
        <v>2150899</v>
      </c>
      <c r="F976" s="284" t="s">
        <v>1247</v>
      </c>
      <c r="G976" s="285"/>
      <c r="H976" s="288"/>
      <c r="I976" s="282">
        <f t="shared" si="37"/>
        <v>0</v>
      </c>
    </row>
    <row r="977" s="248" customFormat="1" ht="11.25" spans="1:9">
      <c r="A977" s="280"/>
      <c r="B977" s="280"/>
      <c r="C977" s="289"/>
      <c r="D977" s="274">
        <f t="shared" si="36"/>
        <v>0</v>
      </c>
      <c r="E977" s="283">
        <v>21599</v>
      </c>
      <c r="F977" s="284" t="s">
        <v>1248</v>
      </c>
      <c r="G977" s="285"/>
      <c r="H977" s="288"/>
      <c r="I977" s="282">
        <f t="shared" si="37"/>
        <v>0</v>
      </c>
    </row>
    <row r="978" s="248" customFormat="1" ht="11.25" spans="1:9">
      <c r="A978" s="280"/>
      <c r="B978" s="280"/>
      <c r="C978" s="289"/>
      <c r="D978" s="274">
        <f t="shared" si="36"/>
        <v>0</v>
      </c>
      <c r="E978" s="283">
        <v>2159901</v>
      </c>
      <c r="F978" s="284" t="s">
        <v>1249</v>
      </c>
      <c r="G978" s="285"/>
      <c r="H978" s="288"/>
      <c r="I978" s="282">
        <f t="shared" si="37"/>
        <v>0</v>
      </c>
    </row>
    <row r="979" s="248" customFormat="1" ht="11.25" spans="1:9">
      <c r="A979" s="280"/>
      <c r="B979" s="280"/>
      <c r="C979" s="289"/>
      <c r="D979" s="274">
        <f t="shared" si="36"/>
        <v>0</v>
      </c>
      <c r="E979" s="283">
        <v>2159904</v>
      </c>
      <c r="F979" s="284" t="s">
        <v>1250</v>
      </c>
      <c r="G979" s="285"/>
      <c r="H979" s="288"/>
      <c r="I979" s="282">
        <f t="shared" si="37"/>
        <v>0</v>
      </c>
    </row>
    <row r="980" s="248" customFormat="1" ht="11.25" spans="1:9">
      <c r="A980" s="280"/>
      <c r="B980" s="280"/>
      <c r="C980" s="289"/>
      <c r="D980" s="274">
        <f t="shared" si="36"/>
        <v>0</v>
      </c>
      <c r="E980" s="283">
        <v>2159905</v>
      </c>
      <c r="F980" s="284" t="s">
        <v>1251</v>
      </c>
      <c r="G980" s="285"/>
      <c r="H980" s="288"/>
      <c r="I980" s="282">
        <f t="shared" si="37"/>
        <v>0</v>
      </c>
    </row>
    <row r="981" s="248" customFormat="1" ht="11.25" spans="1:9">
      <c r="A981" s="280"/>
      <c r="B981" s="280"/>
      <c r="C981" s="289"/>
      <c r="D981" s="274">
        <f t="shared" si="36"/>
        <v>0</v>
      </c>
      <c r="E981" s="283">
        <v>2159906</v>
      </c>
      <c r="F981" s="284" t="s">
        <v>1252</v>
      </c>
      <c r="G981" s="285"/>
      <c r="H981" s="288"/>
      <c r="I981" s="282">
        <f t="shared" si="37"/>
        <v>0</v>
      </c>
    </row>
    <row r="982" s="248" customFormat="1" ht="11.25" spans="1:9">
      <c r="A982" s="280"/>
      <c r="B982" s="280"/>
      <c r="C982" s="289"/>
      <c r="D982" s="274">
        <f t="shared" si="36"/>
        <v>0</v>
      </c>
      <c r="E982" s="283">
        <v>2159999</v>
      </c>
      <c r="F982" s="284" t="s">
        <v>1253</v>
      </c>
      <c r="G982" s="285"/>
      <c r="H982" s="288"/>
      <c r="I982" s="282">
        <f t="shared" si="37"/>
        <v>0</v>
      </c>
    </row>
    <row r="983" s="248" customFormat="1" ht="11.25" spans="1:9">
      <c r="A983" s="280"/>
      <c r="B983" s="280"/>
      <c r="C983" s="289"/>
      <c r="D983" s="274">
        <f t="shared" si="36"/>
        <v>0</v>
      </c>
      <c r="E983" s="275">
        <v>216</v>
      </c>
      <c r="F983" s="276" t="s">
        <v>1254</v>
      </c>
      <c r="G983" s="277">
        <f>SUM(G984,G994,G1000)</f>
        <v>144</v>
      </c>
      <c r="H983" s="278">
        <f>SUM(H984,H994,H1000)</f>
        <v>150</v>
      </c>
      <c r="I983" s="274">
        <f t="shared" si="37"/>
        <v>6</v>
      </c>
    </row>
    <row r="984" s="248" customFormat="1" ht="11.25" spans="1:9">
      <c r="A984" s="280"/>
      <c r="B984" s="280"/>
      <c r="C984" s="289"/>
      <c r="D984" s="274">
        <f t="shared" si="36"/>
        <v>0</v>
      </c>
      <c r="E984" s="283">
        <v>21602</v>
      </c>
      <c r="F984" s="284" t="s">
        <v>1255</v>
      </c>
      <c r="G984" s="285">
        <f>SUM(G985:G993)</f>
        <v>144</v>
      </c>
      <c r="H984" s="286">
        <f>SUM(H985:H993)</f>
        <v>140</v>
      </c>
      <c r="I984" s="282">
        <f t="shared" si="37"/>
        <v>-4</v>
      </c>
    </row>
    <row r="985" s="248" customFormat="1" ht="11.25" spans="1:9">
      <c r="A985" s="280"/>
      <c r="B985" s="280"/>
      <c r="C985" s="289"/>
      <c r="D985" s="274">
        <f t="shared" si="36"/>
        <v>0</v>
      </c>
      <c r="E985" s="283">
        <v>2160201</v>
      </c>
      <c r="F985" s="284" t="s">
        <v>318</v>
      </c>
      <c r="G985" s="285">
        <v>144</v>
      </c>
      <c r="H985" s="288">
        <v>140</v>
      </c>
      <c r="I985" s="282">
        <f t="shared" si="37"/>
        <v>-4</v>
      </c>
    </row>
    <row r="986" s="248" customFormat="1" ht="11.25" spans="1:9">
      <c r="A986" s="280"/>
      <c r="B986" s="280"/>
      <c r="C986" s="289"/>
      <c r="D986" s="274">
        <f t="shared" si="36"/>
        <v>0</v>
      </c>
      <c r="E986" s="283">
        <v>2160202</v>
      </c>
      <c r="F986" s="284" t="s">
        <v>321</v>
      </c>
      <c r="G986" s="285"/>
      <c r="H986" s="288"/>
      <c r="I986" s="282">
        <f t="shared" si="37"/>
        <v>0</v>
      </c>
    </row>
    <row r="987" s="248" customFormat="1" ht="11.25" spans="1:9">
      <c r="A987" s="280"/>
      <c r="B987" s="280"/>
      <c r="C987" s="289"/>
      <c r="D987" s="274">
        <f t="shared" si="36"/>
        <v>0</v>
      </c>
      <c r="E987" s="283">
        <v>2160203</v>
      </c>
      <c r="F987" s="284" t="s">
        <v>324</v>
      </c>
      <c r="G987" s="285"/>
      <c r="H987" s="288"/>
      <c r="I987" s="282">
        <f t="shared" si="37"/>
        <v>0</v>
      </c>
    </row>
    <row r="988" s="248" customFormat="1" ht="11.25" spans="1:9">
      <c r="A988" s="280"/>
      <c r="B988" s="280"/>
      <c r="C988" s="289"/>
      <c r="D988" s="274">
        <f t="shared" si="36"/>
        <v>0</v>
      </c>
      <c r="E988" s="283">
        <v>2160216</v>
      </c>
      <c r="F988" s="284" t="s">
        <v>1256</v>
      </c>
      <c r="G988" s="285"/>
      <c r="H988" s="288"/>
      <c r="I988" s="282">
        <f t="shared" si="37"/>
        <v>0</v>
      </c>
    </row>
    <row r="989" s="248" customFormat="1" ht="11.25" spans="1:9">
      <c r="A989" s="280"/>
      <c r="B989" s="280"/>
      <c r="C989" s="289"/>
      <c r="D989" s="274">
        <f t="shared" si="36"/>
        <v>0</v>
      </c>
      <c r="E989" s="283">
        <v>2160217</v>
      </c>
      <c r="F989" s="284" t="s">
        <v>1257</v>
      </c>
      <c r="G989" s="285"/>
      <c r="H989" s="288"/>
      <c r="I989" s="282">
        <f t="shared" si="37"/>
        <v>0</v>
      </c>
    </row>
    <row r="990" s="248" customFormat="1" ht="11.25" spans="1:9">
      <c r="A990" s="280"/>
      <c r="B990" s="280"/>
      <c r="C990" s="289"/>
      <c r="D990" s="274">
        <f t="shared" si="36"/>
        <v>0</v>
      </c>
      <c r="E990" s="283">
        <v>2160218</v>
      </c>
      <c r="F990" s="284" t="s">
        <v>1258</v>
      </c>
      <c r="G990" s="285"/>
      <c r="H990" s="288"/>
      <c r="I990" s="282">
        <f t="shared" si="37"/>
        <v>0</v>
      </c>
    </row>
    <row r="991" s="248" customFormat="1" ht="11.25" spans="1:9">
      <c r="A991" s="280"/>
      <c r="B991" s="280"/>
      <c r="C991" s="289"/>
      <c r="D991" s="274">
        <f t="shared" si="36"/>
        <v>0</v>
      </c>
      <c r="E991" s="283">
        <v>2160219</v>
      </c>
      <c r="F991" s="284" t="s">
        <v>1259</v>
      </c>
      <c r="G991" s="285"/>
      <c r="H991" s="288"/>
      <c r="I991" s="282">
        <f t="shared" si="37"/>
        <v>0</v>
      </c>
    </row>
    <row r="992" s="248" customFormat="1" ht="11.25" spans="1:9">
      <c r="A992" s="280"/>
      <c r="B992" s="280"/>
      <c r="C992" s="289"/>
      <c r="D992" s="274">
        <f t="shared" si="36"/>
        <v>0</v>
      </c>
      <c r="E992" s="283">
        <v>2160250</v>
      </c>
      <c r="F992" s="284" t="s">
        <v>345</v>
      </c>
      <c r="G992" s="285"/>
      <c r="H992" s="288"/>
      <c r="I992" s="282">
        <f t="shared" si="37"/>
        <v>0</v>
      </c>
    </row>
    <row r="993" s="248" customFormat="1" ht="11.25" spans="1:9">
      <c r="A993" s="280"/>
      <c r="B993" s="280"/>
      <c r="C993" s="289"/>
      <c r="D993" s="274">
        <f t="shared" si="36"/>
        <v>0</v>
      </c>
      <c r="E993" s="283">
        <v>2160299</v>
      </c>
      <c r="F993" s="284" t="s">
        <v>1260</v>
      </c>
      <c r="G993" s="285"/>
      <c r="H993" s="288"/>
      <c r="I993" s="282">
        <f t="shared" si="37"/>
        <v>0</v>
      </c>
    </row>
    <row r="994" s="248" customFormat="1" ht="11.25" spans="1:9">
      <c r="A994" s="280"/>
      <c r="B994" s="280"/>
      <c r="C994" s="289"/>
      <c r="D994" s="274">
        <f t="shared" si="36"/>
        <v>0</v>
      </c>
      <c r="E994" s="283">
        <v>21606</v>
      </c>
      <c r="F994" s="284" t="s">
        <v>1261</v>
      </c>
      <c r="G994" s="285">
        <f>SUM(G995:G999)</f>
        <v>0</v>
      </c>
      <c r="H994" s="286">
        <f>SUM(H995:H999)</f>
        <v>0</v>
      </c>
      <c r="I994" s="282">
        <f t="shared" si="37"/>
        <v>0</v>
      </c>
    </row>
    <row r="995" s="248" customFormat="1" ht="11.25" spans="1:9">
      <c r="A995" s="280"/>
      <c r="B995" s="280"/>
      <c r="C995" s="289"/>
      <c r="D995" s="274">
        <f t="shared" si="36"/>
        <v>0</v>
      </c>
      <c r="E995" s="283">
        <v>2160601</v>
      </c>
      <c r="F995" s="284" t="s">
        <v>318</v>
      </c>
      <c r="G995" s="285"/>
      <c r="H995" s="288"/>
      <c r="I995" s="282">
        <f t="shared" si="37"/>
        <v>0</v>
      </c>
    </row>
    <row r="996" s="248" customFormat="1" ht="11.25" spans="1:9">
      <c r="A996" s="280"/>
      <c r="B996" s="280"/>
      <c r="C996" s="289"/>
      <c r="D996" s="274">
        <f t="shared" si="36"/>
        <v>0</v>
      </c>
      <c r="E996" s="283">
        <v>2160602</v>
      </c>
      <c r="F996" s="284" t="s">
        <v>321</v>
      </c>
      <c r="G996" s="285"/>
      <c r="H996" s="288"/>
      <c r="I996" s="282">
        <f t="shared" si="37"/>
        <v>0</v>
      </c>
    </row>
    <row r="997" s="248" customFormat="1" ht="11.25" spans="1:9">
      <c r="A997" s="280"/>
      <c r="B997" s="280"/>
      <c r="C997" s="289"/>
      <c r="D997" s="274">
        <f t="shared" si="36"/>
        <v>0</v>
      </c>
      <c r="E997" s="283">
        <v>2160603</v>
      </c>
      <c r="F997" s="284" t="s">
        <v>324</v>
      </c>
      <c r="G997" s="285"/>
      <c r="H997" s="288"/>
      <c r="I997" s="282">
        <f t="shared" si="37"/>
        <v>0</v>
      </c>
    </row>
    <row r="998" s="248" customFormat="1" ht="11.25" spans="1:9">
      <c r="A998" s="280"/>
      <c r="B998" s="280"/>
      <c r="C998" s="289"/>
      <c r="D998" s="274">
        <f t="shared" si="36"/>
        <v>0</v>
      </c>
      <c r="E998" s="283">
        <v>2160607</v>
      </c>
      <c r="F998" s="284" t="s">
        <v>1262</v>
      </c>
      <c r="G998" s="285"/>
      <c r="H998" s="288"/>
      <c r="I998" s="282">
        <f t="shared" si="37"/>
        <v>0</v>
      </c>
    </row>
    <row r="999" s="248" customFormat="1" ht="11.25" spans="1:9">
      <c r="A999" s="280"/>
      <c r="B999" s="280"/>
      <c r="C999" s="289"/>
      <c r="D999" s="274">
        <f t="shared" si="36"/>
        <v>0</v>
      </c>
      <c r="E999" s="283">
        <v>2160699</v>
      </c>
      <c r="F999" s="284" t="s">
        <v>1263</v>
      </c>
      <c r="G999" s="285"/>
      <c r="H999" s="288"/>
      <c r="I999" s="282">
        <f t="shared" si="37"/>
        <v>0</v>
      </c>
    </row>
    <row r="1000" s="248" customFormat="1" ht="11.25" spans="1:9">
      <c r="A1000" s="280"/>
      <c r="B1000" s="280"/>
      <c r="C1000" s="289"/>
      <c r="D1000" s="274">
        <f t="shared" si="36"/>
        <v>0</v>
      </c>
      <c r="E1000" s="283">
        <v>21699</v>
      </c>
      <c r="F1000" s="284" t="s">
        <v>1264</v>
      </c>
      <c r="G1000" s="285"/>
      <c r="H1000" s="286">
        <f>SUM(H1001:H1002)</f>
        <v>10</v>
      </c>
      <c r="I1000" s="282">
        <f t="shared" si="37"/>
        <v>10</v>
      </c>
    </row>
    <row r="1001" s="248" customFormat="1" ht="11.25" spans="1:9">
      <c r="A1001" s="280"/>
      <c r="B1001" s="280"/>
      <c r="C1001" s="289"/>
      <c r="D1001" s="274">
        <f t="shared" si="36"/>
        <v>0</v>
      </c>
      <c r="E1001" s="283">
        <v>2169901</v>
      </c>
      <c r="F1001" s="284" t="s">
        <v>1265</v>
      </c>
      <c r="G1001" s="285"/>
      <c r="H1001" s="288"/>
      <c r="I1001" s="282">
        <f t="shared" si="37"/>
        <v>0</v>
      </c>
    </row>
    <row r="1002" s="248" customFormat="1" ht="11.25" spans="1:9">
      <c r="A1002" s="280"/>
      <c r="B1002" s="280"/>
      <c r="C1002" s="289"/>
      <c r="D1002" s="274">
        <f t="shared" si="36"/>
        <v>0</v>
      </c>
      <c r="E1002" s="283">
        <v>2169999</v>
      </c>
      <c r="F1002" s="284" t="s">
        <v>1266</v>
      </c>
      <c r="G1002" s="285"/>
      <c r="H1002" s="288">
        <v>10</v>
      </c>
      <c r="I1002" s="282">
        <f t="shared" si="37"/>
        <v>10</v>
      </c>
    </row>
    <row r="1003" s="248" customFormat="1" ht="11.25" spans="1:9">
      <c r="A1003" s="280"/>
      <c r="B1003" s="280"/>
      <c r="C1003" s="289"/>
      <c r="D1003" s="274">
        <f t="shared" si="36"/>
        <v>0</v>
      </c>
      <c r="E1003" s="275">
        <v>217</v>
      </c>
      <c r="F1003" s="276" t="s">
        <v>1267</v>
      </c>
      <c r="G1003" s="285">
        <f>SUM(G1004,G1011,G1017)</f>
        <v>0</v>
      </c>
      <c r="H1003" s="286">
        <f>SUM(H1004,H1011,H1017)</f>
        <v>0</v>
      </c>
      <c r="I1003" s="274">
        <f t="shared" si="37"/>
        <v>0</v>
      </c>
    </row>
    <row r="1004" s="248" customFormat="1" ht="11.25" spans="1:9">
      <c r="A1004" s="280"/>
      <c r="B1004" s="280"/>
      <c r="C1004" s="289"/>
      <c r="D1004" s="274">
        <f t="shared" si="36"/>
        <v>0</v>
      </c>
      <c r="E1004" s="283">
        <v>21701</v>
      </c>
      <c r="F1004" s="284" t="s">
        <v>1268</v>
      </c>
      <c r="G1004" s="285"/>
      <c r="H1004" s="288"/>
      <c r="I1004" s="282">
        <f t="shared" si="37"/>
        <v>0</v>
      </c>
    </row>
    <row r="1005" s="248" customFormat="1" ht="11.25" spans="1:9">
      <c r="A1005" s="280"/>
      <c r="B1005" s="280"/>
      <c r="C1005" s="289"/>
      <c r="D1005" s="274">
        <f t="shared" si="36"/>
        <v>0</v>
      </c>
      <c r="E1005" s="283">
        <v>2170101</v>
      </c>
      <c r="F1005" s="284" t="s">
        <v>318</v>
      </c>
      <c r="G1005" s="285"/>
      <c r="H1005" s="288"/>
      <c r="I1005" s="282">
        <f t="shared" si="37"/>
        <v>0</v>
      </c>
    </row>
    <row r="1006" s="248" customFormat="1" ht="11.25" spans="1:9">
      <c r="A1006" s="280"/>
      <c r="B1006" s="280"/>
      <c r="C1006" s="289"/>
      <c r="D1006" s="274">
        <f t="shared" si="36"/>
        <v>0</v>
      </c>
      <c r="E1006" s="283">
        <v>2170102</v>
      </c>
      <c r="F1006" s="284" t="s">
        <v>321</v>
      </c>
      <c r="G1006" s="277"/>
      <c r="H1006" s="297"/>
      <c r="I1006" s="282">
        <f t="shared" si="37"/>
        <v>0</v>
      </c>
    </row>
    <row r="1007" s="248" customFormat="1" ht="11.25" spans="1:9">
      <c r="A1007" s="280"/>
      <c r="B1007" s="280"/>
      <c r="C1007" s="289"/>
      <c r="D1007" s="274">
        <f t="shared" si="36"/>
        <v>0</v>
      </c>
      <c r="E1007" s="283">
        <v>2170103</v>
      </c>
      <c r="F1007" s="284" t="s">
        <v>324</v>
      </c>
      <c r="G1007" s="285">
        <f>SUM(G1008:G1016)</f>
        <v>0</v>
      </c>
      <c r="H1007" s="288"/>
      <c r="I1007" s="282">
        <f t="shared" si="37"/>
        <v>0</v>
      </c>
    </row>
    <row r="1008" s="248" customFormat="1" ht="11.25" spans="1:9">
      <c r="A1008" s="280"/>
      <c r="B1008" s="280"/>
      <c r="C1008" s="289"/>
      <c r="D1008" s="274">
        <f t="shared" si="36"/>
        <v>0</v>
      </c>
      <c r="E1008" s="283">
        <v>2170104</v>
      </c>
      <c r="F1008" s="284" t="s">
        <v>1269</v>
      </c>
      <c r="G1008" s="285"/>
      <c r="H1008" s="288"/>
      <c r="I1008" s="282">
        <f t="shared" si="37"/>
        <v>0</v>
      </c>
    </row>
    <row r="1009" s="248" customFormat="1" ht="11.25" spans="1:9">
      <c r="A1009" s="280"/>
      <c r="B1009" s="280"/>
      <c r="C1009" s="289"/>
      <c r="D1009" s="274">
        <f t="shared" si="36"/>
        <v>0</v>
      </c>
      <c r="E1009" s="283">
        <v>2170105</v>
      </c>
      <c r="F1009" s="284" t="s">
        <v>345</v>
      </c>
      <c r="G1009" s="285"/>
      <c r="H1009" s="288"/>
      <c r="I1009" s="282">
        <f t="shared" si="37"/>
        <v>0</v>
      </c>
    </row>
    <row r="1010" s="248" customFormat="1" ht="11.25" spans="1:9">
      <c r="A1010" s="280"/>
      <c r="B1010" s="280"/>
      <c r="C1010" s="289"/>
      <c r="D1010" s="274">
        <f t="shared" si="36"/>
        <v>0</v>
      </c>
      <c r="E1010" s="283">
        <v>2170106</v>
      </c>
      <c r="F1010" s="284" t="s">
        <v>1270</v>
      </c>
      <c r="G1010" s="285"/>
      <c r="H1010" s="288"/>
      <c r="I1010" s="282">
        <f t="shared" si="37"/>
        <v>0</v>
      </c>
    </row>
    <row r="1011" s="248" customFormat="1" ht="11.25" spans="1:9">
      <c r="A1011" s="280"/>
      <c r="B1011" s="280"/>
      <c r="C1011" s="289"/>
      <c r="D1011" s="274">
        <f t="shared" si="36"/>
        <v>0</v>
      </c>
      <c r="E1011" s="283">
        <v>21702</v>
      </c>
      <c r="F1011" s="284" t="s">
        <v>1271</v>
      </c>
      <c r="G1011" s="285"/>
      <c r="H1011" s="288">
        <f>SUM(H1012:H1016)</f>
        <v>0</v>
      </c>
      <c r="I1011" s="282">
        <f t="shared" si="37"/>
        <v>0</v>
      </c>
    </row>
    <row r="1012" s="248" customFormat="1" ht="11.25" spans="1:9">
      <c r="A1012" s="280"/>
      <c r="B1012" s="280"/>
      <c r="C1012" s="289"/>
      <c r="D1012" s="274">
        <f t="shared" si="36"/>
        <v>0</v>
      </c>
      <c r="E1012" s="283">
        <v>2170201</v>
      </c>
      <c r="F1012" s="284" t="s">
        <v>1272</v>
      </c>
      <c r="G1012" s="285"/>
      <c r="H1012" s="288"/>
      <c r="I1012" s="282">
        <f t="shared" si="37"/>
        <v>0</v>
      </c>
    </row>
    <row r="1013" s="248" customFormat="1" ht="11.25" spans="1:9">
      <c r="A1013" s="280"/>
      <c r="B1013" s="280"/>
      <c r="C1013" s="289"/>
      <c r="D1013" s="274">
        <f t="shared" si="36"/>
        <v>0</v>
      </c>
      <c r="E1013" s="283">
        <v>2170202</v>
      </c>
      <c r="F1013" s="284" t="s">
        <v>1273</v>
      </c>
      <c r="G1013" s="285"/>
      <c r="H1013" s="288"/>
      <c r="I1013" s="282">
        <f t="shared" si="37"/>
        <v>0</v>
      </c>
    </row>
    <row r="1014" s="248" customFormat="1" ht="11.25" spans="1:9">
      <c r="A1014" s="280"/>
      <c r="B1014" s="280"/>
      <c r="C1014" s="289"/>
      <c r="D1014" s="274">
        <f t="shared" si="36"/>
        <v>0</v>
      </c>
      <c r="E1014" s="283">
        <v>2170203</v>
      </c>
      <c r="F1014" s="284" t="s">
        <v>1274</v>
      </c>
      <c r="G1014" s="285"/>
      <c r="H1014" s="288"/>
      <c r="I1014" s="282">
        <f t="shared" si="37"/>
        <v>0</v>
      </c>
    </row>
    <row r="1015" s="248" customFormat="1" ht="11.25" spans="1:9">
      <c r="A1015" s="280"/>
      <c r="B1015" s="280"/>
      <c r="C1015" s="289"/>
      <c r="D1015" s="274">
        <f t="shared" si="36"/>
        <v>0</v>
      </c>
      <c r="E1015" s="283">
        <v>2170204</v>
      </c>
      <c r="F1015" s="284" t="s">
        <v>1275</v>
      </c>
      <c r="G1015" s="285"/>
      <c r="H1015" s="288"/>
      <c r="I1015" s="282">
        <f t="shared" si="37"/>
        <v>0</v>
      </c>
    </row>
    <row r="1016" s="248" customFormat="1" ht="11.25" spans="1:9">
      <c r="A1016" s="280"/>
      <c r="B1016" s="280"/>
      <c r="C1016" s="289"/>
      <c r="D1016" s="274">
        <f t="shared" si="36"/>
        <v>0</v>
      </c>
      <c r="E1016" s="283">
        <v>2170205</v>
      </c>
      <c r="F1016" s="284" t="s">
        <v>1276</v>
      </c>
      <c r="G1016" s="285"/>
      <c r="H1016" s="288"/>
      <c r="I1016" s="282">
        <f t="shared" si="37"/>
        <v>0</v>
      </c>
    </row>
    <row r="1017" s="248" customFormat="1" ht="11.25" spans="1:9">
      <c r="A1017" s="280"/>
      <c r="B1017" s="280"/>
      <c r="C1017" s="289"/>
      <c r="D1017" s="274">
        <f t="shared" si="36"/>
        <v>0</v>
      </c>
      <c r="E1017" s="283">
        <v>21799</v>
      </c>
      <c r="F1017" s="284" t="s">
        <v>1277</v>
      </c>
      <c r="G1017" s="285"/>
      <c r="H1017" s="288"/>
      <c r="I1017" s="282">
        <f t="shared" si="37"/>
        <v>0</v>
      </c>
    </row>
    <row r="1018" s="248" customFormat="1" ht="11.25" spans="1:9">
      <c r="A1018" s="280"/>
      <c r="B1018" s="280"/>
      <c r="C1018" s="289"/>
      <c r="D1018" s="274">
        <f t="shared" si="36"/>
        <v>0</v>
      </c>
      <c r="E1018" s="275">
        <v>219</v>
      </c>
      <c r="F1018" s="276" t="s">
        <v>1278</v>
      </c>
      <c r="G1018" s="285"/>
      <c r="H1018" s="288"/>
      <c r="I1018" s="274">
        <f t="shared" si="37"/>
        <v>0</v>
      </c>
    </row>
    <row r="1019" s="248" customFormat="1" ht="11.25" spans="1:9">
      <c r="A1019" s="280"/>
      <c r="B1019" s="280"/>
      <c r="C1019" s="289"/>
      <c r="D1019" s="274">
        <f t="shared" si="36"/>
        <v>0</v>
      </c>
      <c r="E1019" s="283">
        <v>21901</v>
      </c>
      <c r="F1019" s="284" t="s">
        <v>1279</v>
      </c>
      <c r="G1019" s="285"/>
      <c r="H1019" s="288"/>
      <c r="I1019" s="282">
        <f t="shared" si="37"/>
        <v>0</v>
      </c>
    </row>
    <row r="1020" s="248" customFormat="1" ht="11.25" spans="1:9">
      <c r="A1020" s="280"/>
      <c r="B1020" s="280"/>
      <c r="C1020" s="289"/>
      <c r="D1020" s="274">
        <f t="shared" si="36"/>
        <v>0</v>
      </c>
      <c r="E1020" s="283">
        <v>21902</v>
      </c>
      <c r="F1020" s="284" t="s">
        <v>1280</v>
      </c>
      <c r="G1020" s="285"/>
      <c r="H1020" s="288"/>
      <c r="I1020" s="282">
        <f t="shared" si="37"/>
        <v>0</v>
      </c>
    </row>
    <row r="1021" s="248" customFormat="1" ht="11.25" spans="1:9">
      <c r="A1021" s="280"/>
      <c r="B1021" s="280"/>
      <c r="C1021" s="289"/>
      <c r="D1021" s="274">
        <f t="shared" si="36"/>
        <v>0</v>
      </c>
      <c r="E1021" s="283">
        <v>21903</v>
      </c>
      <c r="F1021" s="284" t="s">
        <v>1281</v>
      </c>
      <c r="G1021" s="285"/>
      <c r="H1021" s="288"/>
      <c r="I1021" s="282">
        <f t="shared" si="37"/>
        <v>0</v>
      </c>
    </row>
    <row r="1022" s="248" customFormat="1" ht="11.25" spans="1:9">
      <c r="A1022" s="280"/>
      <c r="B1022" s="280"/>
      <c r="C1022" s="289"/>
      <c r="D1022" s="274">
        <f t="shared" si="36"/>
        <v>0</v>
      </c>
      <c r="E1022" s="283">
        <v>21904</v>
      </c>
      <c r="F1022" s="284" t="s">
        <v>1282</v>
      </c>
      <c r="G1022" s="285"/>
      <c r="H1022" s="288"/>
      <c r="I1022" s="282">
        <f t="shared" si="37"/>
        <v>0</v>
      </c>
    </row>
    <row r="1023" s="248" customFormat="1" ht="11.25" spans="1:9">
      <c r="A1023" s="280"/>
      <c r="B1023" s="280"/>
      <c r="C1023" s="289"/>
      <c r="D1023" s="274">
        <f t="shared" si="36"/>
        <v>0</v>
      </c>
      <c r="E1023" s="283">
        <v>21905</v>
      </c>
      <c r="F1023" s="284" t="s">
        <v>1283</v>
      </c>
      <c r="G1023" s="285"/>
      <c r="H1023" s="288"/>
      <c r="I1023" s="282">
        <f t="shared" si="37"/>
        <v>0</v>
      </c>
    </row>
    <row r="1024" s="248" customFormat="1" ht="11.25" spans="1:9">
      <c r="A1024" s="280"/>
      <c r="B1024" s="280"/>
      <c r="C1024" s="289"/>
      <c r="D1024" s="274">
        <f t="shared" si="36"/>
        <v>0</v>
      </c>
      <c r="E1024" s="283">
        <v>21906</v>
      </c>
      <c r="F1024" s="284" t="s">
        <v>1284</v>
      </c>
      <c r="G1024" s="285"/>
      <c r="H1024" s="288"/>
      <c r="I1024" s="282">
        <f t="shared" si="37"/>
        <v>0</v>
      </c>
    </row>
    <row r="1025" s="248" customFormat="1" ht="11.25" spans="1:9">
      <c r="A1025" s="280"/>
      <c r="B1025" s="280"/>
      <c r="C1025" s="289"/>
      <c r="D1025" s="274">
        <f t="shared" si="36"/>
        <v>0</v>
      </c>
      <c r="E1025" s="283">
        <v>21907</v>
      </c>
      <c r="F1025" s="284" t="s">
        <v>1285</v>
      </c>
      <c r="G1025" s="285"/>
      <c r="H1025" s="288"/>
      <c r="I1025" s="282">
        <f t="shared" si="37"/>
        <v>0</v>
      </c>
    </row>
    <row r="1026" s="248" customFormat="1" ht="11.25" spans="1:9">
      <c r="A1026" s="280"/>
      <c r="B1026" s="280"/>
      <c r="C1026" s="289"/>
      <c r="D1026" s="274">
        <f t="shared" si="36"/>
        <v>0</v>
      </c>
      <c r="E1026" s="283">
        <v>21908</v>
      </c>
      <c r="F1026" s="284" t="s">
        <v>1286</v>
      </c>
      <c r="G1026" s="285"/>
      <c r="H1026" s="288"/>
      <c r="I1026" s="282">
        <f t="shared" si="37"/>
        <v>0</v>
      </c>
    </row>
    <row r="1027" s="248" customFormat="1" ht="11.25" spans="1:9">
      <c r="A1027" s="280"/>
      <c r="B1027" s="280"/>
      <c r="C1027" s="289"/>
      <c r="D1027" s="274">
        <f t="shared" si="36"/>
        <v>0</v>
      </c>
      <c r="E1027" s="283">
        <v>21999</v>
      </c>
      <c r="F1027" s="284" t="s">
        <v>1287</v>
      </c>
      <c r="G1027" s="285"/>
      <c r="H1027" s="288"/>
      <c r="I1027" s="282">
        <f t="shared" si="37"/>
        <v>0</v>
      </c>
    </row>
    <row r="1028" s="248" customFormat="1" ht="11.25" spans="1:9">
      <c r="A1028" s="280"/>
      <c r="B1028" s="280"/>
      <c r="C1028" s="289"/>
      <c r="D1028" s="274">
        <f t="shared" si="36"/>
        <v>0</v>
      </c>
      <c r="E1028" s="275">
        <v>220</v>
      </c>
      <c r="F1028" s="276" t="s">
        <v>1288</v>
      </c>
      <c r="G1028" s="298">
        <f>SUM(G1029,G1048,G1063)</f>
        <v>1298</v>
      </c>
      <c r="H1028" s="297">
        <f>SUM(H1029,H1048,H1063)</f>
        <v>2027</v>
      </c>
      <c r="I1028" s="274">
        <f t="shared" si="37"/>
        <v>729</v>
      </c>
    </row>
    <row r="1029" s="248" customFormat="1" ht="11.25" spans="1:9">
      <c r="A1029" s="280"/>
      <c r="B1029" s="280"/>
      <c r="C1029" s="289"/>
      <c r="D1029" s="274">
        <f t="shared" si="36"/>
        <v>0</v>
      </c>
      <c r="E1029" s="283">
        <v>22001</v>
      </c>
      <c r="F1029" s="284" t="s">
        <v>1289</v>
      </c>
      <c r="G1029" s="285">
        <f>SUM(G1030:G1047)</f>
        <v>1130</v>
      </c>
      <c r="H1029" s="286">
        <f>SUM(H1030:H1047)</f>
        <v>1906</v>
      </c>
      <c r="I1029" s="282">
        <f t="shared" si="37"/>
        <v>776</v>
      </c>
    </row>
    <row r="1030" s="248" customFormat="1" ht="11.25" spans="1:9">
      <c r="A1030" s="280"/>
      <c r="B1030" s="280"/>
      <c r="C1030" s="289"/>
      <c r="D1030" s="274">
        <f t="shared" si="36"/>
        <v>0</v>
      </c>
      <c r="E1030" s="283">
        <v>2200101</v>
      </c>
      <c r="F1030" s="284" t="s">
        <v>318</v>
      </c>
      <c r="G1030" s="285">
        <v>989</v>
      </c>
      <c r="H1030" s="288">
        <v>1017</v>
      </c>
      <c r="I1030" s="282">
        <f t="shared" si="37"/>
        <v>28</v>
      </c>
    </row>
    <row r="1031" s="248" customFormat="1" ht="11.25" spans="1:9">
      <c r="A1031" s="280"/>
      <c r="B1031" s="280"/>
      <c r="C1031" s="289"/>
      <c r="D1031" s="274">
        <f t="shared" si="36"/>
        <v>0</v>
      </c>
      <c r="E1031" s="283">
        <v>2200102</v>
      </c>
      <c r="F1031" s="284" t="s">
        <v>321</v>
      </c>
      <c r="G1031" s="285"/>
      <c r="H1031" s="288">
        <v>10</v>
      </c>
      <c r="I1031" s="282">
        <f t="shared" si="37"/>
        <v>10</v>
      </c>
    </row>
    <row r="1032" s="248" customFormat="1" ht="11.25" spans="1:9">
      <c r="A1032" s="280"/>
      <c r="B1032" s="280"/>
      <c r="C1032" s="289"/>
      <c r="D1032" s="274">
        <f t="shared" si="36"/>
        <v>0</v>
      </c>
      <c r="E1032" s="283">
        <v>2200103</v>
      </c>
      <c r="F1032" s="284" t="s">
        <v>324</v>
      </c>
      <c r="G1032" s="285">
        <v>0</v>
      </c>
      <c r="H1032" s="288"/>
      <c r="I1032" s="282">
        <f t="shared" si="37"/>
        <v>0</v>
      </c>
    </row>
    <row r="1033" s="248" customFormat="1" ht="11.25" spans="1:9">
      <c r="A1033" s="280"/>
      <c r="B1033" s="280"/>
      <c r="C1033" s="289"/>
      <c r="D1033" s="274">
        <f t="shared" ref="D1033:D1096" si="38">C1033-B1033</f>
        <v>0</v>
      </c>
      <c r="E1033" s="283">
        <v>2200104</v>
      </c>
      <c r="F1033" s="284" t="s">
        <v>1290</v>
      </c>
      <c r="G1033" s="285">
        <v>100</v>
      </c>
      <c r="H1033" s="288">
        <v>13</v>
      </c>
      <c r="I1033" s="282">
        <f t="shared" ref="I1033:I1096" si="39">H1033-G1033</f>
        <v>-87</v>
      </c>
    </row>
    <row r="1034" s="248" customFormat="1" ht="11.25" spans="1:9">
      <c r="A1034" s="280"/>
      <c r="B1034" s="280"/>
      <c r="C1034" s="289"/>
      <c r="D1034" s="274">
        <f t="shared" si="38"/>
        <v>0</v>
      </c>
      <c r="E1034" s="283">
        <v>2200105</v>
      </c>
      <c r="F1034" s="284" t="s">
        <v>1291</v>
      </c>
      <c r="G1034" s="285"/>
      <c r="H1034" s="288"/>
      <c r="I1034" s="282">
        <f t="shared" si="39"/>
        <v>0</v>
      </c>
    </row>
    <row r="1035" s="248" customFormat="1" ht="11.25" spans="1:9">
      <c r="A1035" s="280"/>
      <c r="B1035" s="280"/>
      <c r="C1035" s="289"/>
      <c r="D1035" s="274">
        <f t="shared" si="38"/>
        <v>0</v>
      </c>
      <c r="E1035" s="283">
        <v>2200106</v>
      </c>
      <c r="F1035" s="284" t="s">
        <v>1292</v>
      </c>
      <c r="G1035" s="285"/>
      <c r="H1035" s="288">
        <v>849</v>
      </c>
      <c r="I1035" s="282">
        <f t="shared" si="39"/>
        <v>849</v>
      </c>
    </row>
    <row r="1036" s="248" customFormat="1" ht="11.25" spans="1:9">
      <c r="A1036" s="280"/>
      <c r="B1036" s="280"/>
      <c r="C1036" s="289"/>
      <c r="D1036" s="274">
        <f t="shared" si="38"/>
        <v>0</v>
      </c>
      <c r="E1036" s="283">
        <v>2200107</v>
      </c>
      <c r="F1036" s="284" t="s">
        <v>1293</v>
      </c>
      <c r="G1036" s="285"/>
      <c r="H1036" s="288"/>
      <c r="I1036" s="282">
        <f t="shared" si="39"/>
        <v>0</v>
      </c>
    </row>
    <row r="1037" s="248" customFormat="1" ht="11.25" spans="1:9">
      <c r="A1037" s="280"/>
      <c r="B1037" s="280"/>
      <c r="C1037" s="289"/>
      <c r="D1037" s="274">
        <f t="shared" si="38"/>
        <v>0</v>
      </c>
      <c r="E1037" s="283">
        <v>2200108</v>
      </c>
      <c r="F1037" s="284" t="s">
        <v>1294</v>
      </c>
      <c r="G1037" s="285"/>
      <c r="H1037" s="288"/>
      <c r="I1037" s="282">
        <f t="shared" si="39"/>
        <v>0</v>
      </c>
    </row>
    <row r="1038" s="248" customFormat="1" ht="11.25" spans="1:9">
      <c r="A1038" s="280"/>
      <c r="B1038" s="280"/>
      <c r="C1038" s="289"/>
      <c r="D1038" s="274">
        <f t="shared" si="38"/>
        <v>0</v>
      </c>
      <c r="E1038" s="283">
        <v>2200109</v>
      </c>
      <c r="F1038" s="284" t="s">
        <v>1295</v>
      </c>
      <c r="G1038" s="285"/>
      <c r="H1038" s="288">
        <v>16</v>
      </c>
      <c r="I1038" s="282">
        <f t="shared" si="39"/>
        <v>16</v>
      </c>
    </row>
    <row r="1039" s="248" customFormat="1" ht="11.25" spans="1:9">
      <c r="A1039" s="280"/>
      <c r="B1039" s="280"/>
      <c r="C1039" s="289"/>
      <c r="D1039" s="274">
        <f t="shared" si="38"/>
        <v>0</v>
      </c>
      <c r="E1039" s="283">
        <v>2200110</v>
      </c>
      <c r="F1039" s="284" t="s">
        <v>1296</v>
      </c>
      <c r="G1039" s="285"/>
      <c r="H1039" s="288"/>
      <c r="I1039" s="282">
        <f t="shared" si="39"/>
        <v>0</v>
      </c>
    </row>
    <row r="1040" s="248" customFormat="1" ht="11.25" spans="1:9">
      <c r="A1040" s="280"/>
      <c r="B1040" s="280"/>
      <c r="C1040" s="289"/>
      <c r="D1040" s="274">
        <f t="shared" si="38"/>
        <v>0</v>
      </c>
      <c r="E1040" s="283">
        <v>2200112</v>
      </c>
      <c r="F1040" s="284" t="s">
        <v>1297</v>
      </c>
      <c r="G1040" s="285"/>
      <c r="H1040" s="288"/>
      <c r="I1040" s="282">
        <f t="shared" si="39"/>
        <v>0</v>
      </c>
    </row>
    <row r="1041" s="248" customFormat="1" ht="11.25" spans="1:9">
      <c r="A1041" s="280"/>
      <c r="B1041" s="280"/>
      <c r="C1041" s="289"/>
      <c r="D1041" s="274">
        <f t="shared" si="38"/>
        <v>0</v>
      </c>
      <c r="E1041" s="283">
        <v>2200113</v>
      </c>
      <c r="F1041" s="284" t="s">
        <v>1298</v>
      </c>
      <c r="G1041" s="285"/>
      <c r="H1041" s="288"/>
      <c r="I1041" s="282">
        <f t="shared" si="39"/>
        <v>0</v>
      </c>
    </row>
    <row r="1042" s="248" customFormat="1" ht="11.25" spans="1:9">
      <c r="A1042" s="280"/>
      <c r="B1042" s="280"/>
      <c r="C1042" s="289"/>
      <c r="D1042" s="274">
        <f t="shared" si="38"/>
        <v>0</v>
      </c>
      <c r="E1042" s="283">
        <v>2200114</v>
      </c>
      <c r="F1042" s="284" t="s">
        <v>1299</v>
      </c>
      <c r="G1042" s="285">
        <v>41</v>
      </c>
      <c r="H1042" s="288">
        <v>1</v>
      </c>
      <c r="I1042" s="282">
        <f t="shared" si="39"/>
        <v>-40</v>
      </c>
    </row>
    <row r="1043" s="248" customFormat="1" ht="11.25" spans="1:9">
      <c r="A1043" s="280"/>
      <c r="B1043" s="280"/>
      <c r="C1043" s="289"/>
      <c r="D1043" s="274">
        <f t="shared" si="38"/>
        <v>0</v>
      </c>
      <c r="E1043" s="283">
        <v>2200115</v>
      </c>
      <c r="F1043" s="284" t="s">
        <v>1300</v>
      </c>
      <c r="G1043" s="285"/>
      <c r="H1043" s="288"/>
      <c r="I1043" s="282">
        <f t="shared" si="39"/>
        <v>0</v>
      </c>
    </row>
    <row r="1044" s="248" customFormat="1" ht="11.25" spans="1:9">
      <c r="A1044" s="280"/>
      <c r="B1044" s="280"/>
      <c r="C1044" s="289"/>
      <c r="D1044" s="274">
        <f t="shared" si="38"/>
        <v>0</v>
      </c>
      <c r="E1044" s="283">
        <v>2200116</v>
      </c>
      <c r="F1044" s="284" t="s">
        <v>1301</v>
      </c>
      <c r="G1044" s="285"/>
      <c r="H1044" s="288"/>
      <c r="I1044" s="282">
        <f t="shared" si="39"/>
        <v>0</v>
      </c>
    </row>
    <row r="1045" s="248" customFormat="1" ht="11.25" spans="1:9">
      <c r="A1045" s="280"/>
      <c r="B1045" s="280"/>
      <c r="C1045" s="289"/>
      <c r="D1045" s="274">
        <f t="shared" si="38"/>
        <v>0</v>
      </c>
      <c r="E1045" s="283">
        <v>2200119</v>
      </c>
      <c r="F1045" s="284" t="s">
        <v>1302</v>
      </c>
      <c r="G1045" s="285"/>
      <c r="H1045" s="288"/>
      <c r="I1045" s="282">
        <f t="shared" si="39"/>
        <v>0</v>
      </c>
    </row>
    <row r="1046" s="248" customFormat="1" ht="11.25" spans="1:9">
      <c r="A1046" s="280"/>
      <c r="B1046" s="280"/>
      <c r="C1046" s="289"/>
      <c r="D1046" s="274">
        <f t="shared" si="38"/>
        <v>0</v>
      </c>
      <c r="E1046" s="283">
        <v>2200150</v>
      </c>
      <c r="F1046" s="284" t="s">
        <v>345</v>
      </c>
      <c r="G1046" s="285"/>
      <c r="H1046" s="288"/>
      <c r="I1046" s="282">
        <f t="shared" si="39"/>
        <v>0</v>
      </c>
    </row>
    <row r="1047" s="248" customFormat="1" ht="11.25" spans="1:9">
      <c r="A1047" s="280"/>
      <c r="B1047" s="280"/>
      <c r="C1047" s="289"/>
      <c r="D1047" s="274">
        <f t="shared" si="38"/>
        <v>0</v>
      </c>
      <c r="E1047" s="283">
        <v>2200199</v>
      </c>
      <c r="F1047" s="284" t="s">
        <v>1303</v>
      </c>
      <c r="G1047" s="285"/>
      <c r="H1047" s="288"/>
      <c r="I1047" s="282">
        <f t="shared" si="39"/>
        <v>0</v>
      </c>
    </row>
    <row r="1048" s="248" customFormat="1" ht="11.25" spans="1:9">
      <c r="A1048" s="280"/>
      <c r="B1048" s="280"/>
      <c r="C1048" s="289"/>
      <c r="D1048" s="274">
        <f t="shared" si="38"/>
        <v>0</v>
      </c>
      <c r="E1048" s="283">
        <v>22005</v>
      </c>
      <c r="F1048" s="284" t="s">
        <v>1304</v>
      </c>
      <c r="G1048" s="285">
        <f>SUM(G1049:G1062)</f>
        <v>168</v>
      </c>
      <c r="H1048" s="286">
        <f>SUM(H1049:H1062)</f>
        <v>121</v>
      </c>
      <c r="I1048" s="282">
        <f t="shared" si="39"/>
        <v>-47</v>
      </c>
    </row>
    <row r="1049" s="248" customFormat="1" ht="11.25" spans="1:9">
      <c r="A1049" s="280"/>
      <c r="B1049" s="280"/>
      <c r="C1049" s="289"/>
      <c r="D1049" s="274">
        <f t="shared" si="38"/>
        <v>0</v>
      </c>
      <c r="E1049" s="283">
        <v>2200501</v>
      </c>
      <c r="F1049" s="284" t="s">
        <v>318</v>
      </c>
      <c r="G1049" s="285"/>
      <c r="H1049" s="288"/>
      <c r="I1049" s="282">
        <f t="shared" si="39"/>
        <v>0</v>
      </c>
    </row>
    <row r="1050" s="248" customFormat="1" ht="11.25" spans="1:9">
      <c r="A1050" s="280"/>
      <c r="B1050" s="280"/>
      <c r="C1050" s="289"/>
      <c r="D1050" s="274">
        <f t="shared" si="38"/>
        <v>0</v>
      </c>
      <c r="E1050" s="283">
        <v>2200502</v>
      </c>
      <c r="F1050" s="284" t="s">
        <v>321</v>
      </c>
      <c r="G1050" s="285"/>
      <c r="H1050" s="288"/>
      <c r="I1050" s="282">
        <f t="shared" si="39"/>
        <v>0</v>
      </c>
    </row>
    <row r="1051" s="248" customFormat="1" ht="11.25" spans="1:9">
      <c r="A1051" s="280"/>
      <c r="B1051" s="280"/>
      <c r="C1051" s="289"/>
      <c r="D1051" s="274">
        <f t="shared" si="38"/>
        <v>0</v>
      </c>
      <c r="E1051" s="283">
        <v>2200503</v>
      </c>
      <c r="F1051" s="284" t="s">
        <v>324</v>
      </c>
      <c r="G1051" s="285"/>
      <c r="H1051" s="288"/>
      <c r="I1051" s="282">
        <f t="shared" si="39"/>
        <v>0</v>
      </c>
    </row>
    <row r="1052" s="248" customFormat="1" ht="11.25" spans="1:9">
      <c r="A1052" s="280"/>
      <c r="B1052" s="280"/>
      <c r="C1052" s="289"/>
      <c r="D1052" s="274">
        <f t="shared" si="38"/>
        <v>0</v>
      </c>
      <c r="E1052" s="283">
        <v>2200504</v>
      </c>
      <c r="F1052" s="284" t="s">
        <v>1305</v>
      </c>
      <c r="G1052" s="285"/>
      <c r="H1052" s="288"/>
      <c r="I1052" s="282">
        <f t="shared" si="39"/>
        <v>0</v>
      </c>
    </row>
    <row r="1053" s="248" customFormat="1" ht="11.25" spans="1:9">
      <c r="A1053" s="280"/>
      <c r="B1053" s="280"/>
      <c r="C1053" s="289"/>
      <c r="D1053" s="274">
        <f t="shared" si="38"/>
        <v>0</v>
      </c>
      <c r="E1053" s="283">
        <v>2200506</v>
      </c>
      <c r="F1053" s="284" t="s">
        <v>1306</v>
      </c>
      <c r="G1053" s="285"/>
      <c r="H1053" s="288"/>
      <c r="I1053" s="282">
        <f t="shared" si="39"/>
        <v>0</v>
      </c>
    </row>
    <row r="1054" s="248" customFormat="1" ht="11.25" spans="1:9">
      <c r="A1054" s="280"/>
      <c r="B1054" s="280"/>
      <c r="C1054" s="289"/>
      <c r="D1054" s="274">
        <f t="shared" si="38"/>
        <v>0</v>
      </c>
      <c r="E1054" s="283">
        <v>2200507</v>
      </c>
      <c r="F1054" s="284" t="s">
        <v>1307</v>
      </c>
      <c r="G1054" s="285"/>
      <c r="H1054" s="288"/>
      <c r="I1054" s="282">
        <f t="shared" si="39"/>
        <v>0</v>
      </c>
    </row>
    <row r="1055" s="248" customFormat="1" ht="11.25" spans="1:9">
      <c r="A1055" s="280"/>
      <c r="B1055" s="280"/>
      <c r="C1055" s="289"/>
      <c r="D1055" s="274">
        <f t="shared" si="38"/>
        <v>0</v>
      </c>
      <c r="E1055" s="283">
        <v>2200508</v>
      </c>
      <c r="F1055" s="284" t="s">
        <v>1308</v>
      </c>
      <c r="G1055" s="285"/>
      <c r="H1055" s="288"/>
      <c r="I1055" s="282">
        <f t="shared" si="39"/>
        <v>0</v>
      </c>
    </row>
    <row r="1056" s="248" customFormat="1" ht="11.25" spans="1:9">
      <c r="A1056" s="280"/>
      <c r="B1056" s="280"/>
      <c r="C1056" s="289"/>
      <c r="D1056" s="274">
        <f t="shared" si="38"/>
        <v>0</v>
      </c>
      <c r="E1056" s="283">
        <v>2200509</v>
      </c>
      <c r="F1056" s="284" t="s">
        <v>1309</v>
      </c>
      <c r="G1056" s="285"/>
      <c r="H1056" s="288">
        <v>53</v>
      </c>
      <c r="I1056" s="282">
        <f t="shared" si="39"/>
        <v>53</v>
      </c>
    </row>
    <row r="1057" s="248" customFormat="1" ht="11.25" spans="1:9">
      <c r="A1057" s="280"/>
      <c r="B1057" s="280"/>
      <c r="C1057" s="289"/>
      <c r="D1057" s="274">
        <f t="shared" si="38"/>
        <v>0</v>
      </c>
      <c r="E1057" s="283">
        <v>2200510</v>
      </c>
      <c r="F1057" s="284" t="s">
        <v>1310</v>
      </c>
      <c r="G1057" s="285"/>
      <c r="H1057" s="288"/>
      <c r="I1057" s="282">
        <f t="shared" si="39"/>
        <v>0</v>
      </c>
    </row>
    <row r="1058" s="248" customFormat="1" ht="11.25" spans="1:9">
      <c r="A1058" s="280"/>
      <c r="B1058" s="280"/>
      <c r="C1058" s="289"/>
      <c r="D1058" s="274">
        <f t="shared" si="38"/>
        <v>0</v>
      </c>
      <c r="E1058" s="283">
        <v>2200511</v>
      </c>
      <c r="F1058" s="284" t="s">
        <v>1311</v>
      </c>
      <c r="G1058" s="285"/>
      <c r="H1058" s="288"/>
      <c r="I1058" s="282">
        <f t="shared" si="39"/>
        <v>0</v>
      </c>
    </row>
    <row r="1059" s="248" customFormat="1" ht="11.25" spans="1:9">
      <c r="A1059" s="280"/>
      <c r="B1059" s="280"/>
      <c r="C1059" s="289"/>
      <c r="D1059" s="274">
        <f t="shared" si="38"/>
        <v>0</v>
      </c>
      <c r="E1059" s="283">
        <v>2200512</v>
      </c>
      <c r="F1059" s="284" t="s">
        <v>1312</v>
      </c>
      <c r="G1059" s="285"/>
      <c r="H1059" s="288"/>
      <c r="I1059" s="282">
        <f t="shared" si="39"/>
        <v>0</v>
      </c>
    </row>
    <row r="1060" s="248" customFormat="1" ht="11.25" spans="1:9">
      <c r="A1060" s="280"/>
      <c r="B1060" s="280"/>
      <c r="C1060" s="289"/>
      <c r="D1060" s="274">
        <f t="shared" si="38"/>
        <v>0</v>
      </c>
      <c r="E1060" s="283">
        <v>2200513</v>
      </c>
      <c r="F1060" s="284" t="s">
        <v>1313</v>
      </c>
      <c r="G1060" s="285"/>
      <c r="H1060" s="288"/>
      <c r="I1060" s="282">
        <f t="shared" si="39"/>
        <v>0</v>
      </c>
    </row>
    <row r="1061" s="248" customFormat="1" ht="11.25" spans="1:9">
      <c r="A1061" s="280"/>
      <c r="B1061" s="280"/>
      <c r="C1061" s="289"/>
      <c r="D1061" s="274">
        <f t="shared" si="38"/>
        <v>0</v>
      </c>
      <c r="E1061" s="283">
        <v>2200514</v>
      </c>
      <c r="F1061" s="284" t="s">
        <v>1314</v>
      </c>
      <c r="G1061" s="285"/>
      <c r="H1061" s="288"/>
      <c r="I1061" s="282">
        <f t="shared" si="39"/>
        <v>0</v>
      </c>
    </row>
    <row r="1062" s="248" customFormat="1" ht="11.25" spans="1:9">
      <c r="A1062" s="280"/>
      <c r="B1062" s="280"/>
      <c r="C1062" s="289"/>
      <c r="D1062" s="274">
        <f t="shared" si="38"/>
        <v>0</v>
      </c>
      <c r="E1062" s="283">
        <v>2200599</v>
      </c>
      <c r="F1062" s="284" t="s">
        <v>1315</v>
      </c>
      <c r="G1062" s="285">
        <v>168</v>
      </c>
      <c r="H1062" s="288">
        <v>68</v>
      </c>
      <c r="I1062" s="282">
        <f t="shared" si="39"/>
        <v>-100</v>
      </c>
    </row>
    <row r="1063" s="248" customFormat="1" ht="11.25" spans="1:9">
      <c r="A1063" s="280"/>
      <c r="B1063" s="280"/>
      <c r="C1063" s="289"/>
      <c r="D1063" s="274">
        <f t="shared" si="38"/>
        <v>0</v>
      </c>
      <c r="E1063" s="283">
        <v>22099</v>
      </c>
      <c r="F1063" s="284" t="s">
        <v>1316</v>
      </c>
      <c r="G1063" s="285"/>
      <c r="H1063" s="288"/>
      <c r="I1063" s="282">
        <f t="shared" si="39"/>
        <v>0</v>
      </c>
    </row>
    <row r="1064" s="248" customFormat="1" ht="11.25" spans="1:9">
      <c r="A1064" s="280"/>
      <c r="B1064" s="280"/>
      <c r="C1064" s="289"/>
      <c r="D1064" s="274">
        <f t="shared" si="38"/>
        <v>0</v>
      </c>
      <c r="E1064" s="283">
        <v>2209901</v>
      </c>
      <c r="F1064" s="284" t="s">
        <v>1317</v>
      </c>
      <c r="G1064" s="285"/>
      <c r="H1064" s="288"/>
      <c r="I1064" s="282">
        <f t="shared" si="39"/>
        <v>0</v>
      </c>
    </row>
    <row r="1065" s="248" customFormat="1" ht="11.25" spans="1:9">
      <c r="A1065" s="280"/>
      <c r="B1065" s="280"/>
      <c r="C1065" s="289"/>
      <c r="D1065" s="274">
        <f t="shared" si="38"/>
        <v>0</v>
      </c>
      <c r="E1065" s="275">
        <v>221</v>
      </c>
      <c r="F1065" s="276" t="s">
        <v>1318</v>
      </c>
      <c r="G1065" s="277">
        <f>SUM(G1066,G1077,G1081)</f>
        <v>15048</v>
      </c>
      <c r="H1065" s="278">
        <f>SUM(H1066,H1077,H1081)</f>
        <v>12750</v>
      </c>
      <c r="I1065" s="274">
        <f t="shared" si="39"/>
        <v>-2298</v>
      </c>
    </row>
    <row r="1066" s="248" customFormat="1" ht="11.25" spans="1:9">
      <c r="A1066" s="280"/>
      <c r="B1066" s="280"/>
      <c r="C1066" s="289"/>
      <c r="D1066" s="274">
        <f t="shared" si="38"/>
        <v>0</v>
      </c>
      <c r="E1066" s="283">
        <v>22101</v>
      </c>
      <c r="F1066" s="284" t="s">
        <v>1319</v>
      </c>
      <c r="G1066" s="285">
        <f>SUM(G1067:G1076)</f>
        <v>7076</v>
      </c>
      <c r="H1066" s="286">
        <f>SUM(H1067:H1076)</f>
        <v>4770</v>
      </c>
      <c r="I1066" s="282">
        <f t="shared" si="39"/>
        <v>-2306</v>
      </c>
    </row>
    <row r="1067" s="248" customFormat="1" ht="11.25" spans="1:9">
      <c r="A1067" s="280"/>
      <c r="B1067" s="280"/>
      <c r="C1067" s="289"/>
      <c r="D1067" s="274">
        <f t="shared" si="38"/>
        <v>0</v>
      </c>
      <c r="E1067" s="283">
        <v>2210101</v>
      </c>
      <c r="F1067" s="284" t="s">
        <v>1320</v>
      </c>
      <c r="G1067" s="285"/>
      <c r="H1067" s="288"/>
      <c r="I1067" s="282">
        <f t="shared" si="39"/>
        <v>0</v>
      </c>
    </row>
    <row r="1068" s="248" customFormat="1" ht="11.25" spans="1:9">
      <c r="A1068" s="280"/>
      <c r="B1068" s="280"/>
      <c r="C1068" s="289"/>
      <c r="D1068" s="274">
        <f t="shared" si="38"/>
        <v>0</v>
      </c>
      <c r="E1068" s="283">
        <v>2210102</v>
      </c>
      <c r="F1068" s="284" t="s">
        <v>1321</v>
      </c>
      <c r="G1068" s="285"/>
      <c r="H1068" s="288"/>
      <c r="I1068" s="282">
        <f t="shared" si="39"/>
        <v>0</v>
      </c>
    </row>
    <row r="1069" s="248" customFormat="1" ht="11.25" spans="1:9">
      <c r="A1069" s="280"/>
      <c r="B1069" s="280"/>
      <c r="C1069" s="289"/>
      <c r="D1069" s="274">
        <f t="shared" si="38"/>
        <v>0</v>
      </c>
      <c r="E1069" s="283">
        <v>2210103</v>
      </c>
      <c r="F1069" s="284" t="s">
        <v>1322</v>
      </c>
      <c r="G1069" s="285">
        <v>3448</v>
      </c>
      <c r="H1069" s="288">
        <v>3771</v>
      </c>
      <c r="I1069" s="282">
        <f t="shared" si="39"/>
        <v>323</v>
      </c>
    </row>
    <row r="1070" s="248" customFormat="1" ht="11.25" spans="1:9">
      <c r="A1070" s="280"/>
      <c r="B1070" s="280"/>
      <c r="C1070" s="289"/>
      <c r="D1070" s="274">
        <f t="shared" si="38"/>
        <v>0</v>
      </c>
      <c r="E1070" s="283">
        <v>2210104</v>
      </c>
      <c r="F1070" s="284" t="s">
        <v>1323</v>
      </c>
      <c r="G1070" s="285"/>
      <c r="H1070" s="288"/>
      <c r="I1070" s="282">
        <f t="shared" si="39"/>
        <v>0</v>
      </c>
    </row>
    <row r="1071" s="248" customFormat="1" ht="11.25" spans="1:9">
      <c r="A1071" s="280"/>
      <c r="B1071" s="280"/>
      <c r="C1071" s="289"/>
      <c r="D1071" s="274">
        <f t="shared" si="38"/>
        <v>0</v>
      </c>
      <c r="E1071" s="283">
        <v>2210105</v>
      </c>
      <c r="F1071" s="284" t="s">
        <v>1324</v>
      </c>
      <c r="G1071" s="285">
        <v>3570</v>
      </c>
      <c r="H1071" s="288">
        <v>505</v>
      </c>
      <c r="I1071" s="282">
        <f t="shared" si="39"/>
        <v>-3065</v>
      </c>
    </row>
    <row r="1072" s="248" customFormat="1" ht="11.25" spans="1:9">
      <c r="A1072" s="280"/>
      <c r="B1072" s="280"/>
      <c r="C1072" s="289"/>
      <c r="D1072" s="274">
        <f t="shared" si="38"/>
        <v>0</v>
      </c>
      <c r="E1072" s="283">
        <v>2210106</v>
      </c>
      <c r="F1072" s="284" t="s">
        <v>1325</v>
      </c>
      <c r="G1072" s="285"/>
      <c r="H1072" s="288"/>
      <c r="I1072" s="282">
        <f t="shared" si="39"/>
        <v>0</v>
      </c>
    </row>
    <row r="1073" s="248" customFormat="1" ht="11.25" spans="1:9">
      <c r="A1073" s="280"/>
      <c r="B1073" s="280"/>
      <c r="C1073" s="289"/>
      <c r="D1073" s="274">
        <f t="shared" si="38"/>
        <v>0</v>
      </c>
      <c r="E1073" s="283">
        <v>2210107</v>
      </c>
      <c r="F1073" s="284" t="s">
        <v>1326</v>
      </c>
      <c r="G1073" s="285"/>
      <c r="H1073" s="288">
        <v>27</v>
      </c>
      <c r="I1073" s="282">
        <f t="shared" si="39"/>
        <v>27</v>
      </c>
    </row>
    <row r="1074" s="248" customFormat="1" ht="11.25" spans="1:9">
      <c r="A1074" s="280"/>
      <c r="B1074" s="280"/>
      <c r="C1074" s="289"/>
      <c r="D1074" s="274">
        <f t="shared" si="38"/>
        <v>0</v>
      </c>
      <c r="E1074" s="283">
        <v>2210108</v>
      </c>
      <c r="F1074" s="283" t="s">
        <v>1327</v>
      </c>
      <c r="G1074" s="285">
        <v>58</v>
      </c>
      <c r="H1074" s="288">
        <v>272</v>
      </c>
      <c r="I1074" s="282">
        <f t="shared" si="39"/>
        <v>214</v>
      </c>
    </row>
    <row r="1075" s="248" customFormat="1" ht="11.25" spans="1:9">
      <c r="A1075" s="280"/>
      <c r="B1075" s="280"/>
      <c r="C1075" s="289"/>
      <c r="D1075" s="274">
        <f t="shared" si="38"/>
        <v>0</v>
      </c>
      <c r="E1075" s="283">
        <v>2210109</v>
      </c>
      <c r="F1075" s="283" t="s">
        <v>1328</v>
      </c>
      <c r="G1075" s="285"/>
      <c r="H1075" s="288"/>
      <c r="I1075" s="282">
        <f t="shared" si="39"/>
        <v>0</v>
      </c>
    </row>
    <row r="1076" s="248" customFormat="1" ht="11.25" spans="1:9">
      <c r="A1076" s="280"/>
      <c r="B1076" s="280"/>
      <c r="C1076" s="289"/>
      <c r="D1076" s="274">
        <f t="shared" si="38"/>
        <v>0</v>
      </c>
      <c r="E1076" s="283">
        <v>2210199</v>
      </c>
      <c r="F1076" s="284" t="s">
        <v>1329</v>
      </c>
      <c r="G1076" s="285"/>
      <c r="H1076" s="288">
        <v>195</v>
      </c>
      <c r="I1076" s="282">
        <f t="shared" si="39"/>
        <v>195</v>
      </c>
    </row>
    <row r="1077" s="248" customFormat="1" ht="11.25" spans="1:9">
      <c r="A1077" s="280"/>
      <c r="B1077" s="280"/>
      <c r="C1077" s="289"/>
      <c r="D1077" s="274">
        <f t="shared" si="38"/>
        <v>0</v>
      </c>
      <c r="E1077" s="283">
        <v>22102</v>
      </c>
      <c r="F1077" s="284" t="s">
        <v>1330</v>
      </c>
      <c r="G1077" s="285">
        <f>SUM(G1078:G1080)</f>
        <v>7972</v>
      </c>
      <c r="H1077" s="286">
        <f>SUM(H1078:H1080)</f>
        <v>7980</v>
      </c>
      <c r="I1077" s="282">
        <f t="shared" si="39"/>
        <v>8</v>
      </c>
    </row>
    <row r="1078" s="248" customFormat="1" ht="11.25" spans="1:9">
      <c r="A1078" s="280"/>
      <c r="B1078" s="280"/>
      <c r="C1078" s="289"/>
      <c r="D1078" s="274">
        <f t="shared" si="38"/>
        <v>0</v>
      </c>
      <c r="E1078" s="283">
        <v>2210201</v>
      </c>
      <c r="F1078" s="284" t="s">
        <v>1331</v>
      </c>
      <c r="G1078" s="285">
        <v>7972</v>
      </c>
      <c r="H1078" s="288">
        <v>7980</v>
      </c>
      <c r="I1078" s="282">
        <f t="shared" si="39"/>
        <v>8</v>
      </c>
    </row>
    <row r="1079" s="248" customFormat="1" ht="11.25" spans="1:9">
      <c r="A1079" s="280"/>
      <c r="B1079" s="280"/>
      <c r="C1079" s="289"/>
      <c r="D1079" s="274">
        <f t="shared" si="38"/>
        <v>0</v>
      </c>
      <c r="E1079" s="283">
        <v>2210202</v>
      </c>
      <c r="F1079" s="284" t="s">
        <v>1332</v>
      </c>
      <c r="G1079" s="285"/>
      <c r="H1079" s="288"/>
      <c r="I1079" s="282">
        <f t="shared" si="39"/>
        <v>0</v>
      </c>
    </row>
    <row r="1080" s="248" customFormat="1" ht="11.25" spans="1:9">
      <c r="A1080" s="280"/>
      <c r="B1080" s="280"/>
      <c r="C1080" s="289"/>
      <c r="D1080" s="274">
        <f t="shared" si="38"/>
        <v>0</v>
      </c>
      <c r="E1080" s="283">
        <v>2210203</v>
      </c>
      <c r="F1080" s="284" t="s">
        <v>1333</v>
      </c>
      <c r="G1080" s="285"/>
      <c r="H1080" s="288"/>
      <c r="I1080" s="282">
        <f t="shared" si="39"/>
        <v>0</v>
      </c>
    </row>
    <row r="1081" s="248" customFormat="1" ht="11.25" spans="1:9">
      <c r="A1081" s="280"/>
      <c r="B1081" s="280"/>
      <c r="C1081" s="289"/>
      <c r="D1081" s="274">
        <f t="shared" si="38"/>
        <v>0</v>
      </c>
      <c r="E1081" s="283">
        <v>22103</v>
      </c>
      <c r="F1081" s="284" t="s">
        <v>1334</v>
      </c>
      <c r="G1081" s="285"/>
      <c r="H1081" s="288"/>
      <c r="I1081" s="282">
        <f t="shared" si="39"/>
        <v>0</v>
      </c>
    </row>
    <row r="1082" s="248" customFormat="1" ht="11.25" spans="1:9">
      <c r="A1082" s="280"/>
      <c r="B1082" s="280"/>
      <c r="C1082" s="289"/>
      <c r="D1082" s="274">
        <f t="shared" si="38"/>
        <v>0</v>
      </c>
      <c r="E1082" s="283">
        <v>2210301</v>
      </c>
      <c r="F1082" s="284" t="s">
        <v>1335</v>
      </c>
      <c r="G1082" s="285"/>
      <c r="H1082" s="288"/>
      <c r="I1082" s="282">
        <f t="shared" si="39"/>
        <v>0</v>
      </c>
    </row>
    <row r="1083" s="248" customFormat="1" ht="11.25" spans="1:9">
      <c r="A1083" s="280"/>
      <c r="B1083" s="280"/>
      <c r="C1083" s="289"/>
      <c r="D1083" s="274">
        <f t="shared" si="38"/>
        <v>0</v>
      </c>
      <c r="E1083" s="283">
        <v>2210302</v>
      </c>
      <c r="F1083" s="284" t="s">
        <v>1336</v>
      </c>
      <c r="G1083" s="285"/>
      <c r="H1083" s="288"/>
      <c r="I1083" s="282">
        <f t="shared" si="39"/>
        <v>0</v>
      </c>
    </row>
    <row r="1084" s="248" customFormat="1" ht="11.25" spans="1:9">
      <c r="A1084" s="280"/>
      <c r="B1084" s="280"/>
      <c r="C1084" s="289"/>
      <c r="D1084" s="274">
        <f t="shared" si="38"/>
        <v>0</v>
      </c>
      <c r="E1084" s="283">
        <v>2210399</v>
      </c>
      <c r="F1084" s="284" t="s">
        <v>1337</v>
      </c>
      <c r="G1084" s="285"/>
      <c r="H1084" s="288"/>
      <c r="I1084" s="282">
        <f t="shared" si="39"/>
        <v>0</v>
      </c>
    </row>
    <row r="1085" s="248" customFormat="1" ht="11.25" spans="1:9">
      <c r="A1085" s="280"/>
      <c r="B1085" s="280"/>
      <c r="C1085" s="289"/>
      <c r="D1085" s="274">
        <f t="shared" si="38"/>
        <v>0</v>
      </c>
      <c r="E1085" s="275">
        <v>222</v>
      </c>
      <c r="F1085" s="276" t="s">
        <v>1338</v>
      </c>
      <c r="G1085" s="277">
        <f>SUM(G1086)</f>
        <v>213</v>
      </c>
      <c r="H1085" s="278">
        <f>SUM(H1101+H1086)</f>
        <v>887</v>
      </c>
      <c r="I1085" s="274">
        <f t="shared" si="39"/>
        <v>674</v>
      </c>
    </row>
    <row r="1086" s="248" customFormat="1" ht="11.25" spans="1:9">
      <c r="A1086" s="280"/>
      <c r="B1086" s="280"/>
      <c r="C1086" s="289"/>
      <c r="D1086" s="274">
        <f t="shared" si="38"/>
        <v>0</v>
      </c>
      <c r="E1086" s="283">
        <v>22201</v>
      </c>
      <c r="F1086" s="284" t="s">
        <v>1339</v>
      </c>
      <c r="G1086" s="285">
        <f>SUM(G1087:G1100)</f>
        <v>213</v>
      </c>
      <c r="H1086" s="286">
        <f>SUM(H1087:H1100)</f>
        <v>417</v>
      </c>
      <c r="I1086" s="282">
        <f t="shared" si="39"/>
        <v>204</v>
      </c>
    </row>
    <row r="1087" s="248" customFormat="1" ht="11.25" spans="1:9">
      <c r="A1087" s="280"/>
      <c r="B1087" s="280"/>
      <c r="C1087" s="289"/>
      <c r="D1087" s="274">
        <f t="shared" si="38"/>
        <v>0</v>
      </c>
      <c r="E1087" s="283">
        <v>2220101</v>
      </c>
      <c r="F1087" s="284" t="s">
        <v>318</v>
      </c>
      <c r="G1087" s="285"/>
      <c r="H1087" s="288"/>
      <c r="I1087" s="282">
        <f t="shared" si="39"/>
        <v>0</v>
      </c>
    </row>
    <row r="1088" s="248" customFormat="1" ht="11.25" spans="1:9">
      <c r="A1088" s="280"/>
      <c r="B1088" s="280"/>
      <c r="C1088" s="289"/>
      <c r="D1088" s="274">
        <f t="shared" si="38"/>
        <v>0</v>
      </c>
      <c r="E1088" s="283">
        <v>2220102</v>
      </c>
      <c r="F1088" s="284" t="s">
        <v>321</v>
      </c>
      <c r="G1088" s="285"/>
      <c r="H1088" s="288"/>
      <c r="I1088" s="282">
        <f t="shared" si="39"/>
        <v>0</v>
      </c>
    </row>
    <row r="1089" s="248" customFormat="1" ht="11.25" spans="1:9">
      <c r="A1089" s="280"/>
      <c r="B1089" s="280"/>
      <c r="C1089" s="289"/>
      <c r="D1089" s="274">
        <f t="shared" si="38"/>
        <v>0</v>
      </c>
      <c r="E1089" s="283">
        <v>2220103</v>
      </c>
      <c r="F1089" s="284" t="s">
        <v>324</v>
      </c>
      <c r="G1089" s="285"/>
      <c r="H1089" s="288"/>
      <c r="I1089" s="282">
        <f t="shared" si="39"/>
        <v>0</v>
      </c>
    </row>
    <row r="1090" s="248" customFormat="1" ht="11.25" spans="1:9">
      <c r="A1090" s="280"/>
      <c r="B1090" s="280"/>
      <c r="C1090" s="289"/>
      <c r="D1090" s="274">
        <f t="shared" si="38"/>
        <v>0</v>
      </c>
      <c r="E1090" s="283">
        <v>2220104</v>
      </c>
      <c r="F1090" s="284" t="s">
        <v>1340</v>
      </c>
      <c r="G1090" s="285"/>
      <c r="H1090" s="288"/>
      <c r="I1090" s="282">
        <f t="shared" si="39"/>
        <v>0</v>
      </c>
    </row>
    <row r="1091" s="248" customFormat="1" ht="11.25" spans="1:9">
      <c r="A1091" s="280"/>
      <c r="B1091" s="280"/>
      <c r="C1091" s="289"/>
      <c r="D1091" s="274">
        <f t="shared" si="38"/>
        <v>0</v>
      </c>
      <c r="E1091" s="283">
        <v>2220105</v>
      </c>
      <c r="F1091" s="284" t="s">
        <v>1341</v>
      </c>
      <c r="G1091" s="285"/>
      <c r="H1091" s="288"/>
      <c r="I1091" s="282">
        <f t="shared" si="39"/>
        <v>0</v>
      </c>
    </row>
    <row r="1092" s="248" customFormat="1" ht="11.25" spans="1:9">
      <c r="A1092" s="280"/>
      <c r="B1092" s="280"/>
      <c r="C1092" s="289"/>
      <c r="D1092" s="274">
        <f t="shared" si="38"/>
        <v>0</v>
      </c>
      <c r="E1092" s="283">
        <v>2220106</v>
      </c>
      <c r="F1092" s="284" t="s">
        <v>385</v>
      </c>
      <c r="G1092" s="285"/>
      <c r="H1092" s="288">
        <v>14</v>
      </c>
      <c r="I1092" s="282">
        <f t="shared" si="39"/>
        <v>14</v>
      </c>
    </row>
    <row r="1093" s="248" customFormat="1" ht="11.25" spans="1:9">
      <c r="A1093" s="280"/>
      <c r="B1093" s="280"/>
      <c r="C1093" s="289"/>
      <c r="D1093" s="274">
        <f t="shared" si="38"/>
        <v>0</v>
      </c>
      <c r="E1093" s="283">
        <v>2220107</v>
      </c>
      <c r="F1093" s="284" t="s">
        <v>1342</v>
      </c>
      <c r="G1093" s="285"/>
      <c r="H1093" s="288"/>
      <c r="I1093" s="282">
        <f t="shared" si="39"/>
        <v>0</v>
      </c>
    </row>
    <row r="1094" s="248" customFormat="1" ht="11.25" spans="1:9">
      <c r="A1094" s="280"/>
      <c r="B1094" s="280"/>
      <c r="C1094" s="289"/>
      <c r="D1094" s="274">
        <f t="shared" si="38"/>
        <v>0</v>
      </c>
      <c r="E1094" s="283">
        <v>2220112</v>
      </c>
      <c r="F1094" s="284" t="s">
        <v>1343</v>
      </c>
      <c r="G1094" s="285"/>
      <c r="H1094" s="288"/>
      <c r="I1094" s="282">
        <f t="shared" si="39"/>
        <v>0</v>
      </c>
    </row>
    <row r="1095" s="248" customFormat="1" ht="11.25" spans="1:9">
      <c r="A1095" s="280"/>
      <c r="B1095" s="280"/>
      <c r="C1095" s="289"/>
      <c r="D1095" s="274">
        <f t="shared" si="38"/>
        <v>0</v>
      </c>
      <c r="E1095" s="283">
        <v>2220113</v>
      </c>
      <c r="F1095" s="284" t="s">
        <v>1344</v>
      </c>
      <c r="G1095" s="285"/>
      <c r="H1095" s="288"/>
      <c r="I1095" s="282">
        <f t="shared" si="39"/>
        <v>0</v>
      </c>
    </row>
    <row r="1096" s="248" customFormat="1" ht="11.25" spans="1:9">
      <c r="A1096" s="280"/>
      <c r="B1096" s="280"/>
      <c r="C1096" s="289"/>
      <c r="D1096" s="274">
        <f t="shared" si="38"/>
        <v>0</v>
      </c>
      <c r="E1096" s="283">
        <v>2220114</v>
      </c>
      <c r="F1096" s="284" t="s">
        <v>1345</v>
      </c>
      <c r="G1096" s="285"/>
      <c r="H1096" s="288"/>
      <c r="I1096" s="282">
        <f t="shared" si="39"/>
        <v>0</v>
      </c>
    </row>
    <row r="1097" s="248" customFormat="1" ht="11.25" spans="1:9">
      <c r="A1097" s="280"/>
      <c r="B1097" s="280"/>
      <c r="C1097" s="289"/>
      <c r="D1097" s="274">
        <f t="shared" ref="D1097:D1160" si="40">C1097-B1097</f>
        <v>0</v>
      </c>
      <c r="E1097" s="283">
        <v>2220115</v>
      </c>
      <c r="F1097" s="284" t="s">
        <v>1346</v>
      </c>
      <c r="G1097" s="285">
        <v>213</v>
      </c>
      <c r="H1097" s="288">
        <v>403</v>
      </c>
      <c r="I1097" s="282">
        <f t="shared" ref="I1097:I1160" si="41">H1097-G1097</f>
        <v>190</v>
      </c>
    </row>
    <row r="1098" s="248" customFormat="1" ht="11.25" spans="1:9">
      <c r="A1098" s="280"/>
      <c r="B1098" s="280"/>
      <c r="C1098" s="289"/>
      <c r="D1098" s="274">
        <f t="shared" si="40"/>
        <v>0</v>
      </c>
      <c r="E1098" s="283">
        <v>2220118</v>
      </c>
      <c r="F1098" s="284" t="s">
        <v>1347</v>
      </c>
      <c r="G1098" s="285"/>
      <c r="H1098" s="288"/>
      <c r="I1098" s="282">
        <f t="shared" si="41"/>
        <v>0</v>
      </c>
    </row>
    <row r="1099" s="248" customFormat="1" ht="11.25" spans="1:9">
      <c r="A1099" s="280"/>
      <c r="B1099" s="280"/>
      <c r="C1099" s="289"/>
      <c r="D1099" s="274">
        <f t="shared" si="40"/>
        <v>0</v>
      </c>
      <c r="E1099" s="283">
        <v>2220150</v>
      </c>
      <c r="F1099" s="284" t="s">
        <v>345</v>
      </c>
      <c r="G1099" s="285"/>
      <c r="H1099" s="288"/>
      <c r="I1099" s="282">
        <f t="shared" si="41"/>
        <v>0</v>
      </c>
    </row>
    <row r="1100" s="248" customFormat="1" ht="11.25" spans="1:9">
      <c r="A1100" s="280"/>
      <c r="B1100" s="280"/>
      <c r="C1100" s="289"/>
      <c r="D1100" s="274">
        <f t="shared" si="40"/>
        <v>0</v>
      </c>
      <c r="E1100" s="283">
        <v>2220199</v>
      </c>
      <c r="F1100" s="284" t="s">
        <v>1348</v>
      </c>
      <c r="G1100" s="285"/>
      <c r="H1100" s="288"/>
      <c r="I1100" s="282">
        <f t="shared" si="41"/>
        <v>0</v>
      </c>
    </row>
    <row r="1101" s="248" customFormat="1" ht="11.25" spans="1:9">
      <c r="A1101" s="280"/>
      <c r="B1101" s="280"/>
      <c r="C1101" s="289"/>
      <c r="D1101" s="274">
        <f t="shared" si="40"/>
        <v>0</v>
      </c>
      <c r="E1101" s="283">
        <v>22204</v>
      </c>
      <c r="F1101" s="310" t="s">
        <v>1349</v>
      </c>
      <c r="G1101" s="285"/>
      <c r="H1101" s="288">
        <f>H1102</f>
        <v>470</v>
      </c>
      <c r="I1101" s="282">
        <f t="shared" si="41"/>
        <v>470</v>
      </c>
    </row>
    <row r="1102" s="248" customFormat="1" ht="11.25" spans="1:9">
      <c r="A1102" s="280"/>
      <c r="B1102" s="280"/>
      <c r="C1102" s="289"/>
      <c r="D1102" s="274">
        <f t="shared" si="40"/>
        <v>0</v>
      </c>
      <c r="E1102" s="283">
        <v>2220403</v>
      </c>
      <c r="F1102" s="310" t="s">
        <v>1350</v>
      </c>
      <c r="G1102" s="285"/>
      <c r="H1102" s="288">
        <v>470</v>
      </c>
      <c r="I1102" s="282">
        <f t="shared" si="41"/>
        <v>470</v>
      </c>
    </row>
    <row r="1103" s="248" customFormat="1" ht="11.25" spans="1:9">
      <c r="A1103" s="280"/>
      <c r="B1103" s="280"/>
      <c r="C1103" s="289"/>
      <c r="D1103" s="274">
        <f t="shared" si="40"/>
        <v>0</v>
      </c>
      <c r="E1103" s="275">
        <v>224</v>
      </c>
      <c r="F1103" s="311" t="s">
        <v>1351</v>
      </c>
      <c r="G1103" s="277">
        <f>SUM(G1104,G1115,G1127,G1140,G1144,G1150)</f>
        <v>978</v>
      </c>
      <c r="H1103" s="278">
        <f>SUM(H1104,H1115,H1127,H1140,H1144,H1150)</f>
        <v>3962</v>
      </c>
      <c r="I1103" s="274">
        <f t="shared" si="41"/>
        <v>2984</v>
      </c>
    </row>
    <row r="1104" s="248" customFormat="1" ht="11.25" spans="1:9">
      <c r="A1104" s="280"/>
      <c r="B1104" s="280"/>
      <c r="C1104" s="289"/>
      <c r="D1104" s="274">
        <f t="shared" si="40"/>
        <v>0</v>
      </c>
      <c r="E1104" s="283">
        <v>22401</v>
      </c>
      <c r="F1104" s="312" t="s">
        <v>1352</v>
      </c>
      <c r="G1104" s="285">
        <f>SUM(G1105:G1111,G1112:G1114)</f>
        <v>215</v>
      </c>
      <c r="H1104" s="286">
        <f>SUM(H1105:H1111,H1112:H1114)</f>
        <v>246</v>
      </c>
      <c r="I1104" s="282">
        <f t="shared" si="41"/>
        <v>31</v>
      </c>
    </row>
    <row r="1105" s="248" customFormat="1" ht="11.25" spans="1:9">
      <c r="A1105" s="280"/>
      <c r="B1105" s="280"/>
      <c r="C1105" s="289"/>
      <c r="D1105" s="274">
        <f t="shared" si="40"/>
        <v>0</v>
      </c>
      <c r="E1105" s="283">
        <v>2240101</v>
      </c>
      <c r="F1105" s="284" t="s">
        <v>1353</v>
      </c>
      <c r="G1105" s="285">
        <v>215</v>
      </c>
      <c r="H1105" s="288">
        <v>227</v>
      </c>
      <c r="I1105" s="282">
        <f t="shared" si="41"/>
        <v>12</v>
      </c>
    </row>
    <row r="1106" s="248" customFormat="1" ht="11.25" spans="1:9">
      <c r="A1106" s="280"/>
      <c r="B1106" s="280"/>
      <c r="C1106" s="289"/>
      <c r="D1106" s="274">
        <f t="shared" si="40"/>
        <v>0</v>
      </c>
      <c r="E1106" s="283">
        <v>2240102</v>
      </c>
      <c r="F1106" s="284" t="s">
        <v>1354</v>
      </c>
      <c r="G1106" s="285"/>
      <c r="H1106" s="288"/>
      <c r="I1106" s="282">
        <f t="shared" si="41"/>
        <v>0</v>
      </c>
    </row>
    <row r="1107" s="248" customFormat="1" ht="11.25" spans="1:9">
      <c r="A1107" s="280"/>
      <c r="B1107" s="280"/>
      <c r="C1107" s="289"/>
      <c r="D1107" s="274">
        <f t="shared" si="40"/>
        <v>0</v>
      </c>
      <c r="E1107" s="283">
        <v>2240103</v>
      </c>
      <c r="F1107" s="312" t="s">
        <v>1355</v>
      </c>
      <c r="G1107" s="285"/>
      <c r="H1107" s="288"/>
      <c r="I1107" s="282">
        <f t="shared" si="41"/>
        <v>0</v>
      </c>
    </row>
    <row r="1108" s="248" customFormat="1" ht="11.25" spans="1:9">
      <c r="A1108" s="280"/>
      <c r="B1108" s="280"/>
      <c r="C1108" s="289"/>
      <c r="D1108" s="274">
        <f t="shared" si="40"/>
        <v>0</v>
      </c>
      <c r="E1108" s="283">
        <v>2240104</v>
      </c>
      <c r="F1108" s="312" t="s">
        <v>1356</v>
      </c>
      <c r="G1108" s="285"/>
      <c r="H1108" s="288"/>
      <c r="I1108" s="282">
        <f t="shared" si="41"/>
        <v>0</v>
      </c>
    </row>
    <row r="1109" s="248" customFormat="1" ht="11.25" spans="1:9">
      <c r="A1109" s="280"/>
      <c r="B1109" s="280"/>
      <c r="C1109" s="289"/>
      <c r="D1109" s="274">
        <f t="shared" si="40"/>
        <v>0</v>
      </c>
      <c r="E1109" s="283">
        <v>2240105</v>
      </c>
      <c r="F1109" s="312" t="s">
        <v>1357</v>
      </c>
      <c r="G1109" s="285"/>
      <c r="H1109" s="288"/>
      <c r="I1109" s="282">
        <f t="shared" si="41"/>
        <v>0</v>
      </c>
    </row>
    <row r="1110" s="248" customFormat="1" ht="11.25" spans="1:9">
      <c r="A1110" s="280"/>
      <c r="B1110" s="280"/>
      <c r="C1110" s="289"/>
      <c r="D1110" s="274">
        <f t="shared" si="40"/>
        <v>0</v>
      </c>
      <c r="E1110" s="283">
        <v>2240106</v>
      </c>
      <c r="F1110" s="312" t="s">
        <v>1358</v>
      </c>
      <c r="G1110" s="285"/>
      <c r="H1110" s="288">
        <v>9</v>
      </c>
      <c r="I1110" s="282">
        <f t="shared" si="41"/>
        <v>9</v>
      </c>
    </row>
    <row r="1111" s="248" customFormat="1" ht="11.25" spans="1:9">
      <c r="A1111" s="280"/>
      <c r="B1111" s="280"/>
      <c r="C1111" s="289"/>
      <c r="D1111" s="274">
        <f t="shared" si="40"/>
        <v>0</v>
      </c>
      <c r="E1111" s="283">
        <v>2240107</v>
      </c>
      <c r="F1111" s="312" t="s">
        <v>1359</v>
      </c>
      <c r="G1111" s="285"/>
      <c r="H1111" s="288"/>
      <c r="I1111" s="282">
        <f t="shared" si="41"/>
        <v>0</v>
      </c>
    </row>
    <row r="1112" s="248" customFormat="1" ht="11.25" spans="1:9">
      <c r="A1112" s="280"/>
      <c r="B1112" s="280"/>
      <c r="C1112" s="289"/>
      <c r="D1112" s="274">
        <f t="shared" si="40"/>
        <v>0</v>
      </c>
      <c r="E1112" s="283">
        <v>2240108</v>
      </c>
      <c r="F1112" s="312" t="s">
        <v>1360</v>
      </c>
      <c r="G1112" s="285"/>
      <c r="H1112" s="288"/>
      <c r="I1112" s="282">
        <f t="shared" si="41"/>
        <v>0</v>
      </c>
    </row>
    <row r="1113" s="248" customFormat="1" ht="11.25" spans="1:9">
      <c r="A1113" s="280"/>
      <c r="B1113" s="280"/>
      <c r="C1113" s="289"/>
      <c r="D1113" s="274">
        <f t="shared" si="40"/>
        <v>0</v>
      </c>
      <c r="E1113" s="283">
        <v>2240150</v>
      </c>
      <c r="F1113" s="312" t="s">
        <v>1361</v>
      </c>
      <c r="G1113" s="285"/>
      <c r="H1113" s="288"/>
      <c r="I1113" s="282">
        <f t="shared" si="41"/>
        <v>0</v>
      </c>
    </row>
    <row r="1114" s="248" customFormat="1" ht="11.25" spans="1:9">
      <c r="A1114" s="280"/>
      <c r="B1114" s="280"/>
      <c r="C1114" s="289"/>
      <c r="D1114" s="274">
        <f t="shared" si="40"/>
        <v>0</v>
      </c>
      <c r="E1114" s="283">
        <v>2240199</v>
      </c>
      <c r="F1114" s="312" t="s">
        <v>1362</v>
      </c>
      <c r="G1114" s="285"/>
      <c r="H1114" s="288">
        <v>10</v>
      </c>
      <c r="I1114" s="282">
        <f t="shared" si="41"/>
        <v>10</v>
      </c>
    </row>
    <row r="1115" s="248" customFormat="1" ht="11.25" spans="1:9">
      <c r="A1115" s="280"/>
      <c r="B1115" s="280"/>
      <c r="C1115" s="289"/>
      <c r="D1115" s="274">
        <f t="shared" si="40"/>
        <v>0</v>
      </c>
      <c r="E1115" s="283">
        <v>22402</v>
      </c>
      <c r="F1115" s="312" t="s">
        <v>1363</v>
      </c>
      <c r="G1115" s="285">
        <f>SUM(G1116:G1120)</f>
        <v>476</v>
      </c>
      <c r="H1115" s="286">
        <f>SUM(H1116:H1120)</f>
        <v>630</v>
      </c>
      <c r="I1115" s="282">
        <f t="shared" si="41"/>
        <v>154</v>
      </c>
    </row>
    <row r="1116" s="248" customFormat="1" ht="11.25" spans="1:9">
      <c r="A1116" s="280"/>
      <c r="B1116" s="280"/>
      <c r="C1116" s="289"/>
      <c r="D1116" s="274">
        <f t="shared" si="40"/>
        <v>0</v>
      </c>
      <c r="E1116" s="283">
        <v>2240201</v>
      </c>
      <c r="F1116" s="312" t="s">
        <v>1364</v>
      </c>
      <c r="G1116" s="285">
        <v>476</v>
      </c>
      <c r="H1116" s="288">
        <v>624</v>
      </c>
      <c r="I1116" s="282">
        <f t="shared" si="41"/>
        <v>148</v>
      </c>
    </row>
    <row r="1117" s="248" customFormat="1" ht="11.25" spans="1:9">
      <c r="A1117" s="280"/>
      <c r="B1117" s="280"/>
      <c r="C1117" s="289"/>
      <c r="D1117" s="274">
        <f t="shared" si="40"/>
        <v>0</v>
      </c>
      <c r="E1117" s="283">
        <v>2240202</v>
      </c>
      <c r="F1117" s="312" t="s">
        <v>1365</v>
      </c>
      <c r="G1117" s="285"/>
      <c r="H1117" s="288"/>
      <c r="I1117" s="282">
        <f t="shared" si="41"/>
        <v>0</v>
      </c>
    </row>
    <row r="1118" s="248" customFormat="1" ht="11.25" spans="1:9">
      <c r="A1118" s="280"/>
      <c r="B1118" s="280"/>
      <c r="C1118" s="289"/>
      <c r="D1118" s="274">
        <f t="shared" si="40"/>
        <v>0</v>
      </c>
      <c r="E1118" s="283">
        <v>2240203</v>
      </c>
      <c r="F1118" s="312" t="s">
        <v>1366</v>
      </c>
      <c r="G1118" s="285"/>
      <c r="H1118" s="288"/>
      <c r="I1118" s="282">
        <f t="shared" si="41"/>
        <v>0</v>
      </c>
    </row>
    <row r="1119" s="248" customFormat="1" ht="11.25" spans="1:9">
      <c r="A1119" s="280"/>
      <c r="B1119" s="280"/>
      <c r="C1119" s="289"/>
      <c r="D1119" s="274">
        <f t="shared" si="40"/>
        <v>0</v>
      </c>
      <c r="E1119" s="283">
        <v>2240204</v>
      </c>
      <c r="F1119" s="312" t="s">
        <v>1367</v>
      </c>
      <c r="G1119" s="285"/>
      <c r="H1119" s="288">
        <v>6</v>
      </c>
      <c r="I1119" s="282">
        <f t="shared" si="41"/>
        <v>6</v>
      </c>
    </row>
    <row r="1120" s="248" customFormat="1" ht="11.25" spans="1:9">
      <c r="A1120" s="280"/>
      <c r="B1120" s="280"/>
      <c r="C1120" s="289"/>
      <c r="D1120" s="274">
        <f t="shared" si="40"/>
        <v>0</v>
      </c>
      <c r="E1120" s="283">
        <v>2240299</v>
      </c>
      <c r="F1120" s="312" t="s">
        <v>1368</v>
      </c>
      <c r="G1120" s="285"/>
      <c r="H1120" s="288"/>
      <c r="I1120" s="282">
        <f t="shared" si="41"/>
        <v>0</v>
      </c>
    </row>
    <row r="1121" s="248" customFormat="1" ht="11.25" spans="1:9">
      <c r="A1121" s="280"/>
      <c r="B1121" s="280"/>
      <c r="C1121" s="289"/>
      <c r="D1121" s="274">
        <f t="shared" si="40"/>
        <v>0</v>
      </c>
      <c r="E1121" s="283">
        <v>22403</v>
      </c>
      <c r="F1121" s="312" t="s">
        <v>1369</v>
      </c>
      <c r="G1121" s="285"/>
      <c r="H1121" s="288"/>
      <c r="I1121" s="282">
        <f t="shared" si="41"/>
        <v>0</v>
      </c>
    </row>
    <row r="1122" s="248" customFormat="1" ht="11.25" spans="1:9">
      <c r="A1122" s="280"/>
      <c r="B1122" s="280"/>
      <c r="C1122" s="289"/>
      <c r="D1122" s="274">
        <f t="shared" si="40"/>
        <v>0</v>
      </c>
      <c r="E1122" s="283">
        <v>2240301</v>
      </c>
      <c r="F1122" s="312" t="s">
        <v>1364</v>
      </c>
      <c r="G1122" s="285"/>
      <c r="H1122" s="288"/>
      <c r="I1122" s="282">
        <f t="shared" si="41"/>
        <v>0</v>
      </c>
    </row>
    <row r="1123" s="248" customFormat="1" ht="11.25" spans="1:9">
      <c r="A1123" s="280"/>
      <c r="B1123" s="280"/>
      <c r="C1123" s="289"/>
      <c r="D1123" s="274">
        <f t="shared" si="40"/>
        <v>0</v>
      </c>
      <c r="E1123" s="283">
        <v>2240302</v>
      </c>
      <c r="F1123" s="312" t="s">
        <v>1365</v>
      </c>
      <c r="G1123" s="285"/>
      <c r="H1123" s="288"/>
      <c r="I1123" s="282">
        <f t="shared" si="41"/>
        <v>0</v>
      </c>
    </row>
    <row r="1124" s="248" customFormat="1" ht="11.25" spans="1:9">
      <c r="A1124" s="280"/>
      <c r="B1124" s="280"/>
      <c r="C1124" s="289"/>
      <c r="D1124" s="274">
        <f t="shared" si="40"/>
        <v>0</v>
      </c>
      <c r="E1124" s="283">
        <v>2240303</v>
      </c>
      <c r="F1124" s="312" t="s">
        <v>1366</v>
      </c>
      <c r="G1124" s="285"/>
      <c r="H1124" s="288"/>
      <c r="I1124" s="282">
        <f t="shared" si="41"/>
        <v>0</v>
      </c>
    </row>
    <row r="1125" s="248" customFormat="1" ht="11.25" spans="1:9">
      <c r="A1125" s="280"/>
      <c r="B1125" s="280"/>
      <c r="C1125" s="289"/>
      <c r="D1125" s="274">
        <f t="shared" si="40"/>
        <v>0</v>
      </c>
      <c r="E1125" s="283">
        <v>2240304</v>
      </c>
      <c r="F1125" s="312" t="s">
        <v>1370</v>
      </c>
      <c r="G1125" s="285"/>
      <c r="H1125" s="288"/>
      <c r="I1125" s="282">
        <f t="shared" si="41"/>
        <v>0</v>
      </c>
    </row>
    <row r="1126" s="248" customFormat="1" ht="11.25" spans="1:9">
      <c r="A1126" s="280"/>
      <c r="B1126" s="280"/>
      <c r="C1126" s="289"/>
      <c r="D1126" s="274">
        <f t="shared" si="40"/>
        <v>0</v>
      </c>
      <c r="E1126" s="283">
        <v>2240399</v>
      </c>
      <c r="F1126" s="312" t="s">
        <v>1371</v>
      </c>
      <c r="G1126" s="285"/>
      <c r="H1126" s="288"/>
      <c r="I1126" s="282">
        <f t="shared" si="41"/>
        <v>0</v>
      </c>
    </row>
    <row r="1127" s="248" customFormat="1" ht="11.25" spans="1:9">
      <c r="A1127" s="280"/>
      <c r="B1127" s="280"/>
      <c r="C1127" s="289"/>
      <c r="D1127" s="274">
        <f t="shared" si="40"/>
        <v>0</v>
      </c>
      <c r="E1127" s="283">
        <v>22405</v>
      </c>
      <c r="F1127" s="284" t="s">
        <v>1372</v>
      </c>
      <c r="G1127" s="285">
        <f>SUM(G1128:G1139)</f>
        <v>66</v>
      </c>
      <c r="H1127" s="286">
        <f>SUM(H1128:H1139)</f>
        <v>87</v>
      </c>
      <c r="I1127" s="282">
        <f t="shared" si="41"/>
        <v>21</v>
      </c>
    </row>
    <row r="1128" s="248" customFormat="1" ht="11.25" spans="1:9">
      <c r="A1128" s="280"/>
      <c r="B1128" s="280"/>
      <c r="C1128" s="289"/>
      <c r="D1128" s="274">
        <f t="shared" si="40"/>
        <v>0</v>
      </c>
      <c r="E1128" s="283">
        <v>2240501</v>
      </c>
      <c r="F1128" s="284" t="s">
        <v>318</v>
      </c>
      <c r="G1128" s="285">
        <v>61</v>
      </c>
      <c r="H1128" s="288">
        <v>66</v>
      </c>
      <c r="I1128" s="282">
        <f t="shared" si="41"/>
        <v>5</v>
      </c>
    </row>
    <row r="1129" s="248" customFormat="1" ht="11.25" spans="1:9">
      <c r="A1129" s="280"/>
      <c r="B1129" s="280"/>
      <c r="C1129" s="289"/>
      <c r="D1129" s="274">
        <f t="shared" si="40"/>
        <v>0</v>
      </c>
      <c r="E1129" s="283">
        <v>2240502</v>
      </c>
      <c r="F1129" s="284" t="s">
        <v>321</v>
      </c>
      <c r="G1129" s="285">
        <v>5</v>
      </c>
      <c r="H1129" s="288">
        <v>5</v>
      </c>
      <c r="I1129" s="282">
        <f t="shared" si="41"/>
        <v>0</v>
      </c>
    </row>
    <row r="1130" s="248" customFormat="1" ht="11.25" spans="1:9">
      <c r="A1130" s="280"/>
      <c r="B1130" s="280"/>
      <c r="C1130" s="289"/>
      <c r="D1130" s="274">
        <f t="shared" si="40"/>
        <v>0</v>
      </c>
      <c r="E1130" s="283">
        <v>2240503</v>
      </c>
      <c r="F1130" s="284" t="s">
        <v>324</v>
      </c>
      <c r="G1130" s="285"/>
      <c r="H1130" s="288"/>
      <c r="I1130" s="282">
        <f t="shared" si="41"/>
        <v>0</v>
      </c>
    </row>
    <row r="1131" s="248" customFormat="1" ht="11.25" spans="1:9">
      <c r="A1131" s="280"/>
      <c r="B1131" s="280"/>
      <c r="C1131" s="289"/>
      <c r="D1131" s="274">
        <f t="shared" si="40"/>
        <v>0</v>
      </c>
      <c r="E1131" s="283">
        <v>2240504</v>
      </c>
      <c r="F1131" s="284" t="s">
        <v>1373</v>
      </c>
      <c r="G1131" s="285"/>
      <c r="H1131" s="288"/>
      <c r="I1131" s="282">
        <f t="shared" si="41"/>
        <v>0</v>
      </c>
    </row>
    <row r="1132" s="248" customFormat="1" ht="11.25" spans="1:9">
      <c r="A1132" s="280"/>
      <c r="B1132" s="280"/>
      <c r="C1132" s="289"/>
      <c r="D1132" s="274">
        <f t="shared" si="40"/>
        <v>0</v>
      </c>
      <c r="E1132" s="283">
        <v>2240505</v>
      </c>
      <c r="F1132" s="284" t="s">
        <v>1374</v>
      </c>
      <c r="G1132" s="285"/>
      <c r="H1132" s="288">
        <v>1</v>
      </c>
      <c r="I1132" s="282">
        <f t="shared" si="41"/>
        <v>1</v>
      </c>
    </row>
    <row r="1133" s="248" customFormat="1" ht="11.25" spans="1:9">
      <c r="A1133" s="280"/>
      <c r="B1133" s="280"/>
      <c r="C1133" s="289"/>
      <c r="D1133" s="274">
        <f t="shared" si="40"/>
        <v>0</v>
      </c>
      <c r="E1133" s="283">
        <v>2240506</v>
      </c>
      <c r="F1133" s="284" t="s">
        <v>1375</v>
      </c>
      <c r="G1133" s="285"/>
      <c r="H1133" s="288"/>
      <c r="I1133" s="282">
        <f t="shared" si="41"/>
        <v>0</v>
      </c>
    </row>
    <row r="1134" s="248" customFormat="1" ht="11.25" spans="1:9">
      <c r="A1134" s="280"/>
      <c r="B1134" s="280"/>
      <c r="C1134" s="289"/>
      <c r="D1134" s="274">
        <f t="shared" si="40"/>
        <v>0</v>
      </c>
      <c r="E1134" s="283">
        <v>2240507</v>
      </c>
      <c r="F1134" s="284" t="s">
        <v>1376</v>
      </c>
      <c r="G1134" s="285"/>
      <c r="H1134" s="288">
        <v>15</v>
      </c>
      <c r="I1134" s="282">
        <f t="shared" si="41"/>
        <v>15</v>
      </c>
    </row>
    <row r="1135" s="248" customFormat="1" ht="11.25" spans="1:9">
      <c r="A1135" s="280"/>
      <c r="B1135" s="280"/>
      <c r="C1135" s="289"/>
      <c r="D1135" s="274">
        <f t="shared" si="40"/>
        <v>0</v>
      </c>
      <c r="E1135" s="283">
        <v>2240508</v>
      </c>
      <c r="F1135" s="284" t="s">
        <v>1377</v>
      </c>
      <c r="G1135" s="285"/>
      <c r="H1135" s="288"/>
      <c r="I1135" s="282">
        <f t="shared" si="41"/>
        <v>0</v>
      </c>
    </row>
    <row r="1136" s="248" customFormat="1" ht="11.25" spans="1:9">
      <c r="A1136" s="280"/>
      <c r="B1136" s="280"/>
      <c r="C1136" s="289"/>
      <c r="D1136" s="274">
        <f t="shared" si="40"/>
        <v>0</v>
      </c>
      <c r="E1136" s="283">
        <v>2240509</v>
      </c>
      <c r="F1136" s="284" t="s">
        <v>1378</v>
      </c>
      <c r="G1136" s="285"/>
      <c r="H1136" s="288"/>
      <c r="I1136" s="282">
        <f t="shared" si="41"/>
        <v>0</v>
      </c>
    </row>
    <row r="1137" s="248" customFormat="1" ht="11.25" spans="1:9">
      <c r="A1137" s="280"/>
      <c r="B1137" s="280"/>
      <c r="C1137" s="289"/>
      <c r="D1137" s="274">
        <f t="shared" si="40"/>
        <v>0</v>
      </c>
      <c r="E1137" s="283">
        <v>2240510</v>
      </c>
      <c r="F1137" s="284" t="s">
        <v>1379</v>
      </c>
      <c r="G1137" s="285"/>
      <c r="H1137" s="288"/>
      <c r="I1137" s="282">
        <f t="shared" si="41"/>
        <v>0</v>
      </c>
    </row>
    <row r="1138" s="248" customFormat="1" ht="11.25" spans="1:9">
      <c r="A1138" s="280"/>
      <c r="B1138" s="280"/>
      <c r="C1138" s="289"/>
      <c r="D1138" s="274">
        <f t="shared" si="40"/>
        <v>0</v>
      </c>
      <c r="E1138" s="283">
        <v>2240550</v>
      </c>
      <c r="F1138" s="284" t="s">
        <v>1380</v>
      </c>
      <c r="G1138" s="285"/>
      <c r="H1138" s="288"/>
      <c r="I1138" s="282">
        <f t="shared" si="41"/>
        <v>0</v>
      </c>
    </row>
    <row r="1139" s="248" customFormat="1" ht="11.25" spans="1:9">
      <c r="A1139" s="280"/>
      <c r="B1139" s="280"/>
      <c r="C1139" s="289"/>
      <c r="D1139" s="274">
        <f t="shared" si="40"/>
        <v>0</v>
      </c>
      <c r="E1139" s="283">
        <v>2240599</v>
      </c>
      <c r="F1139" s="284" t="s">
        <v>1381</v>
      </c>
      <c r="G1139" s="285"/>
      <c r="H1139" s="288"/>
      <c r="I1139" s="282">
        <f t="shared" si="41"/>
        <v>0</v>
      </c>
    </row>
    <row r="1140" s="248" customFormat="1" ht="11.25" spans="1:9">
      <c r="A1140" s="280"/>
      <c r="B1140" s="280"/>
      <c r="C1140" s="289"/>
      <c r="D1140" s="274">
        <f t="shared" si="40"/>
        <v>0</v>
      </c>
      <c r="E1140" s="283">
        <v>22406</v>
      </c>
      <c r="F1140" s="312" t="s">
        <v>1382</v>
      </c>
      <c r="G1140" s="285">
        <f>SUM(G1141:G1143)</f>
        <v>221</v>
      </c>
      <c r="H1140" s="288">
        <f>SUM(H1141:H1143)</f>
        <v>662</v>
      </c>
      <c r="I1140" s="282">
        <f t="shared" si="41"/>
        <v>441</v>
      </c>
    </row>
    <row r="1141" s="248" customFormat="1" ht="11.25" spans="1:9">
      <c r="A1141" s="280"/>
      <c r="B1141" s="280"/>
      <c r="C1141" s="289"/>
      <c r="D1141" s="274">
        <f t="shared" si="40"/>
        <v>0</v>
      </c>
      <c r="E1141" s="283">
        <v>2240601</v>
      </c>
      <c r="F1141" s="312" t="s">
        <v>1383</v>
      </c>
      <c r="G1141" s="285">
        <v>200</v>
      </c>
      <c r="H1141" s="288">
        <v>527</v>
      </c>
      <c r="I1141" s="282">
        <f t="shared" si="41"/>
        <v>327</v>
      </c>
    </row>
    <row r="1142" s="248" customFormat="1" ht="11.25" spans="1:9">
      <c r="A1142" s="280"/>
      <c r="B1142" s="280"/>
      <c r="C1142" s="289"/>
      <c r="D1142" s="274">
        <f t="shared" si="40"/>
        <v>0</v>
      </c>
      <c r="E1142" s="283">
        <v>2240602</v>
      </c>
      <c r="F1142" s="310" t="s">
        <v>1384</v>
      </c>
      <c r="G1142" s="285"/>
      <c r="H1142" s="288">
        <v>96</v>
      </c>
      <c r="I1142" s="282">
        <f t="shared" si="41"/>
        <v>96</v>
      </c>
    </row>
    <row r="1143" s="248" customFormat="1" ht="11.25" spans="1:9">
      <c r="A1143" s="280"/>
      <c r="B1143" s="280"/>
      <c r="C1143" s="289"/>
      <c r="D1143" s="274">
        <f t="shared" si="40"/>
        <v>0</v>
      </c>
      <c r="E1143" s="283">
        <v>2240699</v>
      </c>
      <c r="F1143" s="312" t="s">
        <v>1385</v>
      </c>
      <c r="G1143" s="285">
        <v>21</v>
      </c>
      <c r="H1143" s="288">
        <v>39</v>
      </c>
      <c r="I1143" s="282">
        <f t="shared" si="41"/>
        <v>18</v>
      </c>
    </row>
    <row r="1144" s="248" customFormat="1" ht="11.25" spans="1:9">
      <c r="A1144" s="280"/>
      <c r="B1144" s="280"/>
      <c r="C1144" s="289"/>
      <c r="D1144" s="274">
        <f t="shared" si="40"/>
        <v>0</v>
      </c>
      <c r="E1144" s="283">
        <v>22407</v>
      </c>
      <c r="F1144" s="312" t="s">
        <v>1386</v>
      </c>
      <c r="G1144" s="285">
        <f>SUM(G1145:G1149)</f>
        <v>0</v>
      </c>
      <c r="H1144" s="286">
        <f>SUM(H1145:H1149)</f>
        <v>2309</v>
      </c>
      <c r="I1144" s="282">
        <f t="shared" si="41"/>
        <v>2309</v>
      </c>
    </row>
    <row r="1145" s="248" customFormat="1" ht="11.25" spans="1:9">
      <c r="A1145" s="280"/>
      <c r="B1145" s="280"/>
      <c r="C1145" s="289"/>
      <c r="D1145" s="274">
        <f t="shared" si="40"/>
        <v>0</v>
      </c>
      <c r="E1145" s="283">
        <v>2240701</v>
      </c>
      <c r="F1145" s="312" t="s">
        <v>1387</v>
      </c>
      <c r="G1145" s="285"/>
      <c r="H1145" s="288"/>
      <c r="I1145" s="282">
        <f t="shared" si="41"/>
        <v>0</v>
      </c>
    </row>
    <row r="1146" s="248" customFormat="1" ht="11.25" spans="1:9">
      <c r="A1146" s="280"/>
      <c r="B1146" s="280"/>
      <c r="C1146" s="289"/>
      <c r="D1146" s="274">
        <f t="shared" si="40"/>
        <v>0</v>
      </c>
      <c r="E1146" s="283">
        <v>2240702</v>
      </c>
      <c r="F1146" s="312" t="s">
        <v>1388</v>
      </c>
      <c r="G1146" s="285"/>
      <c r="H1146" s="288"/>
      <c r="I1146" s="282">
        <f t="shared" si="41"/>
        <v>0</v>
      </c>
    </row>
    <row r="1147" s="248" customFormat="1" ht="11.25" spans="1:9">
      <c r="A1147" s="280"/>
      <c r="B1147" s="280"/>
      <c r="C1147" s="289"/>
      <c r="D1147" s="274">
        <f t="shared" si="40"/>
        <v>0</v>
      </c>
      <c r="E1147" s="283">
        <v>2240703</v>
      </c>
      <c r="F1147" s="312" t="s">
        <v>1389</v>
      </c>
      <c r="G1147" s="280"/>
      <c r="H1147" s="289">
        <v>205</v>
      </c>
      <c r="I1147" s="282">
        <f t="shared" si="41"/>
        <v>205</v>
      </c>
    </row>
    <row r="1148" s="248" customFormat="1" ht="11.25" spans="1:9">
      <c r="A1148" s="280"/>
      <c r="B1148" s="280"/>
      <c r="C1148" s="289"/>
      <c r="D1148" s="274">
        <f t="shared" si="40"/>
        <v>0</v>
      </c>
      <c r="E1148" s="283">
        <v>2240704</v>
      </c>
      <c r="F1148" s="312" t="s">
        <v>1390</v>
      </c>
      <c r="G1148" s="272"/>
      <c r="H1148" s="289">
        <v>2066</v>
      </c>
      <c r="I1148" s="282">
        <f t="shared" si="41"/>
        <v>2066</v>
      </c>
    </row>
    <row r="1149" s="248" customFormat="1" ht="11.25" spans="1:9">
      <c r="A1149" s="280"/>
      <c r="B1149" s="280"/>
      <c r="C1149" s="289"/>
      <c r="D1149" s="274">
        <f t="shared" si="40"/>
        <v>0</v>
      </c>
      <c r="E1149" s="283">
        <v>2240799</v>
      </c>
      <c r="F1149" s="312" t="s">
        <v>1391</v>
      </c>
      <c r="G1149" s="285"/>
      <c r="H1149" s="288">
        <v>38</v>
      </c>
      <c r="I1149" s="282">
        <f t="shared" si="41"/>
        <v>38</v>
      </c>
    </row>
    <row r="1150" s="248" customFormat="1" ht="11.25" spans="1:9">
      <c r="A1150" s="280"/>
      <c r="B1150" s="280"/>
      <c r="C1150" s="289"/>
      <c r="D1150" s="274">
        <f t="shared" si="40"/>
        <v>0</v>
      </c>
      <c r="E1150" s="283">
        <v>22499</v>
      </c>
      <c r="F1150" s="312" t="s">
        <v>1392</v>
      </c>
      <c r="G1150" s="285"/>
      <c r="H1150" s="288">
        <f>SUM(H1151)</f>
        <v>28</v>
      </c>
      <c r="I1150" s="282">
        <f t="shared" si="41"/>
        <v>28</v>
      </c>
    </row>
    <row r="1151" s="248" customFormat="1" ht="11.25" spans="1:9">
      <c r="A1151" s="280"/>
      <c r="B1151" s="280"/>
      <c r="C1151" s="289"/>
      <c r="D1151" s="274"/>
      <c r="E1151" s="283">
        <v>2249999</v>
      </c>
      <c r="F1151" s="312" t="s">
        <v>1393</v>
      </c>
      <c r="G1151" s="285"/>
      <c r="H1151" s="288">
        <v>28</v>
      </c>
      <c r="I1151" s="282"/>
    </row>
    <row r="1152" s="248" customFormat="1" ht="11.25" spans="1:9">
      <c r="A1152" s="280"/>
      <c r="B1152" s="280"/>
      <c r="C1152" s="289"/>
      <c r="D1152" s="274">
        <f t="shared" ref="D1152:D1155" si="42">C1152-B1152</f>
        <v>0</v>
      </c>
      <c r="E1152" s="275">
        <v>227</v>
      </c>
      <c r="F1152" s="313" t="s">
        <v>1394</v>
      </c>
      <c r="G1152" s="314">
        <v>6000</v>
      </c>
      <c r="H1152" s="297"/>
      <c r="I1152" s="274">
        <f t="shared" ref="I1152:I1155" si="43">H1152-G1152</f>
        <v>-6000</v>
      </c>
    </row>
    <row r="1153" s="248" customFormat="1" ht="11.25" spans="1:9">
      <c r="A1153" s="280"/>
      <c r="B1153" s="280"/>
      <c r="C1153" s="289"/>
      <c r="D1153" s="274">
        <f t="shared" si="42"/>
        <v>0</v>
      </c>
      <c r="E1153" s="275">
        <v>229</v>
      </c>
      <c r="F1153" s="313" t="s">
        <v>1395</v>
      </c>
      <c r="G1153" s="277">
        <f>SUM(G1154:G1155)</f>
        <v>86133</v>
      </c>
      <c r="H1153" s="278">
        <f>SUM(H1154:H1155)</f>
        <v>3977</v>
      </c>
      <c r="I1153" s="274">
        <f t="shared" si="43"/>
        <v>-82156</v>
      </c>
    </row>
    <row r="1154" s="248" customFormat="1" ht="11.25" spans="1:9">
      <c r="A1154" s="280"/>
      <c r="B1154" s="280"/>
      <c r="C1154" s="289"/>
      <c r="D1154" s="274">
        <f t="shared" si="42"/>
        <v>0</v>
      </c>
      <c r="E1154" s="283">
        <v>22902</v>
      </c>
      <c r="F1154" s="315" t="s">
        <v>1396</v>
      </c>
      <c r="G1154" s="285">
        <v>326</v>
      </c>
      <c r="H1154" s="288"/>
      <c r="I1154" s="282">
        <f t="shared" si="43"/>
        <v>-326</v>
      </c>
    </row>
    <row r="1155" s="248" customFormat="1" ht="11.25" spans="1:9">
      <c r="A1155" s="280"/>
      <c r="B1155" s="280"/>
      <c r="C1155" s="289"/>
      <c r="D1155" s="274">
        <f t="shared" si="42"/>
        <v>0</v>
      </c>
      <c r="E1155" s="283">
        <v>22999</v>
      </c>
      <c r="F1155" s="315" t="s">
        <v>1397</v>
      </c>
      <c r="G1155" s="285">
        <v>85807</v>
      </c>
      <c r="H1155" s="288">
        <f>SUM(H1156)</f>
        <v>3977</v>
      </c>
      <c r="I1155" s="282">
        <f t="shared" si="43"/>
        <v>-81830</v>
      </c>
    </row>
    <row r="1156" s="248" customFormat="1" ht="11.25" spans="1:9">
      <c r="A1156" s="280"/>
      <c r="B1156" s="280"/>
      <c r="C1156" s="289"/>
      <c r="D1156" s="274"/>
      <c r="E1156" s="283">
        <v>2299999</v>
      </c>
      <c r="F1156" s="315" t="s">
        <v>1398</v>
      </c>
      <c r="G1156" s="285"/>
      <c r="H1156" s="288">
        <v>3977</v>
      </c>
      <c r="I1156" s="282"/>
    </row>
    <row r="1157" s="248" customFormat="1" ht="11.25" spans="1:9">
      <c r="A1157" s="280"/>
      <c r="B1157" s="280"/>
      <c r="C1157" s="289"/>
      <c r="D1157" s="274">
        <f t="shared" ref="D1157:D1162" si="44">C1157-B1157</f>
        <v>0</v>
      </c>
      <c r="E1157" s="275">
        <v>232</v>
      </c>
      <c r="F1157" s="276" t="s">
        <v>1399</v>
      </c>
      <c r="G1157" s="314">
        <f>SUM(G1158)</f>
        <v>4832</v>
      </c>
      <c r="H1157" s="278">
        <f>SUM(H1158)</f>
        <v>4876</v>
      </c>
      <c r="I1157" s="274">
        <f t="shared" ref="I1157:I1162" si="45">H1157-G1157</f>
        <v>44</v>
      </c>
    </row>
    <row r="1158" s="248" customFormat="1" ht="11.25" spans="1:9">
      <c r="A1158" s="280"/>
      <c r="B1158" s="280"/>
      <c r="C1158" s="289"/>
      <c r="D1158" s="274">
        <f t="shared" si="44"/>
        <v>0</v>
      </c>
      <c r="E1158" s="283">
        <v>2320301</v>
      </c>
      <c r="F1158" s="284" t="s">
        <v>1400</v>
      </c>
      <c r="G1158" s="296">
        <v>4832</v>
      </c>
      <c r="H1158" s="288">
        <v>4876</v>
      </c>
      <c r="I1158" s="282">
        <f t="shared" si="45"/>
        <v>44</v>
      </c>
    </row>
    <row r="1159" s="248" customFormat="1" ht="11.25" spans="1:9">
      <c r="A1159" s="280"/>
      <c r="B1159" s="280"/>
      <c r="C1159" s="289"/>
      <c r="D1159" s="274">
        <f t="shared" si="44"/>
        <v>0</v>
      </c>
      <c r="E1159" s="275">
        <v>233</v>
      </c>
      <c r="F1159" s="276" t="s">
        <v>1401</v>
      </c>
      <c r="G1159" s="277">
        <f>G1160</f>
        <v>2</v>
      </c>
      <c r="H1159" s="278">
        <f>H1160</f>
        <v>35</v>
      </c>
      <c r="I1159" s="274">
        <f t="shared" si="45"/>
        <v>33</v>
      </c>
    </row>
    <row r="1160" s="248" customFormat="1" ht="11.25" spans="1:9">
      <c r="A1160" s="280"/>
      <c r="B1160" s="280"/>
      <c r="C1160" s="289"/>
      <c r="D1160" s="274">
        <f t="shared" si="44"/>
        <v>0</v>
      </c>
      <c r="E1160" s="283">
        <v>23303</v>
      </c>
      <c r="F1160" s="284" t="s">
        <v>1402</v>
      </c>
      <c r="G1160" s="285">
        <v>2</v>
      </c>
      <c r="H1160" s="288">
        <v>35</v>
      </c>
      <c r="I1160" s="282">
        <f t="shared" si="45"/>
        <v>33</v>
      </c>
    </row>
    <row r="1161" s="248" customFormat="1" ht="11.25" spans="1:9">
      <c r="A1161" s="280"/>
      <c r="B1161" s="280"/>
      <c r="C1161" s="289"/>
      <c r="D1161" s="274">
        <f t="shared" si="44"/>
        <v>0</v>
      </c>
      <c r="E1161" s="282"/>
      <c r="F1161" s="283"/>
      <c r="G1161" s="280"/>
      <c r="H1161" s="289"/>
      <c r="I1161" s="282">
        <f t="shared" si="45"/>
        <v>0</v>
      </c>
    </row>
    <row r="1162" s="248" customFormat="1" ht="11.25" spans="1:9">
      <c r="A1162" s="316" t="s">
        <v>90</v>
      </c>
      <c r="B1162" s="272">
        <f>SUM(B6,B24)</f>
        <v>50600</v>
      </c>
      <c r="C1162" s="273">
        <f>SUM(C6,C24)</f>
        <v>36677</v>
      </c>
      <c r="D1162" s="274">
        <f t="shared" si="44"/>
        <v>-13923</v>
      </c>
      <c r="E1162" s="274"/>
      <c r="F1162" s="316" t="s">
        <v>91</v>
      </c>
      <c r="G1162" s="272">
        <f>SUM(G1159,G1157,G1153,G1152,G6,G249,G252,G265,G325,G380,G436,G493,G616,G687,G765,G788,G900,G950,G983,G1003,G1028,G1065,G1085,G1103)</f>
        <v>333112</v>
      </c>
      <c r="H1162" s="273">
        <f>SUM(H1159,H1157,H1153,H1152,H6,H249,H252,H265,H325,H380,H436,H493,H616,H687,H765,H788,H900,H950,H983,H1003,H1028,H1065,H1085,H1103)</f>
        <v>321974</v>
      </c>
      <c r="I1162" s="282">
        <f t="shared" si="45"/>
        <v>-11138</v>
      </c>
    </row>
    <row r="1163" s="248" customFormat="1" ht="11.25" spans="1:9">
      <c r="A1163" s="290" t="s">
        <v>1403</v>
      </c>
      <c r="B1163" s="272">
        <f>SUM(B1169,B1198,B1201,B1204,B1208,B1209+B1164)</f>
        <v>328212</v>
      </c>
      <c r="C1163" s="273">
        <f>SUM(C1169,C1198,C1201,C1204,C1208,C1209+C1164)</f>
        <v>327909</v>
      </c>
      <c r="D1163" s="274">
        <f t="shared" ref="D1163:D1210" si="46">C1163-B1163</f>
        <v>-303</v>
      </c>
      <c r="E1163" s="317"/>
      <c r="F1163" s="318" t="s">
        <v>1404</v>
      </c>
      <c r="G1163" s="272">
        <f>SUM(G1164)</f>
        <v>7000</v>
      </c>
      <c r="H1163" s="273">
        <f>SUM(H1164)</f>
        <v>11900</v>
      </c>
      <c r="I1163" s="282">
        <f t="shared" ref="I1163:I1210" si="47">H1163-G1163</f>
        <v>4900</v>
      </c>
    </row>
    <row r="1164" s="248" customFormat="1" ht="11.25" spans="1:9">
      <c r="A1164" s="290" t="s">
        <v>1405</v>
      </c>
      <c r="B1164" s="272">
        <f>SUM(B1165:B1168)</f>
        <v>4436</v>
      </c>
      <c r="C1164" s="289">
        <f>SUM(C1165:C1168)</f>
        <v>4436</v>
      </c>
      <c r="D1164" s="274">
        <f t="shared" si="46"/>
        <v>0</v>
      </c>
      <c r="E1164" s="317"/>
      <c r="F1164" s="318" t="s">
        <v>1406</v>
      </c>
      <c r="G1164" s="272">
        <f>SUM(G1165:G1166)</f>
        <v>7000</v>
      </c>
      <c r="H1164" s="273">
        <f>SUM(H1165:H1166)</f>
        <v>11900</v>
      </c>
      <c r="I1164" s="282">
        <f t="shared" si="47"/>
        <v>4900</v>
      </c>
    </row>
    <row r="1165" s="248" customFormat="1" ht="11.25" spans="1:9">
      <c r="A1165" s="319" t="s">
        <v>1407</v>
      </c>
      <c r="B1165" s="280">
        <v>798</v>
      </c>
      <c r="C1165" s="320">
        <v>798</v>
      </c>
      <c r="D1165" s="274">
        <f t="shared" si="46"/>
        <v>0</v>
      </c>
      <c r="E1165" s="317"/>
      <c r="F1165" s="321" t="s">
        <v>1408</v>
      </c>
      <c r="G1165" s="280"/>
      <c r="H1165" s="289"/>
      <c r="I1165" s="282">
        <f t="shared" si="47"/>
        <v>0</v>
      </c>
    </row>
    <row r="1166" s="248" customFormat="1" ht="11.25" spans="1:9">
      <c r="A1166" s="322" t="s">
        <v>1409</v>
      </c>
      <c r="B1166" s="280">
        <v>4326</v>
      </c>
      <c r="C1166" s="320">
        <v>4326</v>
      </c>
      <c r="D1166" s="274">
        <f t="shared" si="46"/>
        <v>0</v>
      </c>
      <c r="E1166" s="317"/>
      <c r="F1166" s="321" t="s">
        <v>1410</v>
      </c>
      <c r="G1166" s="280">
        <v>7000</v>
      </c>
      <c r="H1166" s="289">
        <v>11900</v>
      </c>
      <c r="I1166" s="282">
        <f t="shared" si="47"/>
        <v>4900</v>
      </c>
    </row>
    <row r="1167" s="248" customFormat="1" ht="11.25" spans="1:9">
      <c r="A1167" s="322" t="s">
        <v>1411</v>
      </c>
      <c r="B1167" s="280">
        <v>271</v>
      </c>
      <c r="C1167" s="320">
        <v>271</v>
      </c>
      <c r="D1167" s="274">
        <f t="shared" si="46"/>
        <v>0</v>
      </c>
      <c r="E1167" s="317"/>
      <c r="F1167" s="321"/>
      <c r="G1167" s="280"/>
      <c r="H1167" s="289"/>
      <c r="I1167" s="282">
        <f t="shared" si="47"/>
        <v>0</v>
      </c>
    </row>
    <row r="1168" s="248" customFormat="1" ht="11.25" spans="1:9">
      <c r="A1168" s="322" t="s">
        <v>1412</v>
      </c>
      <c r="B1168" s="280">
        <v>-959</v>
      </c>
      <c r="C1168" s="320">
        <v>-959</v>
      </c>
      <c r="D1168" s="274">
        <f t="shared" si="46"/>
        <v>0</v>
      </c>
      <c r="E1168" s="317"/>
      <c r="F1168" s="321"/>
      <c r="G1168" s="280"/>
      <c r="H1168" s="289"/>
      <c r="I1168" s="282">
        <f t="shared" si="47"/>
        <v>0</v>
      </c>
    </row>
    <row r="1169" s="248" customFormat="1" ht="11.25" spans="1:9">
      <c r="A1169" s="322" t="s">
        <v>1413</v>
      </c>
      <c r="B1169" s="323">
        <f>SUM(B1170:B1197)</f>
        <v>178200</v>
      </c>
      <c r="C1169" s="273">
        <f>SUM(C1170:C1197)</f>
        <v>205634</v>
      </c>
      <c r="D1169" s="274">
        <f t="shared" si="46"/>
        <v>27434</v>
      </c>
      <c r="E1169" s="282"/>
      <c r="F1169" s="321"/>
      <c r="G1169" s="280"/>
      <c r="H1169" s="289"/>
      <c r="I1169" s="282">
        <f t="shared" si="47"/>
        <v>0</v>
      </c>
    </row>
    <row r="1170" s="248" customFormat="1" ht="11.25" spans="1:9">
      <c r="A1170" s="324" t="s">
        <v>1414</v>
      </c>
      <c r="B1170" s="325">
        <v>3330</v>
      </c>
      <c r="C1170" s="320">
        <v>3330</v>
      </c>
      <c r="D1170" s="274">
        <f t="shared" si="46"/>
        <v>0</v>
      </c>
      <c r="E1170" s="282"/>
      <c r="F1170" s="318"/>
      <c r="G1170" s="280"/>
      <c r="H1170" s="289"/>
      <c r="I1170" s="282">
        <f t="shared" si="47"/>
        <v>0</v>
      </c>
    </row>
    <row r="1171" s="248" customFormat="1" ht="11.25" spans="1:9">
      <c r="A1171" s="324" t="s">
        <v>1415</v>
      </c>
      <c r="B1171" s="326">
        <v>29330</v>
      </c>
      <c r="C1171" s="289">
        <v>35922</v>
      </c>
      <c r="D1171" s="282">
        <f t="shared" si="46"/>
        <v>6592</v>
      </c>
      <c r="E1171" s="282"/>
      <c r="F1171" s="318"/>
      <c r="G1171" s="280"/>
      <c r="H1171" s="289"/>
      <c r="I1171" s="282">
        <f t="shared" si="47"/>
        <v>0</v>
      </c>
    </row>
    <row r="1172" s="248" customFormat="1" ht="21.75" spans="1:9">
      <c r="A1172" s="327" t="s">
        <v>1416</v>
      </c>
      <c r="B1172" s="326">
        <v>11618</v>
      </c>
      <c r="C1172" s="289">
        <v>13024</v>
      </c>
      <c r="D1172" s="282">
        <f t="shared" si="46"/>
        <v>1406</v>
      </c>
      <c r="E1172" s="282"/>
      <c r="F1172" s="290"/>
      <c r="G1172" s="280"/>
      <c r="H1172" s="289"/>
      <c r="I1172" s="282">
        <f t="shared" si="47"/>
        <v>0</v>
      </c>
    </row>
    <row r="1173" s="248" customFormat="1" ht="11.25" spans="1:9">
      <c r="A1173" s="322" t="s">
        <v>1417</v>
      </c>
      <c r="B1173" s="326">
        <v>25971</v>
      </c>
      <c r="C1173" s="289">
        <v>10594</v>
      </c>
      <c r="D1173" s="282">
        <f t="shared" si="46"/>
        <v>-15377</v>
      </c>
      <c r="E1173" s="282"/>
      <c r="F1173" s="280"/>
      <c r="G1173" s="280"/>
      <c r="H1173" s="289"/>
      <c r="I1173" s="282">
        <f t="shared" si="47"/>
        <v>0</v>
      </c>
    </row>
    <row r="1174" s="248" customFormat="1" ht="11.25" spans="1:9">
      <c r="A1174" s="328" t="s">
        <v>1418</v>
      </c>
      <c r="B1174" s="326">
        <v>916</v>
      </c>
      <c r="C1174" s="289">
        <v>916</v>
      </c>
      <c r="D1174" s="282">
        <f t="shared" si="46"/>
        <v>0</v>
      </c>
      <c r="E1174" s="282"/>
      <c r="F1174" s="280"/>
      <c r="G1174" s="280"/>
      <c r="H1174" s="289"/>
      <c r="I1174" s="282">
        <f t="shared" si="47"/>
        <v>0</v>
      </c>
    </row>
    <row r="1175" s="248" customFormat="1" ht="11.25" spans="1:9">
      <c r="A1175" s="322" t="s">
        <v>1419</v>
      </c>
      <c r="B1175" s="329">
        <v>1700</v>
      </c>
      <c r="C1175" s="289">
        <v>1743</v>
      </c>
      <c r="D1175" s="282">
        <f t="shared" si="46"/>
        <v>43</v>
      </c>
      <c r="E1175" s="282"/>
      <c r="F1175" s="280"/>
      <c r="G1175" s="280"/>
      <c r="H1175" s="289"/>
      <c r="I1175" s="282">
        <f t="shared" si="47"/>
        <v>0</v>
      </c>
    </row>
    <row r="1176" s="248" customFormat="1" ht="11.25" spans="1:9">
      <c r="A1176" s="322" t="s">
        <v>1420</v>
      </c>
      <c r="B1176" s="329">
        <v>4477</v>
      </c>
      <c r="C1176" s="289">
        <v>5022</v>
      </c>
      <c r="D1176" s="282">
        <f t="shared" si="46"/>
        <v>545</v>
      </c>
      <c r="E1176" s="282"/>
      <c r="F1176" s="280"/>
      <c r="G1176" s="280"/>
      <c r="H1176" s="289"/>
      <c r="I1176" s="282">
        <f t="shared" si="47"/>
        <v>0</v>
      </c>
    </row>
    <row r="1177" s="248" customFormat="1" ht="11.25" spans="1:9">
      <c r="A1177" s="322" t="s">
        <v>1421</v>
      </c>
      <c r="B1177" s="329">
        <v>12962</v>
      </c>
      <c r="C1177" s="289">
        <v>13704</v>
      </c>
      <c r="D1177" s="282">
        <f t="shared" si="46"/>
        <v>742</v>
      </c>
      <c r="E1177" s="282"/>
      <c r="F1177" s="280"/>
      <c r="G1177" s="280"/>
      <c r="H1177" s="289"/>
      <c r="I1177" s="282">
        <f t="shared" si="47"/>
        <v>0</v>
      </c>
    </row>
    <row r="1178" s="248" customFormat="1" ht="11.25" spans="1:9">
      <c r="A1178" s="322" t="s">
        <v>1422</v>
      </c>
      <c r="B1178" s="326">
        <v>4036</v>
      </c>
      <c r="C1178" s="289">
        <v>3074</v>
      </c>
      <c r="D1178" s="282">
        <f t="shared" si="46"/>
        <v>-962</v>
      </c>
      <c r="E1178" s="282"/>
      <c r="F1178" s="280"/>
      <c r="G1178" s="280"/>
      <c r="H1178" s="289"/>
      <c r="I1178" s="282">
        <f t="shared" si="47"/>
        <v>0</v>
      </c>
    </row>
    <row r="1179" s="248" customFormat="1" ht="11.25" spans="1:9">
      <c r="A1179" s="279" t="s">
        <v>1423</v>
      </c>
      <c r="B1179" s="326">
        <v>19543</v>
      </c>
      <c r="C1179" s="289">
        <v>22289</v>
      </c>
      <c r="D1179" s="282">
        <f t="shared" si="46"/>
        <v>2746</v>
      </c>
      <c r="E1179" s="282"/>
      <c r="F1179" s="280"/>
      <c r="G1179" s="280"/>
      <c r="H1179" s="289"/>
      <c r="I1179" s="282">
        <f t="shared" si="47"/>
        <v>0</v>
      </c>
    </row>
    <row r="1180" s="248" customFormat="1" ht="11.25" spans="1:9">
      <c r="A1180" s="322" t="s">
        <v>1424</v>
      </c>
      <c r="B1180" s="326">
        <v>7200</v>
      </c>
      <c r="C1180" s="289">
        <v>16242</v>
      </c>
      <c r="D1180" s="282">
        <f t="shared" si="46"/>
        <v>9042</v>
      </c>
      <c r="E1180" s="282"/>
      <c r="F1180" s="280"/>
      <c r="G1180" s="280"/>
      <c r="H1180" s="289"/>
      <c r="I1180" s="282">
        <f t="shared" si="47"/>
        <v>0</v>
      </c>
    </row>
    <row r="1181" s="248" customFormat="1" ht="11.25" spans="1:9">
      <c r="A1181" s="322" t="s">
        <v>1425</v>
      </c>
      <c r="B1181" s="326"/>
      <c r="C1181" s="289"/>
      <c r="D1181" s="282">
        <f t="shared" si="46"/>
        <v>0</v>
      </c>
      <c r="E1181" s="282"/>
      <c r="F1181" s="280"/>
      <c r="G1181" s="280"/>
      <c r="H1181" s="289"/>
      <c r="I1181" s="282">
        <f t="shared" si="47"/>
        <v>0</v>
      </c>
    </row>
    <row r="1182" s="248" customFormat="1" ht="21.75" spans="1:9">
      <c r="A1182" s="322" t="s">
        <v>1426</v>
      </c>
      <c r="B1182" s="326"/>
      <c r="C1182" s="289">
        <v>40</v>
      </c>
      <c r="D1182" s="282">
        <f t="shared" si="46"/>
        <v>40</v>
      </c>
      <c r="E1182" s="282"/>
      <c r="F1182" s="280"/>
      <c r="G1182" s="280"/>
      <c r="H1182" s="289"/>
      <c r="I1182" s="282"/>
    </row>
    <row r="1183" s="248" customFormat="1" ht="21.75" spans="1:9">
      <c r="A1183" s="322" t="s">
        <v>1427</v>
      </c>
      <c r="B1183" s="326"/>
      <c r="C1183" s="289">
        <v>1748</v>
      </c>
      <c r="D1183" s="282">
        <f t="shared" si="46"/>
        <v>1748</v>
      </c>
      <c r="E1183" s="282"/>
      <c r="F1183" s="280"/>
      <c r="G1183" s="280"/>
      <c r="H1183" s="289"/>
      <c r="I1183" s="282">
        <f t="shared" si="47"/>
        <v>0</v>
      </c>
    </row>
    <row r="1184" s="248" customFormat="1" ht="11.25" spans="1:9">
      <c r="A1184" s="322" t="s">
        <v>1428</v>
      </c>
      <c r="B1184" s="326">
        <v>1213</v>
      </c>
      <c r="C1184" s="289">
        <v>16956</v>
      </c>
      <c r="D1184" s="282">
        <f t="shared" si="46"/>
        <v>15743</v>
      </c>
      <c r="E1184" s="282"/>
      <c r="F1184" s="280"/>
      <c r="G1184" s="280"/>
      <c r="H1184" s="289"/>
      <c r="I1184" s="282">
        <f t="shared" si="47"/>
        <v>0</v>
      </c>
    </row>
    <row r="1185" s="248" customFormat="1" ht="21.75" spans="1:9">
      <c r="A1185" s="322" t="s">
        <v>1429</v>
      </c>
      <c r="B1185" s="326"/>
      <c r="C1185" s="289">
        <v>987</v>
      </c>
      <c r="D1185" s="282">
        <f t="shared" si="46"/>
        <v>987</v>
      </c>
      <c r="E1185" s="275"/>
      <c r="F1185" s="290"/>
      <c r="G1185" s="280"/>
      <c r="H1185" s="289"/>
      <c r="I1185" s="282">
        <f t="shared" si="47"/>
        <v>0</v>
      </c>
    </row>
    <row r="1186" s="248" customFormat="1" ht="21.75" spans="1:9">
      <c r="A1186" s="322" t="s">
        <v>1430</v>
      </c>
      <c r="B1186" s="330">
        <v>84</v>
      </c>
      <c r="C1186" s="289">
        <v>16439</v>
      </c>
      <c r="D1186" s="282">
        <f t="shared" si="46"/>
        <v>16355</v>
      </c>
      <c r="E1186" s="283"/>
      <c r="F1186" s="279"/>
      <c r="G1186" s="280"/>
      <c r="H1186" s="289"/>
      <c r="I1186" s="282">
        <f t="shared" si="47"/>
        <v>0</v>
      </c>
    </row>
    <row r="1187" s="248" customFormat="1" ht="21.75" spans="1:9">
      <c r="A1187" s="322" t="s">
        <v>1431</v>
      </c>
      <c r="B1187" s="331"/>
      <c r="C1187" s="289">
        <v>6695</v>
      </c>
      <c r="D1187" s="282">
        <f t="shared" si="46"/>
        <v>6695</v>
      </c>
      <c r="E1187" s="283"/>
      <c r="F1187" s="290"/>
      <c r="G1187" s="280"/>
      <c r="H1187" s="289"/>
      <c r="I1187" s="282">
        <f t="shared" si="47"/>
        <v>0</v>
      </c>
    </row>
    <row r="1188" s="248" customFormat="1" ht="21.75" spans="1:9">
      <c r="A1188" s="322" t="s">
        <v>1432</v>
      </c>
      <c r="B1188" s="331"/>
      <c r="C1188" s="289">
        <v>119</v>
      </c>
      <c r="D1188" s="282">
        <f t="shared" si="46"/>
        <v>119</v>
      </c>
      <c r="E1188" s="283"/>
      <c r="F1188" s="290"/>
      <c r="G1188" s="280"/>
      <c r="H1188" s="289"/>
      <c r="I1188" s="282">
        <f t="shared" si="47"/>
        <v>0</v>
      </c>
    </row>
    <row r="1189" s="248" customFormat="1" ht="21.75" spans="1:9">
      <c r="A1189" s="322" t="s">
        <v>1433</v>
      </c>
      <c r="B1189" s="331">
        <v>13869</v>
      </c>
      <c r="C1189" s="289">
        <v>15150</v>
      </c>
      <c r="D1189" s="282">
        <f t="shared" si="46"/>
        <v>1281</v>
      </c>
      <c r="E1189" s="283"/>
      <c r="F1189" s="290"/>
      <c r="G1189" s="277"/>
      <c r="H1189" s="297"/>
      <c r="I1189" s="282">
        <f t="shared" si="47"/>
        <v>0</v>
      </c>
    </row>
    <row r="1190" s="248" customFormat="1" ht="21.75" spans="1:9">
      <c r="A1190" s="322" t="s">
        <v>1434</v>
      </c>
      <c r="B1190" s="331"/>
      <c r="C1190" s="289">
        <v>7298</v>
      </c>
      <c r="D1190" s="282">
        <f t="shared" si="46"/>
        <v>7298</v>
      </c>
      <c r="E1190" s="283"/>
      <c r="F1190" s="279"/>
      <c r="G1190" s="285"/>
      <c r="H1190" s="288"/>
      <c r="I1190" s="282">
        <f t="shared" si="47"/>
        <v>0</v>
      </c>
    </row>
    <row r="1191" s="248" customFormat="1" ht="21.75" spans="1:9">
      <c r="A1191" s="322" t="s">
        <v>1435</v>
      </c>
      <c r="B1191" s="331"/>
      <c r="C1191" s="289">
        <v>1623</v>
      </c>
      <c r="D1191" s="282">
        <f t="shared" si="46"/>
        <v>1623</v>
      </c>
      <c r="E1191" s="282"/>
      <c r="F1191" s="323"/>
      <c r="G1191" s="280"/>
      <c r="H1191" s="289"/>
      <c r="I1191" s="282">
        <f t="shared" si="47"/>
        <v>0</v>
      </c>
    </row>
    <row r="1192" s="248" customFormat="1" ht="21.75" spans="1:9">
      <c r="A1192" s="322" t="s">
        <v>1436</v>
      </c>
      <c r="B1192" s="331"/>
      <c r="C1192" s="289">
        <v>190</v>
      </c>
      <c r="D1192" s="282">
        <f t="shared" si="46"/>
        <v>190</v>
      </c>
      <c r="E1192" s="282"/>
      <c r="F1192" s="280"/>
      <c r="G1192" s="280"/>
      <c r="H1192" s="289"/>
      <c r="I1192" s="282">
        <f t="shared" si="47"/>
        <v>0</v>
      </c>
    </row>
    <row r="1193" s="248" customFormat="1" ht="21.75" spans="1:9">
      <c r="A1193" s="322" t="s">
        <v>1437</v>
      </c>
      <c r="B1193" s="331"/>
      <c r="C1193" s="289">
        <v>30</v>
      </c>
      <c r="D1193" s="282">
        <f t="shared" si="46"/>
        <v>30</v>
      </c>
      <c r="E1193" s="282"/>
      <c r="F1193" s="316"/>
      <c r="G1193" s="272"/>
      <c r="H1193" s="273"/>
      <c r="I1193" s="282">
        <f t="shared" si="47"/>
        <v>0</v>
      </c>
    </row>
    <row r="1194" s="248" customFormat="1" ht="11.25" spans="1:9">
      <c r="A1194" s="322" t="s">
        <v>130</v>
      </c>
      <c r="B1194" s="331"/>
      <c r="C1194" s="289">
        <v>3642</v>
      </c>
      <c r="D1194" s="282">
        <f t="shared" si="46"/>
        <v>3642</v>
      </c>
      <c r="E1194" s="282"/>
      <c r="F1194" s="316"/>
      <c r="G1194" s="272"/>
      <c r="H1194" s="273"/>
      <c r="I1194" s="282"/>
    </row>
    <row r="1195" s="248" customFormat="1" ht="11.25" spans="1:9">
      <c r="A1195" s="322" t="s">
        <v>1438</v>
      </c>
      <c r="B1195" s="331"/>
      <c r="C1195" s="289">
        <v>754</v>
      </c>
      <c r="D1195" s="282">
        <f t="shared" si="46"/>
        <v>754</v>
      </c>
      <c r="E1195" s="282"/>
      <c r="F1195" s="316"/>
      <c r="G1195" s="272"/>
      <c r="H1195" s="273"/>
      <c r="I1195" s="282"/>
    </row>
    <row r="1196" s="248" customFormat="1" ht="11.25" spans="1:9">
      <c r="A1196" s="322" t="s">
        <v>1439</v>
      </c>
      <c r="B1196" s="331"/>
      <c r="C1196" s="289">
        <v>7885</v>
      </c>
      <c r="D1196" s="282">
        <f t="shared" si="46"/>
        <v>7885</v>
      </c>
      <c r="E1196" s="282"/>
      <c r="F1196" s="316"/>
      <c r="G1196" s="272"/>
      <c r="H1196" s="273"/>
      <c r="I1196" s="282"/>
    </row>
    <row r="1197" s="248" customFormat="1" ht="11.25" spans="1:9">
      <c r="A1197" s="322" t="s">
        <v>1440</v>
      </c>
      <c r="B1197" s="331">
        <v>41951</v>
      </c>
      <c r="C1197" s="289">
        <v>218</v>
      </c>
      <c r="D1197" s="282">
        <f t="shared" si="46"/>
        <v>-41733</v>
      </c>
      <c r="E1197" s="332"/>
      <c r="F1197" s="333"/>
      <c r="G1197" s="280"/>
      <c r="H1197" s="289"/>
      <c r="I1197" s="282">
        <f t="shared" si="47"/>
        <v>0</v>
      </c>
    </row>
    <row r="1198" s="248" customFormat="1" ht="11.25" spans="1:9">
      <c r="A1198" s="322" t="s">
        <v>1441</v>
      </c>
      <c r="B1198" s="323">
        <f>SUM(B1199:B1200)</f>
        <v>25869</v>
      </c>
      <c r="C1198" s="273">
        <f>SUM(C1199:C1200)</f>
        <v>61692</v>
      </c>
      <c r="D1198" s="274">
        <f t="shared" si="46"/>
        <v>35823</v>
      </c>
      <c r="E1198" s="332"/>
      <c r="F1198" s="333"/>
      <c r="G1198" s="280"/>
      <c r="H1198" s="289"/>
      <c r="I1198" s="282">
        <f t="shared" si="47"/>
        <v>0</v>
      </c>
    </row>
    <row r="1199" s="248" customFormat="1" ht="11.25" spans="1:9">
      <c r="A1199" s="322" t="s">
        <v>1442</v>
      </c>
      <c r="B1199" s="331">
        <v>25869</v>
      </c>
      <c r="C1199" s="289">
        <v>61692</v>
      </c>
      <c r="D1199" s="282">
        <f t="shared" si="46"/>
        <v>35823</v>
      </c>
      <c r="E1199" s="332"/>
      <c r="F1199" s="333"/>
      <c r="G1199" s="280"/>
      <c r="H1199" s="289"/>
      <c r="I1199" s="282">
        <f t="shared" si="47"/>
        <v>0</v>
      </c>
    </row>
    <row r="1200" s="248" customFormat="1" ht="11.25" spans="1:9">
      <c r="A1200" s="322" t="s">
        <v>1443</v>
      </c>
      <c r="B1200" s="334"/>
      <c r="C1200" s="335"/>
      <c r="D1200" s="282">
        <f t="shared" si="46"/>
        <v>0</v>
      </c>
      <c r="E1200" s="336">
        <v>23009</v>
      </c>
      <c r="F1200" s="337" t="s">
        <v>1444</v>
      </c>
      <c r="G1200" s="338"/>
      <c r="H1200" s="335"/>
      <c r="I1200" s="282">
        <f t="shared" si="47"/>
        <v>0</v>
      </c>
    </row>
    <row r="1201" s="248" customFormat="1" ht="11.25" spans="1:9">
      <c r="A1201" s="322" t="s">
        <v>1445</v>
      </c>
      <c r="B1201" s="331">
        <v>17797</v>
      </c>
      <c r="C1201" s="289">
        <v>17797</v>
      </c>
      <c r="D1201" s="282">
        <f t="shared" si="46"/>
        <v>0</v>
      </c>
      <c r="E1201" s="339">
        <v>2300901</v>
      </c>
      <c r="F1201" s="279" t="s">
        <v>1446</v>
      </c>
      <c r="G1201" s="280"/>
      <c r="H1201" s="289"/>
      <c r="I1201" s="282">
        <f t="shared" si="47"/>
        <v>0</v>
      </c>
    </row>
    <row r="1202" s="248" customFormat="1" ht="11.25" spans="1:9">
      <c r="A1202" s="340" t="s">
        <v>1447</v>
      </c>
      <c r="B1202" s="331"/>
      <c r="C1202" s="289">
        <v>17797</v>
      </c>
      <c r="D1202" s="282">
        <f t="shared" si="46"/>
        <v>17797</v>
      </c>
      <c r="E1202" s="317"/>
      <c r="F1202" s="279" t="s">
        <v>1448</v>
      </c>
      <c r="G1202" s="280"/>
      <c r="H1202" s="289"/>
      <c r="I1202" s="282">
        <f t="shared" si="47"/>
        <v>0</v>
      </c>
    </row>
    <row r="1203" s="248" customFormat="1" ht="11.25" spans="1:9">
      <c r="A1203" s="322"/>
      <c r="B1203" s="331"/>
      <c r="C1203" s="289"/>
      <c r="D1203" s="282">
        <f t="shared" si="46"/>
        <v>0</v>
      </c>
      <c r="E1203" s="339">
        <v>2301104</v>
      </c>
      <c r="F1203" s="290" t="s">
        <v>1449</v>
      </c>
      <c r="G1203" s="280"/>
      <c r="H1203" s="289"/>
      <c r="I1203" s="282">
        <f t="shared" si="47"/>
        <v>0</v>
      </c>
    </row>
    <row r="1204" s="248" customFormat="1" ht="11.25" spans="1:9">
      <c r="A1204" s="322" t="s">
        <v>1450</v>
      </c>
      <c r="B1204" s="331">
        <f>SUM(B1205:B1206)</f>
        <v>65303</v>
      </c>
      <c r="C1204" s="289">
        <f>SUM(C1205:C1207)</f>
        <v>6625</v>
      </c>
      <c r="D1204" s="282">
        <f t="shared" si="46"/>
        <v>-58678</v>
      </c>
      <c r="E1204" s="339"/>
      <c r="F1204" s="290" t="s">
        <v>1451</v>
      </c>
      <c r="G1204" s="280"/>
      <c r="H1204" s="289"/>
      <c r="I1204" s="282">
        <f t="shared" si="47"/>
        <v>0</v>
      </c>
    </row>
    <row r="1205" s="248" customFormat="1" ht="21.75" spans="1:9">
      <c r="A1205" s="322" t="s">
        <v>1452</v>
      </c>
      <c r="B1205" s="331">
        <v>65003</v>
      </c>
      <c r="C1205" s="289">
        <v>1605</v>
      </c>
      <c r="D1205" s="282">
        <f t="shared" si="46"/>
        <v>-63398</v>
      </c>
      <c r="E1205" s="339"/>
      <c r="F1205" s="290"/>
      <c r="G1205" s="280"/>
      <c r="H1205" s="289"/>
      <c r="I1205" s="282">
        <f t="shared" si="47"/>
        <v>0</v>
      </c>
    </row>
    <row r="1206" s="248" customFormat="1" ht="21.75" spans="1:9">
      <c r="A1206" s="322" t="s">
        <v>1453</v>
      </c>
      <c r="B1206" s="331">
        <v>300</v>
      </c>
      <c r="C1206" s="289">
        <v>20</v>
      </c>
      <c r="D1206" s="282">
        <f t="shared" si="46"/>
        <v>-280</v>
      </c>
      <c r="E1206" s="339">
        <v>231</v>
      </c>
      <c r="F1206" s="290" t="s">
        <v>1454</v>
      </c>
      <c r="G1206" s="277">
        <f>SUM(G1208)</f>
        <v>38700</v>
      </c>
      <c r="H1206" s="278">
        <v>30712</v>
      </c>
      <c r="I1206" s="282">
        <f t="shared" si="47"/>
        <v>-7988</v>
      </c>
    </row>
    <row r="1207" s="248" customFormat="1" ht="11.25" spans="1:9">
      <c r="A1207" s="322" t="s">
        <v>1455</v>
      </c>
      <c r="B1207" s="331"/>
      <c r="C1207" s="289">
        <v>5000</v>
      </c>
      <c r="D1207" s="282">
        <f t="shared" si="46"/>
        <v>5000</v>
      </c>
      <c r="E1207" s="339"/>
      <c r="F1207" s="290"/>
      <c r="G1207" s="277"/>
      <c r="H1207" s="341"/>
      <c r="I1207" s="282"/>
    </row>
    <row r="1208" s="248" customFormat="1" ht="11.25" spans="1:9">
      <c r="A1208" s="322" t="s">
        <v>1456</v>
      </c>
      <c r="B1208" s="331">
        <v>34830</v>
      </c>
      <c r="C1208" s="289">
        <v>29830</v>
      </c>
      <c r="D1208" s="282">
        <f t="shared" si="46"/>
        <v>-5000</v>
      </c>
      <c r="E1208" s="339">
        <v>23103</v>
      </c>
      <c r="F1208" s="279" t="s">
        <v>1457</v>
      </c>
      <c r="G1208" s="285">
        <v>38700</v>
      </c>
      <c r="H1208" s="288">
        <v>30712</v>
      </c>
      <c r="I1208" s="282">
        <f t="shared" si="47"/>
        <v>-7988</v>
      </c>
    </row>
    <row r="1209" s="248" customFormat="1" ht="11.25" spans="1:9">
      <c r="A1209" s="322" t="s">
        <v>1458</v>
      </c>
      <c r="B1209" s="331">
        <v>1777</v>
      </c>
      <c r="C1209" s="289">
        <v>1895</v>
      </c>
      <c r="D1209" s="282">
        <f t="shared" si="46"/>
        <v>118</v>
      </c>
      <c r="E1209" s="317"/>
      <c r="F1209" s="323" t="s">
        <v>1459</v>
      </c>
      <c r="G1209" s="280"/>
      <c r="H1209" s="289"/>
      <c r="I1209" s="282">
        <f t="shared" si="47"/>
        <v>0</v>
      </c>
    </row>
    <row r="1210" s="248" customFormat="1" ht="11.25" spans="1:9">
      <c r="A1210" s="342" t="s">
        <v>152</v>
      </c>
      <c r="B1210" s="343">
        <f>SUM(B1163,B1162)</f>
        <v>378812</v>
      </c>
      <c r="C1210" s="344">
        <f>SUM(C1163,C1162)</f>
        <v>364586</v>
      </c>
      <c r="D1210" s="274">
        <f t="shared" si="46"/>
        <v>-14226</v>
      </c>
      <c r="E1210" s="317"/>
      <c r="F1210" s="316" t="s">
        <v>153</v>
      </c>
      <c r="G1210" s="272">
        <f>SUM(G1206,G1163,G1162)</f>
        <v>378812</v>
      </c>
      <c r="H1210" s="273">
        <f>SUM(H1206,H1163,H1162)</f>
        <v>364586</v>
      </c>
      <c r="I1210" s="274">
        <f t="shared" si="47"/>
        <v>-14226</v>
      </c>
    </row>
  </sheetData>
  <mergeCells count="5">
    <mergeCell ref="A2:I2"/>
    <mergeCell ref="B4:D4"/>
    <mergeCell ref="G4:I4"/>
    <mergeCell ref="A4:A5"/>
    <mergeCell ref="E4:F5"/>
  </mergeCells>
  <conditionalFormatting sqref="A1165">
    <cfRule type="expression" dxfId="0" priority="1" stopIfTrue="1">
      <formula>"len($A:$A)=3"</formula>
    </cfRule>
  </conditionalFormatting>
  <conditionalFormatting sqref="A1170">
    <cfRule type="expression" dxfId="0" priority="6" stopIfTrue="1">
      <formula>"len($A:$A)=3"</formula>
    </cfRule>
  </conditionalFormatting>
  <conditionalFormatting sqref="A1171">
    <cfRule type="expression" dxfId="0" priority="5" stopIfTrue="1">
      <formula>"len($A:$A)=3"</formula>
    </cfRule>
  </conditionalFormatting>
  <conditionalFormatting sqref="A1197">
    <cfRule type="expression" dxfId="0" priority="7" stopIfTrue="1">
      <formula>"len($A:$A)=3"</formula>
    </cfRule>
  </conditionalFormatting>
  <conditionalFormatting sqref="A1208">
    <cfRule type="expression" dxfId="0" priority="2" stopIfTrue="1">
      <formula>"len($A:$A)=3"</formula>
    </cfRule>
  </conditionalFormatting>
  <conditionalFormatting sqref="A1183:A1196">
    <cfRule type="expression" dxfId="0" priority="8" stopIfTrue="1">
      <formula>"len($A:$A)=3"</formula>
    </cfRule>
  </conditionalFormatting>
  <conditionalFormatting sqref="A1205:A1207">
    <cfRule type="expression" dxfId="0" priority="9" stopIfTrue="1">
      <formula>"len($A:$A)=3"</formula>
    </cfRule>
  </conditionalFormatting>
  <pageMargins left="0.944444444444444" right="0.751388888888889" top="0.707638888888889" bottom="0.472222222222222" header="0.393055555555556" footer="0.118055555555556"/>
  <pageSetup paperSize="9" scale="94" firstPageNumber="9" fitToHeight="0" orientation="landscape" useFirstPageNumber="1" horizontalDpi="600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showZeros="0"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K34" sqref="K34"/>
    </sheetView>
  </sheetViews>
  <sheetFormatPr defaultColWidth="9" defaultRowHeight="15.75"/>
  <cols>
    <col min="1" max="1" width="34.7" style="218" customWidth="1"/>
    <col min="2" max="11" width="12.2" style="218" customWidth="1"/>
    <col min="12" max="12" width="10.4833333333333" style="218" customWidth="1"/>
    <col min="13" max="13" width="12.1" style="218" customWidth="1"/>
    <col min="14" max="16382" width="9" style="218"/>
    <col min="16383" max="16384" width="9" style="221"/>
  </cols>
  <sheetData>
    <row r="1" s="218" customFormat="1" ht="21.6" customHeight="1" spans="1:4">
      <c r="A1" s="222" t="s">
        <v>14</v>
      </c>
      <c r="B1" s="223"/>
      <c r="C1" s="223"/>
      <c r="D1" s="223"/>
    </row>
    <row r="2" s="218" customFormat="1" ht="21" customHeight="1" spans="1:12">
      <c r="A2" s="223" t="s">
        <v>1460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="218" customFormat="1" ht="24.9" customHeight="1" spans="1:1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="218" customFormat="1" ht="14.4" customHeight="1" spans="1:12">
      <c r="A4" s="224"/>
      <c r="E4" s="225"/>
      <c r="F4" s="225"/>
      <c r="G4" s="225"/>
      <c r="H4" s="225"/>
      <c r="I4" s="242"/>
      <c r="J4" s="243" t="s">
        <v>1461</v>
      </c>
      <c r="K4" s="243"/>
      <c r="L4" s="243"/>
    </row>
    <row r="5" s="219" customFormat="1" ht="33" customHeight="1" spans="1:12">
      <c r="A5" s="226" t="s">
        <v>1462</v>
      </c>
      <c r="B5" s="226" t="s">
        <v>35</v>
      </c>
      <c r="C5" s="227" t="s">
        <v>1463</v>
      </c>
      <c r="D5" s="228"/>
      <c r="E5" s="226" t="s">
        <v>1464</v>
      </c>
      <c r="F5" s="229" t="s">
        <v>1465</v>
      </c>
      <c r="G5" s="230"/>
      <c r="H5" s="230"/>
      <c r="I5" s="230"/>
      <c r="J5" s="227" t="s">
        <v>1466</v>
      </c>
      <c r="K5" s="227" t="s">
        <v>36</v>
      </c>
      <c r="L5" s="228"/>
    </row>
    <row r="6" s="219" customFormat="1" ht="63" customHeight="1" spans="1:12">
      <c r="A6" s="231"/>
      <c r="B6" s="231"/>
      <c r="C6" s="227" t="s">
        <v>1467</v>
      </c>
      <c r="D6" s="227" t="s">
        <v>1468</v>
      </c>
      <c r="E6" s="231"/>
      <c r="F6" s="228" t="s">
        <v>1469</v>
      </c>
      <c r="G6" s="227" t="s">
        <v>1470</v>
      </c>
      <c r="H6" s="228" t="s">
        <v>1471</v>
      </c>
      <c r="I6" s="228" t="s">
        <v>1472</v>
      </c>
      <c r="J6" s="228"/>
      <c r="K6" s="227" t="s">
        <v>1473</v>
      </c>
      <c r="L6" s="244" t="s">
        <v>37</v>
      </c>
    </row>
    <row r="7" s="218" customFormat="1" ht="23.25" customHeight="1" spans="1:12">
      <c r="A7" s="232" t="s">
        <v>1474</v>
      </c>
      <c r="B7" s="233">
        <v>23533</v>
      </c>
      <c r="C7" s="233"/>
      <c r="D7" s="233">
        <v>5630</v>
      </c>
      <c r="E7" s="234">
        <v>3123</v>
      </c>
      <c r="F7" s="235">
        <v>1252</v>
      </c>
      <c r="G7" s="235"/>
      <c r="H7" s="235">
        <f t="shared" ref="H7:H30" si="0">F7-G7</f>
        <v>1252</v>
      </c>
      <c r="I7" s="235">
        <v>249</v>
      </c>
      <c r="J7" s="245">
        <v>132</v>
      </c>
      <c r="K7" s="233">
        <f t="shared" ref="K7:K26" si="1">SUM(B7,C7-D7,E7,I7,J7)</f>
        <v>21407</v>
      </c>
      <c r="L7" s="233">
        <f t="shared" ref="L7:L30" si="2">SUM(K7-B7)</f>
        <v>-2126</v>
      </c>
    </row>
    <row r="8" s="218" customFormat="1" ht="23.25" customHeight="1" spans="1:12">
      <c r="A8" s="236" t="s">
        <v>1475</v>
      </c>
      <c r="B8" s="233">
        <v>57</v>
      </c>
      <c r="C8" s="233">
        <v>77</v>
      </c>
      <c r="D8" s="233"/>
      <c r="E8" s="234">
        <v>50</v>
      </c>
      <c r="F8" s="235">
        <v>22</v>
      </c>
      <c r="G8" s="235"/>
      <c r="H8" s="235">
        <f t="shared" si="0"/>
        <v>22</v>
      </c>
      <c r="I8" s="235">
        <v>22</v>
      </c>
      <c r="J8" s="245"/>
      <c r="K8" s="233">
        <f t="shared" si="1"/>
        <v>206</v>
      </c>
      <c r="L8" s="233">
        <f t="shared" si="2"/>
        <v>149</v>
      </c>
    </row>
    <row r="9" s="218" customFormat="1" ht="23.25" customHeight="1" spans="1:12">
      <c r="A9" s="236" t="s">
        <v>1476</v>
      </c>
      <c r="B9" s="234">
        <v>14424</v>
      </c>
      <c r="C9" s="234">
        <v>2075</v>
      </c>
      <c r="D9" s="234">
        <v>1679</v>
      </c>
      <c r="E9" s="234">
        <v>7808</v>
      </c>
      <c r="F9" s="237">
        <v>417</v>
      </c>
      <c r="G9" s="237"/>
      <c r="H9" s="237">
        <f t="shared" si="0"/>
        <v>417</v>
      </c>
      <c r="I9" s="237">
        <v>8</v>
      </c>
      <c r="J9" s="239">
        <v>32</v>
      </c>
      <c r="K9" s="233">
        <f t="shared" si="1"/>
        <v>22668</v>
      </c>
      <c r="L9" s="233">
        <f t="shared" si="2"/>
        <v>8244</v>
      </c>
    </row>
    <row r="10" s="218" customFormat="1" ht="23.25" customHeight="1" spans="1:12">
      <c r="A10" s="236" t="s">
        <v>1477</v>
      </c>
      <c r="B10" s="234">
        <v>55633</v>
      </c>
      <c r="C10" s="234"/>
      <c r="D10" s="234">
        <v>10755</v>
      </c>
      <c r="E10" s="234">
        <v>11913</v>
      </c>
      <c r="F10" s="237">
        <v>6674</v>
      </c>
      <c r="G10" s="237"/>
      <c r="H10" s="237">
        <f t="shared" si="0"/>
        <v>6674</v>
      </c>
      <c r="I10" s="237">
        <v>500</v>
      </c>
      <c r="J10" s="239"/>
      <c r="K10" s="233">
        <f t="shared" si="1"/>
        <v>57291</v>
      </c>
      <c r="L10" s="233">
        <f t="shared" si="2"/>
        <v>1658</v>
      </c>
    </row>
    <row r="11" s="218" customFormat="1" ht="23.25" customHeight="1" spans="1:12">
      <c r="A11" s="236" t="s">
        <v>1478</v>
      </c>
      <c r="B11" s="234">
        <v>105</v>
      </c>
      <c r="C11" s="234">
        <v>24</v>
      </c>
      <c r="D11" s="234">
        <v>9</v>
      </c>
      <c r="E11" s="234"/>
      <c r="F11" s="237">
        <v>105</v>
      </c>
      <c r="G11" s="237"/>
      <c r="H11" s="237">
        <f t="shared" si="0"/>
        <v>105</v>
      </c>
      <c r="I11" s="237">
        <v>5</v>
      </c>
      <c r="J11" s="239"/>
      <c r="K11" s="233">
        <f t="shared" si="1"/>
        <v>125</v>
      </c>
      <c r="L11" s="233">
        <f t="shared" si="2"/>
        <v>20</v>
      </c>
    </row>
    <row r="12" s="218" customFormat="1" ht="23.25" customHeight="1" spans="1:12">
      <c r="A12" s="236" t="s">
        <v>1479</v>
      </c>
      <c r="B12" s="234">
        <v>1892</v>
      </c>
      <c r="C12" s="234">
        <v>176</v>
      </c>
      <c r="D12" s="234">
        <v>664</v>
      </c>
      <c r="E12" s="234">
        <v>987</v>
      </c>
      <c r="F12" s="237">
        <v>1233</v>
      </c>
      <c r="G12" s="237"/>
      <c r="H12" s="237">
        <f t="shared" si="0"/>
        <v>1233</v>
      </c>
      <c r="I12" s="237"/>
      <c r="J12" s="239"/>
      <c r="K12" s="233">
        <f t="shared" si="1"/>
        <v>2391</v>
      </c>
      <c r="L12" s="233">
        <f t="shared" si="2"/>
        <v>499</v>
      </c>
    </row>
    <row r="13" s="218" customFormat="1" ht="23.25" customHeight="1" spans="1:12">
      <c r="A13" s="236" t="s">
        <v>1480</v>
      </c>
      <c r="B13" s="234">
        <v>49656</v>
      </c>
      <c r="C13" s="234"/>
      <c r="D13" s="234">
        <v>5496</v>
      </c>
      <c r="E13" s="234">
        <v>15888</v>
      </c>
      <c r="F13" s="237">
        <v>209</v>
      </c>
      <c r="G13" s="237"/>
      <c r="H13" s="237">
        <f t="shared" si="0"/>
        <v>209</v>
      </c>
      <c r="I13" s="237">
        <v>27</v>
      </c>
      <c r="J13" s="239"/>
      <c r="K13" s="233">
        <f t="shared" si="1"/>
        <v>60075</v>
      </c>
      <c r="L13" s="233">
        <f t="shared" si="2"/>
        <v>10419</v>
      </c>
    </row>
    <row r="14" s="218" customFormat="1" ht="23.25" customHeight="1" spans="1:12">
      <c r="A14" s="236" t="s">
        <v>1481</v>
      </c>
      <c r="B14" s="234">
        <v>29812</v>
      </c>
      <c r="C14" s="234">
        <v>5445</v>
      </c>
      <c r="D14" s="234">
        <v>6672</v>
      </c>
      <c r="E14" s="234">
        <v>10080</v>
      </c>
      <c r="F14" s="237">
        <v>6313</v>
      </c>
      <c r="G14" s="237"/>
      <c r="H14" s="237">
        <f t="shared" si="0"/>
        <v>6313</v>
      </c>
      <c r="I14" s="237">
        <v>12</v>
      </c>
      <c r="J14" s="239">
        <v>1756</v>
      </c>
      <c r="K14" s="233">
        <f t="shared" si="1"/>
        <v>40433</v>
      </c>
      <c r="L14" s="233">
        <f t="shared" si="2"/>
        <v>10621</v>
      </c>
    </row>
    <row r="15" s="218" customFormat="1" ht="23.25" customHeight="1" spans="1:12">
      <c r="A15" s="236" t="s">
        <v>1482</v>
      </c>
      <c r="B15" s="234">
        <v>905</v>
      </c>
      <c r="C15" s="234">
        <v>1394</v>
      </c>
      <c r="D15" s="234">
        <v>897</v>
      </c>
      <c r="E15" s="234">
        <v>794</v>
      </c>
      <c r="F15" s="237">
        <v>398</v>
      </c>
      <c r="G15" s="237"/>
      <c r="H15" s="237">
        <f t="shared" si="0"/>
        <v>398</v>
      </c>
      <c r="I15" s="237">
        <v>5</v>
      </c>
      <c r="J15" s="239"/>
      <c r="K15" s="233">
        <f t="shared" si="1"/>
        <v>2201</v>
      </c>
      <c r="L15" s="233">
        <f t="shared" si="2"/>
        <v>1296</v>
      </c>
    </row>
    <row r="16" s="218" customFormat="1" ht="23.25" customHeight="1" spans="1:12">
      <c r="A16" s="236" t="s">
        <v>1483</v>
      </c>
      <c r="B16" s="234">
        <v>18296</v>
      </c>
      <c r="C16" s="234">
        <v>11238</v>
      </c>
      <c r="D16" s="234">
        <v>22525</v>
      </c>
      <c r="E16" s="234">
        <v>13875</v>
      </c>
      <c r="F16" s="237">
        <v>944</v>
      </c>
      <c r="G16" s="237"/>
      <c r="H16" s="237">
        <f t="shared" si="0"/>
        <v>944</v>
      </c>
      <c r="I16" s="237"/>
      <c r="J16" s="239"/>
      <c r="K16" s="233">
        <f t="shared" si="1"/>
        <v>20884</v>
      </c>
      <c r="L16" s="233">
        <f t="shared" si="2"/>
        <v>2588</v>
      </c>
    </row>
    <row r="17" s="218" customFormat="1" ht="23.25" customHeight="1" spans="1:12">
      <c r="A17" s="236" t="s">
        <v>1484</v>
      </c>
      <c r="B17" s="234">
        <v>17824</v>
      </c>
      <c r="C17" s="234">
        <v>20944</v>
      </c>
      <c r="D17" s="234">
        <v>4748</v>
      </c>
      <c r="E17" s="234">
        <v>17898</v>
      </c>
      <c r="F17" s="237">
        <v>35348</v>
      </c>
      <c r="G17" s="237">
        <v>619</v>
      </c>
      <c r="H17" s="237">
        <f t="shared" si="0"/>
        <v>34729</v>
      </c>
      <c r="I17" s="237">
        <v>5947</v>
      </c>
      <c r="J17" s="239">
        <v>167</v>
      </c>
      <c r="K17" s="233">
        <f t="shared" si="1"/>
        <v>58032</v>
      </c>
      <c r="L17" s="233">
        <f t="shared" si="2"/>
        <v>40208</v>
      </c>
    </row>
    <row r="18" s="218" customFormat="1" ht="23.25" customHeight="1" spans="1:12">
      <c r="A18" s="236" t="s">
        <v>1485</v>
      </c>
      <c r="B18" s="234">
        <v>6327</v>
      </c>
      <c r="C18" s="234">
        <v>2846</v>
      </c>
      <c r="D18" s="234">
        <v>3871</v>
      </c>
      <c r="E18" s="234">
        <v>1700</v>
      </c>
      <c r="F18" s="237">
        <v>3546</v>
      </c>
      <c r="G18" s="237"/>
      <c r="H18" s="237">
        <f t="shared" si="0"/>
        <v>3546</v>
      </c>
      <c r="I18" s="237">
        <v>310</v>
      </c>
      <c r="J18" s="239"/>
      <c r="K18" s="233">
        <f t="shared" si="1"/>
        <v>7312</v>
      </c>
      <c r="L18" s="233">
        <f t="shared" si="2"/>
        <v>985</v>
      </c>
    </row>
    <row r="19" s="218" customFormat="1" ht="23.25" customHeight="1" spans="1:12">
      <c r="A19" s="238" t="s">
        <v>1486</v>
      </c>
      <c r="B19" s="234"/>
      <c r="C19" s="234"/>
      <c r="D19" s="234"/>
      <c r="E19" s="234"/>
      <c r="F19" s="237">
        <v>579</v>
      </c>
      <c r="G19" s="237"/>
      <c r="H19" s="237">
        <f t="shared" si="0"/>
        <v>579</v>
      </c>
      <c r="I19" s="237">
        <v>285</v>
      </c>
      <c r="J19" s="239"/>
      <c r="K19" s="233">
        <f t="shared" si="1"/>
        <v>285</v>
      </c>
      <c r="L19" s="233">
        <f t="shared" si="2"/>
        <v>285</v>
      </c>
    </row>
    <row r="20" s="218" customFormat="1" ht="23.25" customHeight="1" spans="1:12">
      <c r="A20" s="238" t="s">
        <v>1487</v>
      </c>
      <c r="B20" s="234">
        <v>144</v>
      </c>
      <c r="C20" s="234">
        <v>10</v>
      </c>
      <c r="D20" s="234">
        <v>4</v>
      </c>
      <c r="E20" s="234"/>
      <c r="F20" s="237">
        <v>97</v>
      </c>
      <c r="G20" s="237"/>
      <c r="H20" s="237">
        <f t="shared" si="0"/>
        <v>97</v>
      </c>
      <c r="I20" s="237"/>
      <c r="J20" s="239"/>
      <c r="K20" s="233">
        <f t="shared" si="1"/>
        <v>150</v>
      </c>
      <c r="L20" s="233">
        <f t="shared" si="2"/>
        <v>6</v>
      </c>
    </row>
    <row r="21" s="218" customFormat="1" ht="23.25" customHeight="1" spans="1:12">
      <c r="A21" s="236" t="s">
        <v>1488</v>
      </c>
      <c r="B21" s="234"/>
      <c r="C21" s="234"/>
      <c r="D21" s="234"/>
      <c r="E21" s="234"/>
      <c r="F21" s="237"/>
      <c r="G21" s="237"/>
      <c r="H21" s="237">
        <f t="shared" si="0"/>
        <v>0</v>
      </c>
      <c r="I21" s="237"/>
      <c r="J21" s="239"/>
      <c r="K21" s="233">
        <f t="shared" si="1"/>
        <v>0</v>
      </c>
      <c r="L21" s="233">
        <f t="shared" si="2"/>
        <v>0</v>
      </c>
    </row>
    <row r="22" s="218" customFormat="1" ht="23.25" customHeight="1" spans="1:12">
      <c r="A22" s="236" t="s">
        <v>1489</v>
      </c>
      <c r="B22" s="234">
        <v>1298</v>
      </c>
      <c r="C22" s="234">
        <v>415</v>
      </c>
      <c r="D22" s="234">
        <v>249</v>
      </c>
      <c r="E22" s="234"/>
      <c r="F22" s="239">
        <v>657</v>
      </c>
      <c r="G22" s="237"/>
      <c r="H22" s="237">
        <f t="shared" si="0"/>
        <v>657</v>
      </c>
      <c r="I22" s="237">
        <v>495</v>
      </c>
      <c r="J22" s="239">
        <v>68</v>
      </c>
      <c r="K22" s="233">
        <f t="shared" si="1"/>
        <v>2027</v>
      </c>
      <c r="L22" s="233">
        <f t="shared" si="2"/>
        <v>729</v>
      </c>
    </row>
    <row r="23" s="218" customFormat="1" ht="23.25" customHeight="1" spans="1:12">
      <c r="A23" s="236" t="s">
        <v>1490</v>
      </c>
      <c r="B23" s="234">
        <v>15048</v>
      </c>
      <c r="C23" s="234">
        <v>628</v>
      </c>
      <c r="D23" s="234">
        <v>3872</v>
      </c>
      <c r="E23" s="234">
        <v>946</v>
      </c>
      <c r="F23" s="239">
        <v>1</v>
      </c>
      <c r="G23" s="237"/>
      <c r="H23" s="237">
        <f t="shared" si="0"/>
        <v>1</v>
      </c>
      <c r="I23" s="237"/>
      <c r="J23" s="239"/>
      <c r="K23" s="233">
        <f t="shared" si="1"/>
        <v>12750</v>
      </c>
      <c r="L23" s="233">
        <f t="shared" si="2"/>
        <v>-2298</v>
      </c>
    </row>
    <row r="24" s="218" customFormat="1" ht="23.25" customHeight="1" spans="1:12">
      <c r="A24" s="236" t="s">
        <v>1491</v>
      </c>
      <c r="B24" s="234">
        <v>213</v>
      </c>
      <c r="C24" s="234">
        <v>637</v>
      </c>
      <c r="D24" s="234">
        <v>153</v>
      </c>
      <c r="E24" s="234">
        <v>190</v>
      </c>
      <c r="F24" s="239">
        <v>78</v>
      </c>
      <c r="G24" s="237"/>
      <c r="H24" s="237">
        <f t="shared" si="0"/>
        <v>78</v>
      </c>
      <c r="I24" s="237"/>
      <c r="J24" s="239"/>
      <c r="K24" s="233">
        <f t="shared" si="1"/>
        <v>887</v>
      </c>
      <c r="L24" s="233">
        <f t="shared" si="2"/>
        <v>674</v>
      </c>
    </row>
    <row r="25" s="218" customFormat="1" ht="23.25" customHeight="1" spans="1:12">
      <c r="A25" s="236" t="s">
        <v>1492</v>
      </c>
      <c r="B25" s="234">
        <v>978</v>
      </c>
      <c r="C25" s="234">
        <v>876</v>
      </c>
      <c r="D25" s="234"/>
      <c r="E25" s="234">
        <v>2088</v>
      </c>
      <c r="F25" s="239">
        <v>412</v>
      </c>
      <c r="G25" s="237"/>
      <c r="H25" s="237">
        <f t="shared" si="0"/>
        <v>412</v>
      </c>
      <c r="I25" s="237">
        <v>20</v>
      </c>
      <c r="J25" s="239"/>
      <c r="K25" s="233">
        <f t="shared" si="1"/>
        <v>3962</v>
      </c>
      <c r="L25" s="233">
        <f t="shared" si="2"/>
        <v>2984</v>
      </c>
    </row>
    <row r="26" s="218" customFormat="1" ht="23.25" customHeight="1" spans="1:12">
      <c r="A26" s="238" t="s">
        <v>1493</v>
      </c>
      <c r="B26" s="234">
        <v>6000</v>
      </c>
      <c r="C26" s="234"/>
      <c r="D26" s="234">
        <v>3845</v>
      </c>
      <c r="E26" s="234"/>
      <c r="F26" s="239"/>
      <c r="G26" s="237"/>
      <c r="H26" s="237">
        <f t="shared" si="0"/>
        <v>0</v>
      </c>
      <c r="I26" s="237"/>
      <c r="J26" s="239">
        <v>-2155</v>
      </c>
      <c r="K26" s="233">
        <f t="shared" si="1"/>
        <v>0</v>
      </c>
      <c r="L26" s="233">
        <f t="shared" si="2"/>
        <v>-6000</v>
      </c>
    </row>
    <row r="27" s="218" customFormat="1" ht="23.25" customHeight="1" spans="1:12">
      <c r="A27" s="238" t="s">
        <v>1494</v>
      </c>
      <c r="B27" s="234">
        <v>86133</v>
      </c>
      <c r="C27" s="234"/>
      <c r="D27" s="234">
        <v>22250</v>
      </c>
      <c r="E27" s="234">
        <v>-59906</v>
      </c>
      <c r="F27" s="239">
        <v>3407</v>
      </c>
      <c r="G27" s="237">
        <v>25250</v>
      </c>
      <c r="H27" s="237">
        <f t="shared" si="0"/>
        <v>-21843</v>
      </c>
      <c r="I27" s="237"/>
      <c r="J27" s="239"/>
      <c r="K27" s="233">
        <f t="shared" ref="K27:K30" si="3">SUM(B27,C27-D27,E27,I27,J27)</f>
        <v>3977</v>
      </c>
      <c r="L27" s="233">
        <f t="shared" si="2"/>
        <v>-82156</v>
      </c>
    </row>
    <row r="28" s="218" customFormat="1" ht="23.25" customHeight="1" spans="1:12">
      <c r="A28" s="236" t="s">
        <v>1495</v>
      </c>
      <c r="B28" s="234">
        <v>4832</v>
      </c>
      <c r="C28" s="234">
        <v>44</v>
      </c>
      <c r="D28" s="234"/>
      <c r="E28" s="239"/>
      <c r="F28" s="239"/>
      <c r="G28" s="237"/>
      <c r="H28" s="237">
        <f t="shared" si="0"/>
        <v>0</v>
      </c>
      <c r="I28" s="237"/>
      <c r="J28" s="239"/>
      <c r="K28" s="233">
        <f t="shared" si="3"/>
        <v>4876</v>
      </c>
      <c r="L28" s="233">
        <f t="shared" si="2"/>
        <v>44</v>
      </c>
    </row>
    <row r="29" s="218" customFormat="1" ht="23.25" customHeight="1" spans="1:12">
      <c r="A29" s="236" t="s">
        <v>1496</v>
      </c>
      <c r="B29" s="234">
        <v>2</v>
      </c>
      <c r="C29" s="234">
        <v>35</v>
      </c>
      <c r="D29" s="234">
        <v>2</v>
      </c>
      <c r="E29" s="239"/>
      <c r="F29" s="239"/>
      <c r="G29" s="237"/>
      <c r="H29" s="237">
        <f t="shared" si="0"/>
        <v>0</v>
      </c>
      <c r="I29" s="237"/>
      <c r="J29" s="239"/>
      <c r="K29" s="233">
        <f t="shared" si="3"/>
        <v>35</v>
      </c>
      <c r="L29" s="233">
        <f t="shared" si="2"/>
        <v>33</v>
      </c>
    </row>
    <row r="30" s="220" customFormat="1" ht="23.25" customHeight="1" spans="1:12">
      <c r="A30" s="236" t="s">
        <v>1497</v>
      </c>
      <c r="B30" s="240">
        <f t="shared" ref="B30:G30" si="4">SUM(B7:B29)</f>
        <v>333112</v>
      </c>
      <c r="C30" s="240">
        <f t="shared" si="4"/>
        <v>46864</v>
      </c>
      <c r="D30" s="240">
        <f t="shared" si="4"/>
        <v>93321</v>
      </c>
      <c r="E30" s="240">
        <f t="shared" si="4"/>
        <v>27434</v>
      </c>
      <c r="F30" s="240">
        <f t="shared" si="4"/>
        <v>61692</v>
      </c>
      <c r="G30" s="240">
        <f t="shared" si="4"/>
        <v>25869</v>
      </c>
      <c r="H30" s="240">
        <f t="shared" si="0"/>
        <v>35823</v>
      </c>
      <c r="I30" s="240">
        <f>SUM(I7:I29)</f>
        <v>7885</v>
      </c>
      <c r="J30" s="240">
        <f>SUM(J7:J29)</f>
        <v>0</v>
      </c>
      <c r="K30" s="246">
        <f t="shared" si="3"/>
        <v>321974</v>
      </c>
      <c r="L30" s="240">
        <f t="shared" si="2"/>
        <v>-11138</v>
      </c>
    </row>
    <row r="31" spans="4:4">
      <c r="D31" s="241"/>
    </row>
  </sheetData>
  <mergeCells count="9">
    <mergeCell ref="J4:L4"/>
    <mergeCell ref="C5:D5"/>
    <mergeCell ref="F5:I5"/>
    <mergeCell ref="K5:L5"/>
    <mergeCell ref="A5:A6"/>
    <mergeCell ref="B5:B6"/>
    <mergeCell ref="E5:E6"/>
    <mergeCell ref="J5:J6"/>
    <mergeCell ref="A2:L3"/>
  </mergeCells>
  <printOptions horizontalCentered="1"/>
  <pageMargins left="0.786805555555556" right="0.66875" top="0.427777777777778" bottom="0.590277777777778" header="0.238888888888889" footer="0.279166666666667"/>
  <pageSetup paperSize="9" scale="73" firstPageNumber="35" orientation="landscape" useFirstPageNumber="1" horizontalDpi="600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3"/>
  <sheetViews>
    <sheetView showGridLines="0" showZeros="0" zoomScale="98" zoomScaleNormal="98" workbookViewId="0">
      <pane ySplit="6" topLeftCell="A7" activePane="bottomLeft" state="frozen"/>
      <selection/>
      <selection pane="bottomLeft" activeCell="R29" sqref="R29"/>
    </sheetView>
  </sheetViews>
  <sheetFormatPr defaultColWidth="9" defaultRowHeight="15.75"/>
  <cols>
    <col min="1" max="1" width="25.7" style="188" customWidth="1"/>
    <col min="2" max="2" width="6.11666666666667" style="188" customWidth="1"/>
    <col min="3" max="4" width="6.7" style="188" customWidth="1"/>
    <col min="5" max="5" width="6.01666666666667" style="188" customWidth="1"/>
    <col min="6" max="6" width="6.7" style="188" customWidth="1"/>
    <col min="7" max="7" width="5.80833333333333" style="188" customWidth="1"/>
    <col min="8" max="8" width="4.99166666666667" style="188" customWidth="1"/>
    <col min="9" max="9" width="6.7" style="188" customWidth="1"/>
    <col min="10" max="10" width="6.11666666666667" style="188" customWidth="1"/>
    <col min="11" max="11" width="4.28333333333333" style="188" customWidth="1"/>
    <col min="12" max="12" width="6.7" style="188" customWidth="1"/>
    <col min="13" max="13" width="5.91666666666667" style="188" customWidth="1"/>
    <col min="14" max="14" width="5.60833333333333" style="188" customWidth="1"/>
    <col min="15" max="16" width="6.7" style="188" customWidth="1"/>
    <col min="17" max="17" width="5.1" style="188" customWidth="1"/>
    <col min="18" max="18" width="6.7" style="188" customWidth="1"/>
    <col min="19" max="19" width="7.03333333333333" style="188" customWidth="1"/>
    <col min="20" max="20" width="4.69166666666667" style="188" customWidth="1"/>
    <col min="21" max="23" width="6.7" style="188" customWidth="1"/>
    <col min="24" max="24" width="5.60833333333333" style="188" customWidth="1"/>
    <col min="25" max="25" width="6.7" style="188" customWidth="1"/>
    <col min="26" max="26" width="6.125" style="188" customWidth="1"/>
    <col min="27" max="27" width="4.69166666666667" style="188" customWidth="1"/>
    <col min="28" max="28" width="5.80833333333333" style="188" customWidth="1"/>
    <col min="29" max="29" width="6.01666666666667" style="188" customWidth="1"/>
    <col min="30" max="30" width="4.69166666666667" style="188" customWidth="1"/>
    <col min="31" max="32" width="6.7" style="188" customWidth="1"/>
    <col min="33" max="33" width="4.79166666666667" style="188" customWidth="1"/>
    <col min="34" max="34" width="6.7" style="188" customWidth="1"/>
    <col min="35" max="35" width="6.21666666666667" style="188" customWidth="1"/>
    <col min="36" max="36" width="6.7" style="188" customWidth="1"/>
    <col min="37" max="37" width="7.24166666666667" style="188" customWidth="1"/>
    <col min="38" max="38" width="4.175" style="188" customWidth="1"/>
    <col min="39" max="16384" width="9" style="188"/>
  </cols>
  <sheetData>
    <row r="1" ht="19.2" customHeight="1" spans="1:1">
      <c r="A1" s="189" t="s">
        <v>16</v>
      </c>
    </row>
    <row r="2" ht="25.2" customHeight="1" spans="1:37">
      <c r="A2" s="190" t="s">
        <v>1498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</row>
    <row r="3" ht="16.2" customHeight="1" spans="1:38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61" t="s">
        <v>1499</v>
      </c>
      <c r="AL3" s="61"/>
    </row>
    <row r="4" ht="53" customHeight="1" spans="1:38">
      <c r="A4" s="192" t="s">
        <v>1500</v>
      </c>
      <c r="B4" s="37" t="s">
        <v>1501</v>
      </c>
      <c r="C4" s="41"/>
      <c r="D4" s="41"/>
      <c r="E4" s="37" t="s">
        <v>1502</v>
      </c>
      <c r="F4" s="41"/>
      <c r="G4" s="41"/>
      <c r="H4" s="37" t="s">
        <v>1503</v>
      </c>
      <c r="I4" s="41"/>
      <c r="J4" s="41"/>
      <c r="K4" s="39" t="s">
        <v>1504</v>
      </c>
      <c r="L4" s="203"/>
      <c r="M4" s="204"/>
      <c r="N4" s="205" t="s">
        <v>1505</v>
      </c>
      <c r="O4" s="205"/>
      <c r="P4" s="205"/>
      <c r="Q4" s="203"/>
      <c r="R4" s="203"/>
      <c r="S4" s="203"/>
      <c r="T4" s="203"/>
      <c r="U4" s="203"/>
      <c r="V4" s="203"/>
      <c r="W4" s="192" t="s">
        <v>1506</v>
      </c>
      <c r="X4" s="37" t="s">
        <v>1507</v>
      </c>
      <c r="Y4" s="41"/>
      <c r="Z4" s="41"/>
      <c r="AA4" s="207" t="s">
        <v>1508</v>
      </c>
      <c r="AB4" s="208"/>
      <c r="AC4" s="208"/>
      <c r="AD4" s="208"/>
      <c r="AE4" s="208"/>
      <c r="AF4" s="208"/>
      <c r="AG4" s="208"/>
      <c r="AH4" s="208"/>
      <c r="AI4" s="213"/>
      <c r="AJ4" s="192" t="s">
        <v>1509</v>
      </c>
      <c r="AK4" s="192" t="s">
        <v>1510</v>
      </c>
      <c r="AL4" s="192" t="s">
        <v>1511</v>
      </c>
    </row>
    <row r="5" s="187" customFormat="1" ht="28.2" customHeight="1" spans="1:38">
      <c r="A5" s="193"/>
      <c r="B5" s="192" t="s">
        <v>1512</v>
      </c>
      <c r="C5" s="192" t="s">
        <v>36</v>
      </c>
      <c r="D5" s="192" t="s">
        <v>1513</v>
      </c>
      <c r="E5" s="192" t="s">
        <v>1512</v>
      </c>
      <c r="F5" s="192" t="s">
        <v>36</v>
      </c>
      <c r="G5" s="192" t="s">
        <v>1513</v>
      </c>
      <c r="H5" s="192" t="s">
        <v>1512</v>
      </c>
      <c r="I5" s="192" t="s">
        <v>36</v>
      </c>
      <c r="J5" s="192" t="s">
        <v>1513</v>
      </c>
      <c r="K5" s="192" t="s">
        <v>1512</v>
      </c>
      <c r="L5" s="192" t="s">
        <v>36</v>
      </c>
      <c r="M5" s="192" t="s">
        <v>1513</v>
      </c>
      <c r="N5" s="39" t="s">
        <v>1512</v>
      </c>
      <c r="O5" s="205"/>
      <c r="P5" s="206"/>
      <c r="Q5" s="38" t="s">
        <v>36</v>
      </c>
      <c r="R5" s="38"/>
      <c r="S5" s="38"/>
      <c r="T5" s="38" t="s">
        <v>1513</v>
      </c>
      <c r="U5" s="38"/>
      <c r="V5" s="38"/>
      <c r="W5" s="193"/>
      <c r="X5" s="192" t="s">
        <v>1512</v>
      </c>
      <c r="Y5" s="192" t="s">
        <v>36</v>
      </c>
      <c r="Z5" s="192" t="s">
        <v>1513</v>
      </c>
      <c r="AA5" s="38" t="s">
        <v>1512</v>
      </c>
      <c r="AB5" s="38"/>
      <c r="AC5" s="38"/>
      <c r="AD5" s="38" t="s">
        <v>36</v>
      </c>
      <c r="AE5" s="38"/>
      <c r="AF5" s="38"/>
      <c r="AG5" s="38" t="s">
        <v>1513</v>
      </c>
      <c r="AH5" s="38"/>
      <c r="AI5" s="38"/>
      <c r="AJ5" s="193"/>
      <c r="AK5" s="193"/>
      <c r="AL5" s="193"/>
    </row>
    <row r="6" s="187" customFormat="1" ht="57" customHeight="1" spans="1:38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38" t="s">
        <v>1514</v>
      </c>
      <c r="O6" s="38" t="s">
        <v>1502</v>
      </c>
      <c r="P6" s="38" t="s">
        <v>1515</v>
      </c>
      <c r="Q6" s="38" t="s">
        <v>1514</v>
      </c>
      <c r="R6" s="38" t="s">
        <v>1502</v>
      </c>
      <c r="S6" s="38" t="s">
        <v>1515</v>
      </c>
      <c r="T6" s="38" t="s">
        <v>1514</v>
      </c>
      <c r="U6" s="38" t="s">
        <v>1502</v>
      </c>
      <c r="V6" s="38" t="s">
        <v>1515</v>
      </c>
      <c r="W6" s="194"/>
      <c r="X6" s="194"/>
      <c r="Y6" s="194"/>
      <c r="Z6" s="194"/>
      <c r="AA6" s="209" t="s">
        <v>1514</v>
      </c>
      <c r="AB6" s="210" t="s">
        <v>1508</v>
      </c>
      <c r="AC6" s="210" t="s">
        <v>1516</v>
      </c>
      <c r="AD6" s="38" t="s">
        <v>1514</v>
      </c>
      <c r="AE6" s="211" t="s">
        <v>1508</v>
      </c>
      <c r="AF6" s="211" t="s">
        <v>1516</v>
      </c>
      <c r="AG6" s="209" t="s">
        <v>1514</v>
      </c>
      <c r="AH6" s="210" t="s">
        <v>1508</v>
      </c>
      <c r="AI6" s="210" t="s">
        <v>1516</v>
      </c>
      <c r="AJ6" s="194"/>
      <c r="AK6" s="194"/>
      <c r="AL6" s="194"/>
    </row>
    <row r="7" ht="33" customHeight="1" spans="1:38">
      <c r="A7" s="162" t="s">
        <v>1517</v>
      </c>
      <c r="B7" s="195">
        <f>SUM(E7,H7,N7,X7,AA7)</f>
        <v>18118</v>
      </c>
      <c r="C7" s="196">
        <f>SUM(F7,I7,Q7,Y7)</f>
        <v>19451</v>
      </c>
      <c r="D7" s="196">
        <f>C7-B7</f>
        <v>1333</v>
      </c>
      <c r="E7" s="195">
        <v>12311</v>
      </c>
      <c r="F7" s="195">
        <v>12512</v>
      </c>
      <c r="G7" s="196">
        <f>F7-E7</f>
        <v>201</v>
      </c>
      <c r="H7" s="196">
        <v>2934</v>
      </c>
      <c r="I7" s="196">
        <v>4172</v>
      </c>
      <c r="J7" s="196">
        <f>I7-H7</f>
        <v>1238</v>
      </c>
      <c r="K7" s="196"/>
      <c r="L7" s="196">
        <v>1504</v>
      </c>
      <c r="M7" s="196">
        <f>L7-K7</f>
        <v>1504</v>
      </c>
      <c r="N7" s="196">
        <f>SUM(O7:P7)</f>
        <v>583</v>
      </c>
      <c r="O7" s="196">
        <v>574</v>
      </c>
      <c r="P7" s="196">
        <v>9</v>
      </c>
      <c r="Q7" s="196">
        <f>SUM(R7:S7)</f>
        <v>993</v>
      </c>
      <c r="R7" s="196">
        <v>731</v>
      </c>
      <c r="S7" s="196">
        <v>262</v>
      </c>
      <c r="T7" s="196">
        <f>SUM(U7:V7)</f>
        <v>410</v>
      </c>
      <c r="U7" s="196">
        <f>R7-O7</f>
        <v>157</v>
      </c>
      <c r="V7" s="196">
        <f>S7-P7</f>
        <v>253</v>
      </c>
      <c r="W7" s="196">
        <v>28</v>
      </c>
      <c r="X7" s="196">
        <v>2290</v>
      </c>
      <c r="Y7" s="196">
        <v>1774</v>
      </c>
      <c r="Z7" s="196">
        <f>Y7-X7</f>
        <v>-516</v>
      </c>
      <c r="AA7" s="196">
        <f>SUM(AB7:AC7)</f>
        <v>0</v>
      </c>
      <c r="AB7" s="196"/>
      <c r="AC7" s="196"/>
      <c r="AD7" s="196">
        <f>SUM(AE7:AF7)</f>
        <v>0</v>
      </c>
      <c r="AE7" s="196"/>
      <c r="AF7" s="196"/>
      <c r="AG7" s="196">
        <f>SUM(AH7:AI7)</f>
        <v>0</v>
      </c>
      <c r="AH7" s="196">
        <f>AE7-AB7</f>
        <v>0</v>
      </c>
      <c r="AI7" s="196">
        <f>AF7-AC7</f>
        <v>0</v>
      </c>
      <c r="AJ7" s="196">
        <v>424</v>
      </c>
      <c r="AK7" s="214">
        <f>SUM(C7,L7,W7,AJ7)</f>
        <v>21407</v>
      </c>
      <c r="AL7" s="214"/>
    </row>
    <row r="8" ht="33" customHeight="1" spans="1:38">
      <c r="A8" s="141" t="s">
        <v>1518</v>
      </c>
      <c r="B8" s="195">
        <f t="shared" ref="B8:B30" si="0">SUM(E8,H8,N8,X8,AA8)</f>
        <v>0</v>
      </c>
      <c r="C8" s="196">
        <f t="shared" ref="C8:C31" si="1">SUM(F8,I8,Q8,Y8)</f>
        <v>174</v>
      </c>
      <c r="D8" s="196">
        <f t="shared" ref="D8:D31" si="2">C8-B8</f>
        <v>174</v>
      </c>
      <c r="E8" s="195"/>
      <c r="F8" s="195"/>
      <c r="G8" s="196">
        <f t="shared" ref="G8:G29" si="3">F8-E8</f>
        <v>0</v>
      </c>
      <c r="H8" s="196"/>
      <c r="I8" s="196">
        <v>92</v>
      </c>
      <c r="J8" s="196">
        <f t="shared" ref="J8:J29" si="4">I8-H8</f>
        <v>92</v>
      </c>
      <c r="K8" s="196"/>
      <c r="L8" s="196">
        <v>32</v>
      </c>
      <c r="M8" s="196">
        <f t="shared" ref="M8:M31" si="5">L8-K8</f>
        <v>32</v>
      </c>
      <c r="N8" s="196">
        <f t="shared" ref="N8:N31" si="6">SUM(O8:P8)</f>
        <v>0</v>
      </c>
      <c r="O8" s="196"/>
      <c r="P8" s="196"/>
      <c r="Q8" s="196">
        <f t="shared" ref="Q8:Q31" si="7">SUM(R8:S8)</f>
        <v>0</v>
      </c>
      <c r="R8" s="196"/>
      <c r="S8" s="196"/>
      <c r="T8" s="196">
        <f t="shared" ref="T8:T31" si="8">SUM(U8:V8)</f>
        <v>0</v>
      </c>
      <c r="U8" s="196">
        <f t="shared" ref="U8:U31" si="9">R8-O8</f>
        <v>0</v>
      </c>
      <c r="V8" s="196">
        <f t="shared" ref="V8:V31" si="10">S8-P8</f>
        <v>0</v>
      </c>
      <c r="W8" s="196"/>
      <c r="X8" s="196"/>
      <c r="Y8" s="196">
        <v>82</v>
      </c>
      <c r="Z8" s="196">
        <f t="shared" ref="Z8:Z29" si="11">Y8-X8</f>
        <v>82</v>
      </c>
      <c r="AA8" s="196">
        <f t="shared" ref="AA8:AA31" si="12">SUM(AB8:AC8)</f>
        <v>0</v>
      </c>
      <c r="AB8" s="196"/>
      <c r="AC8" s="196"/>
      <c r="AD8" s="196">
        <f t="shared" ref="AD8:AD31" si="13">SUM(AE8:AF8)</f>
        <v>0</v>
      </c>
      <c r="AE8" s="196"/>
      <c r="AF8" s="196"/>
      <c r="AG8" s="196">
        <f t="shared" ref="AG8:AG31" si="14">SUM(AH8:AI8)</f>
        <v>0</v>
      </c>
      <c r="AH8" s="196">
        <f t="shared" ref="AH8:AH31" si="15">AE8-AB8</f>
        <v>0</v>
      </c>
      <c r="AI8" s="196">
        <f t="shared" ref="AI8:AI31" si="16">AF8-AC8</f>
        <v>0</v>
      </c>
      <c r="AJ8" s="196"/>
      <c r="AK8" s="214">
        <f t="shared" ref="AK8:AK31" si="17">SUM(C8,L8,W8,AJ8)</f>
        <v>206</v>
      </c>
      <c r="AL8" s="214"/>
    </row>
    <row r="9" ht="33" customHeight="1" spans="1:38">
      <c r="A9" s="141" t="s">
        <v>1519</v>
      </c>
      <c r="B9" s="195">
        <f t="shared" si="0"/>
        <v>12987</v>
      </c>
      <c r="C9" s="196">
        <f t="shared" si="1"/>
        <v>16517</v>
      </c>
      <c r="D9" s="196">
        <f t="shared" si="2"/>
        <v>3530</v>
      </c>
      <c r="E9" s="195">
        <v>10980</v>
      </c>
      <c r="F9" s="195">
        <v>11276</v>
      </c>
      <c r="G9" s="196">
        <f t="shared" si="3"/>
        <v>296</v>
      </c>
      <c r="H9" s="196">
        <v>879</v>
      </c>
      <c r="I9" s="196">
        <v>3036</v>
      </c>
      <c r="J9" s="196">
        <f t="shared" si="4"/>
        <v>2157</v>
      </c>
      <c r="K9" s="196"/>
      <c r="L9" s="196">
        <v>4710</v>
      </c>
      <c r="M9" s="196">
        <f t="shared" si="5"/>
        <v>4710</v>
      </c>
      <c r="N9" s="196">
        <f t="shared" si="6"/>
        <v>27</v>
      </c>
      <c r="O9" s="196">
        <v>27</v>
      </c>
      <c r="P9" s="196"/>
      <c r="Q9" s="196">
        <f t="shared" si="7"/>
        <v>29</v>
      </c>
      <c r="R9" s="196">
        <v>29</v>
      </c>
      <c r="S9" s="196"/>
      <c r="T9" s="196">
        <f t="shared" si="8"/>
        <v>2</v>
      </c>
      <c r="U9" s="196">
        <f t="shared" si="9"/>
        <v>2</v>
      </c>
      <c r="V9" s="196">
        <f t="shared" si="10"/>
        <v>0</v>
      </c>
      <c r="W9" s="196"/>
      <c r="X9" s="196">
        <v>1101</v>
      </c>
      <c r="Y9" s="196">
        <v>2176</v>
      </c>
      <c r="Z9" s="196">
        <f t="shared" si="11"/>
        <v>1075</v>
      </c>
      <c r="AA9" s="196">
        <f t="shared" si="12"/>
        <v>0</v>
      </c>
      <c r="AB9" s="196"/>
      <c r="AC9" s="196"/>
      <c r="AD9" s="196">
        <f t="shared" si="13"/>
        <v>0</v>
      </c>
      <c r="AE9" s="196"/>
      <c r="AF9" s="196"/>
      <c r="AG9" s="196">
        <f t="shared" si="14"/>
        <v>0</v>
      </c>
      <c r="AH9" s="196">
        <f t="shared" si="15"/>
        <v>0</v>
      </c>
      <c r="AI9" s="196">
        <f t="shared" si="16"/>
        <v>0</v>
      </c>
      <c r="AJ9" s="196">
        <v>1441</v>
      </c>
      <c r="AK9" s="214">
        <f t="shared" si="17"/>
        <v>22668</v>
      </c>
      <c r="AL9" s="214"/>
    </row>
    <row r="10" ht="33" customHeight="1" spans="1:38">
      <c r="A10" s="141" t="s">
        <v>1520</v>
      </c>
      <c r="B10" s="195">
        <f t="shared" si="0"/>
        <v>45802</v>
      </c>
      <c r="C10" s="196">
        <f t="shared" si="1"/>
        <v>53534</v>
      </c>
      <c r="D10" s="196">
        <f t="shared" si="2"/>
        <v>7732</v>
      </c>
      <c r="E10" s="195">
        <v>2033</v>
      </c>
      <c r="F10" s="195">
        <v>2045</v>
      </c>
      <c r="G10" s="196">
        <f t="shared" si="3"/>
        <v>12</v>
      </c>
      <c r="H10" s="196">
        <v>139</v>
      </c>
      <c r="I10" s="196">
        <v>88</v>
      </c>
      <c r="J10" s="196">
        <f t="shared" si="4"/>
        <v>-51</v>
      </c>
      <c r="K10" s="196"/>
      <c r="L10" s="196">
        <v>2503</v>
      </c>
      <c r="M10" s="196">
        <f t="shared" si="5"/>
        <v>2503</v>
      </c>
      <c r="N10" s="196">
        <f t="shared" si="6"/>
        <v>42385</v>
      </c>
      <c r="O10" s="196">
        <v>41692</v>
      </c>
      <c r="P10" s="196">
        <v>693</v>
      </c>
      <c r="Q10" s="196">
        <f t="shared" si="7"/>
        <v>43877</v>
      </c>
      <c r="R10" s="196">
        <v>42436</v>
      </c>
      <c r="S10" s="196">
        <v>1441</v>
      </c>
      <c r="T10" s="196">
        <f t="shared" si="8"/>
        <v>1492</v>
      </c>
      <c r="U10" s="196">
        <f t="shared" si="9"/>
        <v>744</v>
      </c>
      <c r="V10" s="196">
        <f t="shared" si="10"/>
        <v>748</v>
      </c>
      <c r="W10" s="196">
        <v>665</v>
      </c>
      <c r="X10" s="196">
        <v>1245</v>
      </c>
      <c r="Y10" s="196">
        <v>7524</v>
      </c>
      <c r="Z10" s="196">
        <f t="shared" si="11"/>
        <v>6279</v>
      </c>
      <c r="AA10" s="196">
        <f t="shared" si="12"/>
        <v>0</v>
      </c>
      <c r="AB10" s="196"/>
      <c r="AC10" s="196"/>
      <c r="AD10" s="196">
        <f t="shared" si="13"/>
        <v>0</v>
      </c>
      <c r="AE10" s="196"/>
      <c r="AF10" s="196"/>
      <c r="AG10" s="196">
        <f t="shared" si="14"/>
        <v>0</v>
      </c>
      <c r="AH10" s="196">
        <f t="shared" si="15"/>
        <v>0</v>
      </c>
      <c r="AI10" s="196">
        <f t="shared" si="16"/>
        <v>0</v>
      </c>
      <c r="AJ10" s="215">
        <v>589</v>
      </c>
      <c r="AK10" s="214">
        <f t="shared" si="17"/>
        <v>57291</v>
      </c>
      <c r="AL10" s="214"/>
    </row>
    <row r="11" ht="33" customHeight="1" spans="1:38">
      <c r="A11" s="141" t="s">
        <v>1521</v>
      </c>
      <c r="B11" s="195">
        <f t="shared" si="0"/>
        <v>92</v>
      </c>
      <c r="C11" s="196">
        <f t="shared" si="1"/>
        <v>100</v>
      </c>
      <c r="D11" s="196">
        <f t="shared" si="2"/>
        <v>8</v>
      </c>
      <c r="E11" s="195">
        <v>80</v>
      </c>
      <c r="F11" s="195">
        <v>80</v>
      </c>
      <c r="G11" s="196">
        <f t="shared" si="3"/>
        <v>0</v>
      </c>
      <c r="H11" s="196">
        <v>12</v>
      </c>
      <c r="I11" s="196">
        <v>20</v>
      </c>
      <c r="J11" s="196">
        <f t="shared" si="4"/>
        <v>8</v>
      </c>
      <c r="K11" s="196"/>
      <c r="L11" s="196"/>
      <c r="M11" s="196">
        <f t="shared" si="5"/>
        <v>0</v>
      </c>
      <c r="N11" s="196">
        <f t="shared" si="6"/>
        <v>0</v>
      </c>
      <c r="O11" s="196"/>
      <c r="P11" s="196"/>
      <c r="Q11" s="196">
        <f t="shared" si="7"/>
        <v>0</v>
      </c>
      <c r="R11" s="196"/>
      <c r="S11" s="196"/>
      <c r="T11" s="196">
        <f t="shared" si="8"/>
        <v>0</v>
      </c>
      <c r="U11" s="196">
        <f t="shared" si="9"/>
        <v>0</v>
      </c>
      <c r="V11" s="196">
        <f t="shared" si="10"/>
        <v>0</v>
      </c>
      <c r="W11" s="196"/>
      <c r="X11" s="196"/>
      <c r="Y11" s="196"/>
      <c r="Z11" s="196">
        <f t="shared" si="11"/>
        <v>0</v>
      </c>
      <c r="AA11" s="196">
        <f t="shared" si="12"/>
        <v>0</v>
      </c>
      <c r="AB11" s="196"/>
      <c r="AC11" s="196"/>
      <c r="AD11" s="196">
        <f t="shared" si="13"/>
        <v>0</v>
      </c>
      <c r="AE11" s="196"/>
      <c r="AF11" s="196"/>
      <c r="AG11" s="196">
        <f t="shared" si="14"/>
        <v>0</v>
      </c>
      <c r="AH11" s="196">
        <f t="shared" si="15"/>
        <v>0</v>
      </c>
      <c r="AI11" s="196">
        <f t="shared" si="16"/>
        <v>0</v>
      </c>
      <c r="AJ11" s="196">
        <v>25</v>
      </c>
      <c r="AK11" s="214">
        <f t="shared" si="17"/>
        <v>125</v>
      </c>
      <c r="AL11" s="214"/>
    </row>
    <row r="12" ht="33" customHeight="1" spans="1:38">
      <c r="A12" s="141" t="s">
        <v>1522</v>
      </c>
      <c r="B12" s="195">
        <f t="shared" si="0"/>
        <v>1805</v>
      </c>
      <c r="C12" s="196">
        <f t="shared" si="1"/>
        <v>1953</v>
      </c>
      <c r="D12" s="196">
        <f t="shared" si="2"/>
        <v>148</v>
      </c>
      <c r="E12" s="195">
        <v>329</v>
      </c>
      <c r="F12" s="195">
        <v>331</v>
      </c>
      <c r="G12" s="196">
        <f t="shared" si="3"/>
        <v>2</v>
      </c>
      <c r="H12" s="196">
        <v>72</v>
      </c>
      <c r="I12" s="196">
        <v>152</v>
      </c>
      <c r="J12" s="196">
        <f t="shared" si="4"/>
        <v>80</v>
      </c>
      <c r="K12" s="196"/>
      <c r="L12" s="196">
        <v>425</v>
      </c>
      <c r="M12" s="196">
        <f t="shared" si="5"/>
        <v>425</v>
      </c>
      <c r="N12" s="196">
        <f t="shared" si="6"/>
        <v>1236</v>
      </c>
      <c r="O12" s="196">
        <v>1207</v>
      </c>
      <c r="P12" s="196">
        <v>29</v>
      </c>
      <c r="Q12" s="196">
        <f t="shared" si="7"/>
        <v>1414</v>
      </c>
      <c r="R12" s="196">
        <v>1373</v>
      </c>
      <c r="S12" s="196">
        <v>41</v>
      </c>
      <c r="T12" s="196">
        <f t="shared" si="8"/>
        <v>178</v>
      </c>
      <c r="U12" s="196">
        <f t="shared" si="9"/>
        <v>166</v>
      </c>
      <c r="V12" s="196">
        <f t="shared" si="10"/>
        <v>12</v>
      </c>
      <c r="W12" s="196">
        <v>12</v>
      </c>
      <c r="X12" s="196">
        <v>168</v>
      </c>
      <c r="Y12" s="196">
        <v>56</v>
      </c>
      <c r="Z12" s="196">
        <f t="shared" si="11"/>
        <v>-112</v>
      </c>
      <c r="AA12" s="196">
        <f t="shared" si="12"/>
        <v>0</v>
      </c>
      <c r="AB12" s="196"/>
      <c r="AC12" s="196"/>
      <c r="AD12" s="196">
        <f t="shared" si="13"/>
        <v>0</v>
      </c>
      <c r="AE12" s="196"/>
      <c r="AF12" s="196"/>
      <c r="AG12" s="196">
        <f t="shared" si="14"/>
        <v>0</v>
      </c>
      <c r="AH12" s="196">
        <f t="shared" si="15"/>
        <v>0</v>
      </c>
      <c r="AI12" s="196">
        <f t="shared" si="16"/>
        <v>0</v>
      </c>
      <c r="AJ12" s="196">
        <v>1</v>
      </c>
      <c r="AK12" s="214">
        <f t="shared" si="17"/>
        <v>2391</v>
      </c>
      <c r="AL12" s="214"/>
    </row>
    <row r="13" ht="33" customHeight="1" spans="1:38">
      <c r="A13" s="141" t="s">
        <v>1523</v>
      </c>
      <c r="B13" s="195">
        <f t="shared" si="0"/>
        <v>38869</v>
      </c>
      <c r="C13" s="196">
        <f t="shared" si="1"/>
        <v>51368</v>
      </c>
      <c r="D13" s="196">
        <f t="shared" si="2"/>
        <v>12499</v>
      </c>
      <c r="E13" s="195">
        <v>6216</v>
      </c>
      <c r="F13" s="195">
        <v>6298</v>
      </c>
      <c r="G13" s="196">
        <f t="shared" si="3"/>
        <v>82</v>
      </c>
      <c r="H13" s="196">
        <v>316</v>
      </c>
      <c r="I13" s="196">
        <v>490</v>
      </c>
      <c r="J13" s="196">
        <f t="shared" si="4"/>
        <v>174</v>
      </c>
      <c r="K13" s="196"/>
      <c r="L13" s="196">
        <v>616</v>
      </c>
      <c r="M13" s="196">
        <f t="shared" si="5"/>
        <v>616</v>
      </c>
      <c r="N13" s="196">
        <f t="shared" si="6"/>
        <v>7762</v>
      </c>
      <c r="O13" s="196">
        <v>7660</v>
      </c>
      <c r="P13" s="196">
        <v>102</v>
      </c>
      <c r="Q13" s="196">
        <f t="shared" si="7"/>
        <v>7850</v>
      </c>
      <c r="R13" s="196">
        <v>7848</v>
      </c>
      <c r="S13" s="196">
        <v>2</v>
      </c>
      <c r="T13" s="196">
        <f t="shared" si="8"/>
        <v>88</v>
      </c>
      <c r="U13" s="196">
        <f t="shared" si="9"/>
        <v>188</v>
      </c>
      <c r="V13" s="196">
        <f t="shared" si="10"/>
        <v>-100</v>
      </c>
      <c r="W13" s="196"/>
      <c r="X13" s="196">
        <v>24480</v>
      </c>
      <c r="Y13" s="196">
        <v>36730</v>
      </c>
      <c r="Z13" s="196">
        <f t="shared" si="11"/>
        <v>12250</v>
      </c>
      <c r="AA13" s="196">
        <f t="shared" si="12"/>
        <v>95</v>
      </c>
      <c r="AB13" s="196">
        <v>95</v>
      </c>
      <c r="AC13" s="196"/>
      <c r="AD13" s="196">
        <f t="shared" si="13"/>
        <v>8061</v>
      </c>
      <c r="AE13" s="196">
        <v>8061</v>
      </c>
      <c r="AF13" s="196"/>
      <c r="AG13" s="196">
        <f t="shared" si="14"/>
        <v>7966</v>
      </c>
      <c r="AH13" s="196">
        <f t="shared" si="15"/>
        <v>7966</v>
      </c>
      <c r="AI13" s="196">
        <f t="shared" si="16"/>
        <v>0</v>
      </c>
      <c r="AJ13" s="196">
        <v>30</v>
      </c>
      <c r="AK13" s="214">
        <f>SUM(C13,L13,W13,AJ13,AD13)</f>
        <v>60075</v>
      </c>
      <c r="AL13" s="216"/>
    </row>
    <row r="14" ht="33" customHeight="1" spans="1:38">
      <c r="A14" s="141" t="s">
        <v>1524</v>
      </c>
      <c r="B14" s="195">
        <f t="shared" si="0"/>
        <v>17090</v>
      </c>
      <c r="C14" s="196">
        <f t="shared" si="1"/>
        <v>33765</v>
      </c>
      <c r="D14" s="196">
        <f t="shared" si="2"/>
        <v>16675</v>
      </c>
      <c r="E14" s="195">
        <v>3079</v>
      </c>
      <c r="F14" s="195">
        <v>6818</v>
      </c>
      <c r="G14" s="196">
        <f t="shared" si="3"/>
        <v>3739</v>
      </c>
      <c r="H14" s="196">
        <v>159</v>
      </c>
      <c r="I14" s="196">
        <v>973</v>
      </c>
      <c r="J14" s="196">
        <f t="shared" si="4"/>
        <v>814</v>
      </c>
      <c r="K14" s="196"/>
      <c r="L14" s="196">
        <v>4328</v>
      </c>
      <c r="M14" s="196">
        <f t="shared" si="5"/>
        <v>4328</v>
      </c>
      <c r="N14" s="196">
        <f t="shared" si="6"/>
        <v>12269</v>
      </c>
      <c r="O14" s="196">
        <v>12200</v>
      </c>
      <c r="P14" s="196">
        <v>69</v>
      </c>
      <c r="Q14" s="196">
        <f t="shared" si="7"/>
        <v>18587</v>
      </c>
      <c r="R14" s="196">
        <v>12983</v>
      </c>
      <c r="S14" s="196">
        <v>5604</v>
      </c>
      <c r="T14" s="196">
        <f t="shared" si="8"/>
        <v>6318</v>
      </c>
      <c r="U14" s="196">
        <f t="shared" si="9"/>
        <v>783</v>
      </c>
      <c r="V14" s="196">
        <f t="shared" si="10"/>
        <v>5535</v>
      </c>
      <c r="W14" s="196">
        <v>1726</v>
      </c>
      <c r="X14" s="196">
        <v>870</v>
      </c>
      <c r="Y14" s="196">
        <v>7387</v>
      </c>
      <c r="Z14" s="196">
        <f t="shared" si="11"/>
        <v>6517</v>
      </c>
      <c r="AA14" s="196">
        <f t="shared" si="12"/>
        <v>713</v>
      </c>
      <c r="AB14" s="196">
        <v>713</v>
      </c>
      <c r="AC14" s="196"/>
      <c r="AD14" s="196">
        <f t="shared" si="13"/>
        <v>366</v>
      </c>
      <c r="AE14" s="196">
        <v>366</v>
      </c>
      <c r="AF14" s="196"/>
      <c r="AG14" s="196">
        <f t="shared" si="14"/>
        <v>-347</v>
      </c>
      <c r="AH14" s="196">
        <f t="shared" si="15"/>
        <v>-347</v>
      </c>
      <c r="AI14" s="196">
        <f t="shared" si="16"/>
        <v>0</v>
      </c>
      <c r="AJ14" s="196">
        <v>248</v>
      </c>
      <c r="AK14" s="214">
        <f>SUM(C14,L14,W14,AJ14,AD14)</f>
        <v>40433</v>
      </c>
      <c r="AL14" s="216"/>
    </row>
    <row r="15" ht="33" customHeight="1" spans="1:38">
      <c r="A15" s="141" t="s">
        <v>1525</v>
      </c>
      <c r="B15" s="195">
        <f t="shared" si="0"/>
        <v>545</v>
      </c>
      <c r="C15" s="196">
        <f t="shared" si="1"/>
        <v>1860</v>
      </c>
      <c r="D15" s="196">
        <f t="shared" si="2"/>
        <v>1315</v>
      </c>
      <c r="E15" s="195"/>
      <c r="F15" s="195"/>
      <c r="G15" s="196">
        <f t="shared" si="3"/>
        <v>0</v>
      </c>
      <c r="H15" s="196"/>
      <c r="I15" s="196">
        <v>575</v>
      </c>
      <c r="J15" s="196">
        <f t="shared" si="4"/>
        <v>575</v>
      </c>
      <c r="K15" s="196"/>
      <c r="L15" s="196">
        <v>25</v>
      </c>
      <c r="M15" s="196">
        <f t="shared" si="5"/>
        <v>25</v>
      </c>
      <c r="N15" s="196">
        <f t="shared" si="6"/>
        <v>0</v>
      </c>
      <c r="O15" s="196"/>
      <c r="P15" s="196"/>
      <c r="Q15" s="196">
        <f t="shared" si="7"/>
        <v>0</v>
      </c>
      <c r="R15" s="196"/>
      <c r="S15" s="196"/>
      <c r="T15" s="196">
        <f t="shared" si="8"/>
        <v>0</v>
      </c>
      <c r="U15" s="196">
        <f t="shared" si="9"/>
        <v>0</v>
      </c>
      <c r="V15" s="196">
        <f t="shared" si="10"/>
        <v>0</v>
      </c>
      <c r="W15" s="196"/>
      <c r="X15" s="196">
        <v>545</v>
      </c>
      <c r="Y15" s="196">
        <v>1285</v>
      </c>
      <c r="Z15" s="196">
        <f t="shared" si="11"/>
        <v>740</v>
      </c>
      <c r="AA15" s="196">
        <f t="shared" si="12"/>
        <v>0</v>
      </c>
      <c r="AB15" s="196"/>
      <c r="AC15" s="196"/>
      <c r="AD15" s="196">
        <f t="shared" si="13"/>
        <v>0</v>
      </c>
      <c r="AE15" s="196"/>
      <c r="AF15" s="196"/>
      <c r="AG15" s="196">
        <f t="shared" si="14"/>
        <v>0</v>
      </c>
      <c r="AH15" s="196">
        <f t="shared" si="15"/>
        <v>0</v>
      </c>
      <c r="AI15" s="196">
        <f t="shared" si="16"/>
        <v>0</v>
      </c>
      <c r="AJ15" s="196">
        <v>316</v>
      </c>
      <c r="AK15" s="214">
        <f t="shared" si="17"/>
        <v>2201</v>
      </c>
      <c r="AL15" s="216"/>
    </row>
    <row r="16" ht="33" customHeight="1" spans="1:38">
      <c r="A16" s="141" t="s">
        <v>1526</v>
      </c>
      <c r="B16" s="195">
        <f t="shared" si="0"/>
        <v>2093</v>
      </c>
      <c r="C16" s="196">
        <f t="shared" si="1"/>
        <v>2641</v>
      </c>
      <c r="D16" s="196">
        <f t="shared" si="2"/>
        <v>548</v>
      </c>
      <c r="E16" s="195">
        <v>835</v>
      </c>
      <c r="F16" s="195">
        <v>892</v>
      </c>
      <c r="G16" s="196">
        <f t="shared" si="3"/>
        <v>57</v>
      </c>
      <c r="H16" s="196">
        <v>70</v>
      </c>
      <c r="I16" s="196">
        <v>386</v>
      </c>
      <c r="J16" s="196">
        <f t="shared" si="4"/>
        <v>316</v>
      </c>
      <c r="K16" s="196"/>
      <c r="L16" s="196">
        <v>18201</v>
      </c>
      <c r="M16" s="196">
        <f t="shared" si="5"/>
        <v>18201</v>
      </c>
      <c r="N16" s="196">
        <f t="shared" si="6"/>
        <v>407</v>
      </c>
      <c r="O16" s="196">
        <v>407</v>
      </c>
      <c r="P16" s="196"/>
      <c r="Q16" s="196">
        <f t="shared" si="7"/>
        <v>583</v>
      </c>
      <c r="R16" s="196">
        <v>583</v>
      </c>
      <c r="S16" s="196"/>
      <c r="T16" s="196">
        <f t="shared" si="8"/>
        <v>176</v>
      </c>
      <c r="U16" s="196">
        <f t="shared" si="9"/>
        <v>176</v>
      </c>
      <c r="V16" s="196">
        <f t="shared" si="10"/>
        <v>0</v>
      </c>
      <c r="W16" s="196"/>
      <c r="X16" s="196">
        <v>781</v>
      </c>
      <c r="Y16" s="196">
        <v>780</v>
      </c>
      <c r="Z16" s="196">
        <f t="shared" si="11"/>
        <v>-1</v>
      </c>
      <c r="AA16" s="196">
        <f t="shared" si="12"/>
        <v>0</v>
      </c>
      <c r="AB16" s="196"/>
      <c r="AC16" s="196"/>
      <c r="AD16" s="196">
        <f t="shared" si="13"/>
        <v>0</v>
      </c>
      <c r="AE16" s="196"/>
      <c r="AF16" s="196"/>
      <c r="AG16" s="196">
        <f t="shared" si="14"/>
        <v>0</v>
      </c>
      <c r="AH16" s="196">
        <f t="shared" si="15"/>
        <v>0</v>
      </c>
      <c r="AI16" s="196">
        <f t="shared" si="16"/>
        <v>0</v>
      </c>
      <c r="AJ16" s="196">
        <v>42</v>
      </c>
      <c r="AK16" s="214">
        <f t="shared" si="17"/>
        <v>20884</v>
      </c>
      <c r="AL16" s="216"/>
    </row>
    <row r="17" ht="33" customHeight="1" spans="1:38">
      <c r="A17" s="141" t="s">
        <v>1527</v>
      </c>
      <c r="B17" s="195">
        <f t="shared" si="0"/>
        <v>10876</v>
      </c>
      <c r="C17" s="196">
        <f t="shared" si="1"/>
        <v>33492</v>
      </c>
      <c r="D17" s="196">
        <f t="shared" si="2"/>
        <v>22616</v>
      </c>
      <c r="E17" s="195">
        <v>1034</v>
      </c>
      <c r="F17" s="195">
        <v>1035</v>
      </c>
      <c r="G17" s="196">
        <f t="shared" si="3"/>
        <v>1</v>
      </c>
      <c r="H17" s="196">
        <v>397</v>
      </c>
      <c r="I17" s="196">
        <v>927</v>
      </c>
      <c r="J17" s="196">
        <f t="shared" si="4"/>
        <v>530</v>
      </c>
      <c r="K17" s="196"/>
      <c r="L17" s="196">
        <v>22870</v>
      </c>
      <c r="M17" s="196">
        <f t="shared" si="5"/>
        <v>22870</v>
      </c>
      <c r="N17" s="196">
        <f t="shared" si="6"/>
        <v>7644</v>
      </c>
      <c r="O17" s="196">
        <v>7642</v>
      </c>
      <c r="P17" s="196">
        <v>2</v>
      </c>
      <c r="Q17" s="196">
        <f t="shared" si="7"/>
        <v>8887</v>
      </c>
      <c r="R17" s="196">
        <v>8887</v>
      </c>
      <c r="S17" s="196"/>
      <c r="T17" s="196">
        <f t="shared" si="8"/>
        <v>1243</v>
      </c>
      <c r="U17" s="196">
        <f t="shared" si="9"/>
        <v>1245</v>
      </c>
      <c r="V17" s="196">
        <f t="shared" si="10"/>
        <v>-2</v>
      </c>
      <c r="W17" s="196">
        <v>25</v>
      </c>
      <c r="X17" s="196">
        <v>1801</v>
      </c>
      <c r="Y17" s="196">
        <v>22643</v>
      </c>
      <c r="Z17" s="196">
        <f t="shared" si="11"/>
        <v>20842</v>
      </c>
      <c r="AA17" s="196">
        <f t="shared" si="12"/>
        <v>0</v>
      </c>
      <c r="AB17" s="196"/>
      <c r="AC17" s="196"/>
      <c r="AD17" s="196">
        <f t="shared" si="13"/>
        <v>0</v>
      </c>
      <c r="AE17" s="196"/>
      <c r="AF17" s="196"/>
      <c r="AG17" s="196">
        <f t="shared" si="14"/>
        <v>0</v>
      </c>
      <c r="AH17" s="196">
        <f t="shared" si="15"/>
        <v>0</v>
      </c>
      <c r="AI17" s="196">
        <f t="shared" si="16"/>
        <v>0</v>
      </c>
      <c r="AJ17" s="196">
        <v>1645</v>
      </c>
      <c r="AK17" s="214">
        <f t="shared" si="17"/>
        <v>58032</v>
      </c>
      <c r="AL17" s="216"/>
    </row>
    <row r="18" ht="33" customHeight="1" spans="1:38">
      <c r="A18" s="141" t="s">
        <v>1528</v>
      </c>
      <c r="B18" s="195">
        <f t="shared" si="0"/>
        <v>515</v>
      </c>
      <c r="C18" s="196">
        <f t="shared" si="1"/>
        <v>1257</v>
      </c>
      <c r="D18" s="196">
        <f t="shared" si="2"/>
        <v>742</v>
      </c>
      <c r="E18" s="195">
        <v>135</v>
      </c>
      <c r="F18" s="195">
        <v>135</v>
      </c>
      <c r="G18" s="196">
        <f t="shared" si="3"/>
        <v>0</v>
      </c>
      <c r="H18" s="196">
        <v>31</v>
      </c>
      <c r="I18" s="196">
        <v>740</v>
      </c>
      <c r="J18" s="196">
        <f t="shared" si="4"/>
        <v>709</v>
      </c>
      <c r="K18" s="196"/>
      <c r="L18" s="196">
        <v>3364</v>
      </c>
      <c r="M18" s="196">
        <f t="shared" si="5"/>
        <v>3364</v>
      </c>
      <c r="N18" s="196">
        <f t="shared" si="6"/>
        <v>341</v>
      </c>
      <c r="O18" s="196">
        <v>341</v>
      </c>
      <c r="P18" s="196"/>
      <c r="Q18" s="196">
        <f t="shared" si="7"/>
        <v>374</v>
      </c>
      <c r="R18" s="196">
        <v>374</v>
      </c>
      <c r="S18" s="196"/>
      <c r="T18" s="196">
        <f t="shared" si="8"/>
        <v>33</v>
      </c>
      <c r="U18" s="196">
        <f t="shared" si="9"/>
        <v>33</v>
      </c>
      <c r="V18" s="196">
        <f t="shared" si="10"/>
        <v>0</v>
      </c>
      <c r="W18" s="196"/>
      <c r="X18" s="196">
        <v>8</v>
      </c>
      <c r="Y18" s="196">
        <v>8</v>
      </c>
      <c r="Z18" s="196">
        <f t="shared" si="11"/>
        <v>0</v>
      </c>
      <c r="AA18" s="196">
        <f t="shared" si="12"/>
        <v>0</v>
      </c>
      <c r="AB18" s="196"/>
      <c r="AC18" s="196"/>
      <c r="AD18" s="196">
        <f t="shared" si="13"/>
        <v>0</v>
      </c>
      <c r="AE18" s="196"/>
      <c r="AF18" s="196"/>
      <c r="AG18" s="196">
        <f t="shared" si="14"/>
        <v>0</v>
      </c>
      <c r="AH18" s="196">
        <f t="shared" si="15"/>
        <v>0</v>
      </c>
      <c r="AI18" s="196">
        <f t="shared" si="16"/>
        <v>0</v>
      </c>
      <c r="AJ18" s="196">
        <v>2691</v>
      </c>
      <c r="AK18" s="214">
        <f t="shared" si="17"/>
        <v>7312</v>
      </c>
      <c r="AL18" s="214"/>
    </row>
    <row r="19" ht="33" customHeight="1" spans="1:38">
      <c r="A19" s="197" t="s">
        <v>1529</v>
      </c>
      <c r="B19" s="195">
        <f t="shared" si="0"/>
        <v>0</v>
      </c>
      <c r="C19" s="196">
        <f t="shared" si="1"/>
        <v>0</v>
      </c>
      <c r="D19" s="196">
        <f t="shared" si="2"/>
        <v>0</v>
      </c>
      <c r="E19" s="195"/>
      <c r="F19" s="195"/>
      <c r="G19" s="196">
        <f t="shared" si="3"/>
        <v>0</v>
      </c>
      <c r="H19" s="196"/>
      <c r="I19" s="196"/>
      <c r="J19" s="196">
        <f t="shared" si="4"/>
        <v>0</v>
      </c>
      <c r="K19" s="196"/>
      <c r="L19" s="196"/>
      <c r="M19" s="196">
        <f t="shared" si="5"/>
        <v>0</v>
      </c>
      <c r="N19" s="196">
        <f t="shared" si="6"/>
        <v>0</v>
      </c>
      <c r="O19" s="196"/>
      <c r="P19" s="196"/>
      <c r="Q19" s="196">
        <f t="shared" si="7"/>
        <v>0</v>
      </c>
      <c r="R19" s="196"/>
      <c r="S19" s="196"/>
      <c r="T19" s="196">
        <f t="shared" si="8"/>
        <v>0</v>
      </c>
      <c r="U19" s="196">
        <f t="shared" si="9"/>
        <v>0</v>
      </c>
      <c r="V19" s="196">
        <f t="shared" si="10"/>
        <v>0</v>
      </c>
      <c r="W19" s="196"/>
      <c r="X19" s="196"/>
      <c r="Y19" s="196"/>
      <c r="Z19" s="196">
        <f t="shared" si="11"/>
        <v>0</v>
      </c>
      <c r="AA19" s="196">
        <f t="shared" si="12"/>
        <v>0</v>
      </c>
      <c r="AB19" s="196"/>
      <c r="AC19" s="196"/>
      <c r="AD19" s="196">
        <f t="shared" si="13"/>
        <v>0</v>
      </c>
      <c r="AE19" s="196"/>
      <c r="AF19" s="196"/>
      <c r="AG19" s="196">
        <f t="shared" si="14"/>
        <v>0</v>
      </c>
      <c r="AH19" s="196">
        <f t="shared" si="15"/>
        <v>0</v>
      </c>
      <c r="AI19" s="196">
        <f t="shared" si="16"/>
        <v>0</v>
      </c>
      <c r="AJ19" s="196">
        <v>285</v>
      </c>
      <c r="AK19" s="214">
        <f t="shared" si="17"/>
        <v>285</v>
      </c>
      <c r="AL19" s="214"/>
    </row>
    <row r="20" ht="33" customHeight="1" spans="1:38">
      <c r="A20" s="197" t="s">
        <v>1530</v>
      </c>
      <c r="B20" s="195">
        <f t="shared" si="0"/>
        <v>145</v>
      </c>
      <c r="C20" s="196">
        <f t="shared" si="1"/>
        <v>150</v>
      </c>
      <c r="D20" s="196">
        <f t="shared" si="2"/>
        <v>5</v>
      </c>
      <c r="E20" s="195">
        <v>128</v>
      </c>
      <c r="F20" s="195">
        <v>128</v>
      </c>
      <c r="G20" s="196">
        <f t="shared" si="3"/>
        <v>0</v>
      </c>
      <c r="H20" s="196">
        <v>14</v>
      </c>
      <c r="I20" s="196">
        <v>20</v>
      </c>
      <c r="J20" s="196">
        <f t="shared" si="4"/>
        <v>6</v>
      </c>
      <c r="K20" s="196"/>
      <c r="L20" s="196"/>
      <c r="M20" s="196">
        <f t="shared" si="5"/>
        <v>0</v>
      </c>
      <c r="N20" s="196">
        <f t="shared" si="6"/>
        <v>0</v>
      </c>
      <c r="O20" s="196"/>
      <c r="P20" s="196"/>
      <c r="Q20" s="196">
        <f t="shared" si="7"/>
        <v>0</v>
      </c>
      <c r="R20" s="196"/>
      <c r="S20" s="196"/>
      <c r="T20" s="196">
        <f t="shared" si="8"/>
        <v>0</v>
      </c>
      <c r="U20" s="196">
        <f t="shared" si="9"/>
        <v>0</v>
      </c>
      <c r="V20" s="196">
        <f t="shared" si="10"/>
        <v>0</v>
      </c>
      <c r="W20" s="196"/>
      <c r="X20" s="196">
        <v>3</v>
      </c>
      <c r="Y20" s="196">
        <v>2</v>
      </c>
      <c r="Z20" s="196">
        <f t="shared" si="11"/>
        <v>-1</v>
      </c>
      <c r="AA20" s="196">
        <f t="shared" si="12"/>
        <v>0</v>
      </c>
      <c r="AB20" s="196"/>
      <c r="AC20" s="196"/>
      <c r="AD20" s="196">
        <f t="shared" si="13"/>
        <v>0</v>
      </c>
      <c r="AE20" s="196"/>
      <c r="AF20" s="196"/>
      <c r="AG20" s="196">
        <f t="shared" si="14"/>
        <v>0</v>
      </c>
      <c r="AH20" s="196">
        <f t="shared" si="15"/>
        <v>0</v>
      </c>
      <c r="AI20" s="196">
        <f t="shared" si="16"/>
        <v>0</v>
      </c>
      <c r="AJ20" s="196"/>
      <c r="AK20" s="214">
        <f t="shared" si="17"/>
        <v>150</v>
      </c>
      <c r="AL20" s="214"/>
    </row>
    <row r="21" ht="33" customHeight="1" spans="1:38">
      <c r="A21" s="141" t="s">
        <v>1531</v>
      </c>
      <c r="B21" s="195">
        <f t="shared" si="0"/>
        <v>0</v>
      </c>
      <c r="C21" s="196">
        <f t="shared" si="1"/>
        <v>0</v>
      </c>
      <c r="D21" s="196">
        <f t="shared" si="2"/>
        <v>0</v>
      </c>
      <c r="E21" s="195"/>
      <c r="F21" s="195"/>
      <c r="G21" s="196">
        <f t="shared" si="3"/>
        <v>0</v>
      </c>
      <c r="H21" s="196"/>
      <c r="I21" s="196"/>
      <c r="J21" s="196">
        <f t="shared" si="4"/>
        <v>0</v>
      </c>
      <c r="K21" s="196"/>
      <c r="L21" s="196"/>
      <c r="M21" s="196">
        <f t="shared" si="5"/>
        <v>0</v>
      </c>
      <c r="N21" s="196">
        <f t="shared" si="6"/>
        <v>0</v>
      </c>
      <c r="O21" s="196"/>
      <c r="P21" s="196"/>
      <c r="Q21" s="196">
        <f t="shared" si="7"/>
        <v>0</v>
      </c>
      <c r="R21" s="196"/>
      <c r="S21" s="196"/>
      <c r="T21" s="196">
        <f t="shared" si="8"/>
        <v>0</v>
      </c>
      <c r="U21" s="196">
        <f t="shared" si="9"/>
        <v>0</v>
      </c>
      <c r="V21" s="196">
        <f t="shared" si="10"/>
        <v>0</v>
      </c>
      <c r="W21" s="196"/>
      <c r="X21" s="196"/>
      <c r="Y21" s="196"/>
      <c r="Z21" s="196">
        <f t="shared" si="11"/>
        <v>0</v>
      </c>
      <c r="AA21" s="196">
        <f t="shared" si="12"/>
        <v>0</v>
      </c>
      <c r="AB21" s="196"/>
      <c r="AC21" s="196"/>
      <c r="AD21" s="196">
        <f t="shared" si="13"/>
        <v>0</v>
      </c>
      <c r="AE21" s="196"/>
      <c r="AF21" s="196"/>
      <c r="AG21" s="196">
        <f t="shared" si="14"/>
        <v>0</v>
      </c>
      <c r="AH21" s="196">
        <f t="shared" si="15"/>
        <v>0</v>
      </c>
      <c r="AI21" s="196">
        <f t="shared" si="16"/>
        <v>0</v>
      </c>
      <c r="AJ21" s="196"/>
      <c r="AK21" s="214">
        <f t="shared" si="17"/>
        <v>0</v>
      </c>
      <c r="AL21" s="214"/>
    </row>
    <row r="22" ht="33" customHeight="1" spans="1:38">
      <c r="A22" s="141" t="s">
        <v>1532</v>
      </c>
      <c r="B22" s="195">
        <f t="shared" si="0"/>
        <v>1056</v>
      </c>
      <c r="C22" s="196">
        <f t="shared" si="1"/>
        <v>1328</v>
      </c>
      <c r="D22" s="196">
        <f t="shared" si="2"/>
        <v>272</v>
      </c>
      <c r="E22" s="195">
        <v>597</v>
      </c>
      <c r="F22" s="195">
        <v>597</v>
      </c>
      <c r="G22" s="196">
        <f t="shared" si="3"/>
        <v>0</v>
      </c>
      <c r="H22" s="196">
        <v>87</v>
      </c>
      <c r="I22" s="196">
        <v>283</v>
      </c>
      <c r="J22" s="196">
        <f t="shared" si="4"/>
        <v>196</v>
      </c>
      <c r="K22" s="196"/>
      <c r="L22" s="196">
        <v>679</v>
      </c>
      <c r="M22" s="196">
        <f t="shared" si="5"/>
        <v>679</v>
      </c>
      <c r="N22" s="196">
        <f t="shared" si="6"/>
        <v>294</v>
      </c>
      <c r="O22" s="196">
        <v>294</v>
      </c>
      <c r="P22" s="196"/>
      <c r="Q22" s="196">
        <f t="shared" si="7"/>
        <v>370</v>
      </c>
      <c r="R22" s="196">
        <v>337</v>
      </c>
      <c r="S22" s="196">
        <v>33</v>
      </c>
      <c r="T22" s="196">
        <f t="shared" si="8"/>
        <v>76</v>
      </c>
      <c r="U22" s="196">
        <f t="shared" si="9"/>
        <v>43</v>
      </c>
      <c r="V22" s="196">
        <f t="shared" si="10"/>
        <v>33</v>
      </c>
      <c r="W22" s="196"/>
      <c r="X22" s="196">
        <v>78</v>
      </c>
      <c r="Y22" s="196">
        <v>78</v>
      </c>
      <c r="Z22" s="196">
        <f t="shared" si="11"/>
        <v>0</v>
      </c>
      <c r="AA22" s="196">
        <f t="shared" si="12"/>
        <v>0</v>
      </c>
      <c r="AB22" s="196"/>
      <c r="AC22" s="196"/>
      <c r="AD22" s="196">
        <f t="shared" si="13"/>
        <v>0</v>
      </c>
      <c r="AE22" s="196"/>
      <c r="AF22" s="196"/>
      <c r="AG22" s="196">
        <f t="shared" si="14"/>
        <v>0</v>
      </c>
      <c r="AH22" s="196">
        <f t="shared" si="15"/>
        <v>0</v>
      </c>
      <c r="AI22" s="196">
        <f t="shared" si="16"/>
        <v>0</v>
      </c>
      <c r="AJ22" s="196">
        <v>20</v>
      </c>
      <c r="AK22" s="214">
        <f t="shared" si="17"/>
        <v>2027</v>
      </c>
      <c r="AL22" s="214"/>
    </row>
    <row r="23" ht="33" customHeight="1" spans="1:38">
      <c r="A23" s="141" t="s">
        <v>1533</v>
      </c>
      <c r="B23" s="195">
        <f t="shared" si="0"/>
        <v>7972</v>
      </c>
      <c r="C23" s="196">
        <f t="shared" si="1"/>
        <v>8567</v>
      </c>
      <c r="D23" s="196">
        <f t="shared" si="2"/>
        <v>595</v>
      </c>
      <c r="E23" s="195">
        <v>3136</v>
      </c>
      <c r="F23" s="195">
        <v>3144</v>
      </c>
      <c r="G23" s="196">
        <f t="shared" si="3"/>
        <v>8</v>
      </c>
      <c r="H23" s="196"/>
      <c r="I23" s="196">
        <v>263</v>
      </c>
      <c r="J23" s="196">
        <f t="shared" si="4"/>
        <v>263</v>
      </c>
      <c r="K23" s="196"/>
      <c r="L23" s="196">
        <v>4053</v>
      </c>
      <c r="M23" s="196">
        <f t="shared" si="5"/>
        <v>4053</v>
      </c>
      <c r="N23" s="196">
        <f t="shared" si="6"/>
        <v>4836</v>
      </c>
      <c r="O23" s="196">
        <v>4836</v>
      </c>
      <c r="P23" s="196"/>
      <c r="Q23" s="196">
        <f t="shared" si="7"/>
        <v>4836</v>
      </c>
      <c r="R23" s="196">
        <v>4836</v>
      </c>
      <c r="S23" s="196"/>
      <c r="T23" s="196">
        <f t="shared" si="8"/>
        <v>0</v>
      </c>
      <c r="U23" s="196">
        <f t="shared" si="9"/>
        <v>0</v>
      </c>
      <c r="V23" s="196">
        <f t="shared" si="10"/>
        <v>0</v>
      </c>
      <c r="W23" s="196"/>
      <c r="X23" s="196"/>
      <c r="Y23" s="196">
        <v>324</v>
      </c>
      <c r="Z23" s="196">
        <f t="shared" si="11"/>
        <v>324</v>
      </c>
      <c r="AA23" s="196">
        <f t="shared" si="12"/>
        <v>0</v>
      </c>
      <c r="AB23" s="196"/>
      <c r="AC23" s="196"/>
      <c r="AD23" s="196">
        <f t="shared" si="13"/>
        <v>0</v>
      </c>
      <c r="AE23" s="196"/>
      <c r="AF23" s="196"/>
      <c r="AG23" s="196">
        <f t="shared" si="14"/>
        <v>0</v>
      </c>
      <c r="AH23" s="196">
        <f t="shared" si="15"/>
        <v>0</v>
      </c>
      <c r="AI23" s="196">
        <f t="shared" si="16"/>
        <v>0</v>
      </c>
      <c r="AJ23" s="196">
        <v>130</v>
      </c>
      <c r="AK23" s="214">
        <f t="shared" si="17"/>
        <v>12750</v>
      </c>
      <c r="AL23" s="214"/>
    </row>
    <row r="24" ht="33" customHeight="1" spans="1:38">
      <c r="A24" s="141" t="s">
        <v>1534</v>
      </c>
      <c r="B24" s="195">
        <f t="shared" si="0"/>
        <v>0</v>
      </c>
      <c r="C24" s="196">
        <f t="shared" si="1"/>
        <v>0</v>
      </c>
      <c r="D24" s="196">
        <f t="shared" si="2"/>
        <v>0</v>
      </c>
      <c r="E24" s="195"/>
      <c r="F24" s="195"/>
      <c r="G24" s="196">
        <f t="shared" si="3"/>
        <v>0</v>
      </c>
      <c r="H24" s="196"/>
      <c r="I24" s="196"/>
      <c r="J24" s="196">
        <f t="shared" si="4"/>
        <v>0</v>
      </c>
      <c r="K24" s="196"/>
      <c r="L24" s="196">
        <v>410</v>
      </c>
      <c r="M24" s="196">
        <f t="shared" si="5"/>
        <v>410</v>
      </c>
      <c r="N24" s="196">
        <f t="shared" si="6"/>
        <v>0</v>
      </c>
      <c r="O24" s="196"/>
      <c r="P24" s="196"/>
      <c r="Q24" s="196">
        <f t="shared" si="7"/>
        <v>0</v>
      </c>
      <c r="R24" s="196"/>
      <c r="S24" s="196"/>
      <c r="T24" s="196">
        <f t="shared" si="8"/>
        <v>0</v>
      </c>
      <c r="U24" s="196">
        <f t="shared" si="9"/>
        <v>0</v>
      </c>
      <c r="V24" s="196">
        <f t="shared" si="10"/>
        <v>0</v>
      </c>
      <c r="W24" s="196"/>
      <c r="X24" s="196"/>
      <c r="Y24" s="196"/>
      <c r="Z24" s="196">
        <f t="shared" si="11"/>
        <v>0</v>
      </c>
      <c r="AA24" s="196">
        <f t="shared" si="12"/>
        <v>0</v>
      </c>
      <c r="AB24" s="196"/>
      <c r="AC24" s="196"/>
      <c r="AD24" s="196">
        <f t="shared" si="13"/>
        <v>0</v>
      </c>
      <c r="AE24" s="196"/>
      <c r="AF24" s="196"/>
      <c r="AG24" s="196">
        <f t="shared" si="14"/>
        <v>0</v>
      </c>
      <c r="AH24" s="196">
        <f t="shared" si="15"/>
        <v>0</v>
      </c>
      <c r="AI24" s="196">
        <f t="shared" si="16"/>
        <v>0</v>
      </c>
      <c r="AJ24" s="196">
        <v>477</v>
      </c>
      <c r="AK24" s="214">
        <f t="shared" si="17"/>
        <v>887</v>
      </c>
      <c r="AL24" s="214"/>
    </row>
    <row r="25" ht="33" customHeight="1" spans="1:38">
      <c r="A25" s="141" t="s">
        <v>1535</v>
      </c>
      <c r="B25" s="195">
        <f t="shared" si="0"/>
        <v>697</v>
      </c>
      <c r="C25" s="196">
        <f t="shared" si="1"/>
        <v>1282</v>
      </c>
      <c r="D25" s="196">
        <f t="shared" si="2"/>
        <v>585</v>
      </c>
      <c r="E25" s="195">
        <v>496</v>
      </c>
      <c r="F25" s="195">
        <v>668</v>
      </c>
      <c r="G25" s="196">
        <f t="shared" si="3"/>
        <v>172</v>
      </c>
      <c r="H25" s="196">
        <v>83</v>
      </c>
      <c r="I25" s="196">
        <v>208</v>
      </c>
      <c r="J25" s="196">
        <f t="shared" si="4"/>
        <v>125</v>
      </c>
      <c r="K25" s="196"/>
      <c r="L25" s="196">
        <v>2621</v>
      </c>
      <c r="M25" s="196">
        <f t="shared" si="5"/>
        <v>2621</v>
      </c>
      <c r="N25" s="196">
        <f t="shared" si="6"/>
        <v>81</v>
      </c>
      <c r="O25" s="196">
        <v>77</v>
      </c>
      <c r="P25" s="196">
        <v>4</v>
      </c>
      <c r="Q25" s="196">
        <f t="shared" si="7"/>
        <v>90</v>
      </c>
      <c r="R25" s="196">
        <v>81</v>
      </c>
      <c r="S25" s="196">
        <v>9</v>
      </c>
      <c r="T25" s="196">
        <f t="shared" si="8"/>
        <v>9</v>
      </c>
      <c r="U25" s="196">
        <f t="shared" si="9"/>
        <v>4</v>
      </c>
      <c r="V25" s="196">
        <f t="shared" si="10"/>
        <v>5</v>
      </c>
      <c r="W25" s="196"/>
      <c r="X25" s="196">
        <v>37</v>
      </c>
      <c r="Y25" s="196">
        <v>316</v>
      </c>
      <c r="Z25" s="196">
        <f t="shared" si="11"/>
        <v>279</v>
      </c>
      <c r="AA25" s="196">
        <f t="shared" si="12"/>
        <v>0</v>
      </c>
      <c r="AB25" s="196"/>
      <c r="AC25" s="196"/>
      <c r="AD25" s="196">
        <f t="shared" si="13"/>
        <v>0</v>
      </c>
      <c r="AE25" s="196"/>
      <c r="AF25" s="196"/>
      <c r="AG25" s="196">
        <f t="shared" si="14"/>
        <v>0</v>
      </c>
      <c r="AH25" s="196">
        <f t="shared" si="15"/>
        <v>0</v>
      </c>
      <c r="AI25" s="196">
        <f t="shared" si="16"/>
        <v>0</v>
      </c>
      <c r="AJ25" s="196">
        <v>59</v>
      </c>
      <c r="AK25" s="214">
        <f t="shared" si="17"/>
        <v>3962</v>
      </c>
      <c r="AL25" s="214"/>
    </row>
    <row r="26" ht="33" customHeight="1" spans="1:38">
      <c r="A26" s="197" t="s">
        <v>1536</v>
      </c>
      <c r="B26" s="195">
        <f t="shared" si="0"/>
        <v>0</v>
      </c>
      <c r="C26" s="196">
        <f t="shared" si="1"/>
        <v>0</v>
      </c>
      <c r="D26" s="196">
        <f t="shared" si="2"/>
        <v>0</v>
      </c>
      <c r="E26" s="195"/>
      <c r="F26" s="195"/>
      <c r="G26" s="196">
        <f t="shared" si="3"/>
        <v>0</v>
      </c>
      <c r="H26" s="196"/>
      <c r="I26" s="196"/>
      <c r="J26" s="196">
        <f t="shared" si="4"/>
        <v>0</v>
      </c>
      <c r="K26" s="196"/>
      <c r="L26" s="196"/>
      <c r="M26" s="196">
        <f t="shared" si="5"/>
        <v>0</v>
      </c>
      <c r="N26" s="196">
        <f t="shared" si="6"/>
        <v>0</v>
      </c>
      <c r="O26" s="196"/>
      <c r="P26" s="196"/>
      <c r="Q26" s="196">
        <f t="shared" si="7"/>
        <v>0</v>
      </c>
      <c r="R26" s="196"/>
      <c r="S26" s="196"/>
      <c r="T26" s="196">
        <f t="shared" si="8"/>
        <v>0</v>
      </c>
      <c r="U26" s="196">
        <f t="shared" si="9"/>
        <v>0</v>
      </c>
      <c r="V26" s="196">
        <f t="shared" si="10"/>
        <v>0</v>
      </c>
      <c r="W26" s="196"/>
      <c r="X26" s="196"/>
      <c r="Y26" s="196"/>
      <c r="Z26" s="196">
        <f t="shared" si="11"/>
        <v>0</v>
      </c>
      <c r="AA26" s="196">
        <f t="shared" si="12"/>
        <v>0</v>
      </c>
      <c r="AB26" s="196"/>
      <c r="AC26" s="196"/>
      <c r="AD26" s="196">
        <f t="shared" si="13"/>
        <v>0</v>
      </c>
      <c r="AE26" s="196"/>
      <c r="AF26" s="196"/>
      <c r="AG26" s="196">
        <f t="shared" si="14"/>
        <v>0</v>
      </c>
      <c r="AH26" s="196">
        <f t="shared" si="15"/>
        <v>0</v>
      </c>
      <c r="AI26" s="196">
        <f t="shared" si="16"/>
        <v>0</v>
      </c>
      <c r="AJ26" s="196"/>
      <c r="AK26" s="214">
        <f t="shared" si="17"/>
        <v>0</v>
      </c>
      <c r="AL26" s="214"/>
    </row>
    <row r="27" ht="33" customHeight="1" spans="1:38">
      <c r="A27" s="197" t="s">
        <v>1537</v>
      </c>
      <c r="B27" s="195">
        <f t="shared" si="0"/>
        <v>7076</v>
      </c>
      <c r="C27" s="196">
        <f t="shared" si="1"/>
        <v>0</v>
      </c>
      <c r="D27" s="196">
        <f t="shared" si="2"/>
        <v>-7076</v>
      </c>
      <c r="E27" s="195">
        <v>3697</v>
      </c>
      <c r="F27" s="195">
        <v>0</v>
      </c>
      <c r="G27" s="196">
        <f t="shared" si="3"/>
        <v>-3697</v>
      </c>
      <c r="H27" s="196"/>
      <c r="I27" s="196"/>
      <c r="J27" s="196">
        <f t="shared" si="4"/>
        <v>0</v>
      </c>
      <c r="K27" s="196"/>
      <c r="L27" s="196">
        <v>45</v>
      </c>
      <c r="M27" s="196">
        <f t="shared" si="5"/>
        <v>45</v>
      </c>
      <c r="N27" s="196">
        <f t="shared" si="6"/>
        <v>1000</v>
      </c>
      <c r="O27" s="196">
        <v>1000</v>
      </c>
      <c r="P27" s="196"/>
      <c r="Q27" s="196">
        <f t="shared" si="7"/>
        <v>0</v>
      </c>
      <c r="R27" s="196"/>
      <c r="S27" s="196"/>
      <c r="T27" s="196">
        <f t="shared" si="8"/>
        <v>-1000</v>
      </c>
      <c r="U27" s="196">
        <f t="shared" si="9"/>
        <v>-1000</v>
      </c>
      <c r="V27" s="196">
        <f t="shared" si="10"/>
        <v>0</v>
      </c>
      <c r="W27" s="196"/>
      <c r="X27" s="196">
        <v>2379</v>
      </c>
      <c r="Y27" s="196"/>
      <c r="Z27" s="196">
        <f t="shared" si="11"/>
        <v>-2379</v>
      </c>
      <c r="AA27" s="196">
        <f t="shared" si="12"/>
        <v>0</v>
      </c>
      <c r="AB27" s="196"/>
      <c r="AC27" s="196"/>
      <c r="AD27" s="196">
        <f t="shared" si="13"/>
        <v>0</v>
      </c>
      <c r="AE27" s="196"/>
      <c r="AF27" s="196"/>
      <c r="AG27" s="196">
        <f t="shared" si="14"/>
        <v>0</v>
      </c>
      <c r="AH27" s="196">
        <f t="shared" si="15"/>
        <v>0</v>
      </c>
      <c r="AI27" s="196">
        <f t="shared" si="16"/>
        <v>0</v>
      </c>
      <c r="AJ27" s="196">
        <v>3932</v>
      </c>
      <c r="AK27" s="214">
        <f t="shared" si="17"/>
        <v>3977</v>
      </c>
      <c r="AL27" s="214"/>
    </row>
    <row r="28" ht="33" customHeight="1" spans="1:38">
      <c r="A28" s="141" t="s">
        <v>1538</v>
      </c>
      <c r="B28" s="195">
        <f t="shared" si="0"/>
        <v>0</v>
      </c>
      <c r="C28" s="196">
        <f t="shared" si="1"/>
        <v>0</v>
      </c>
      <c r="D28" s="196">
        <f t="shared" si="2"/>
        <v>0</v>
      </c>
      <c r="E28" s="195"/>
      <c r="F28" s="195"/>
      <c r="G28" s="196">
        <f t="shared" si="3"/>
        <v>0</v>
      </c>
      <c r="H28" s="196"/>
      <c r="I28" s="196"/>
      <c r="J28" s="196">
        <f t="shared" si="4"/>
        <v>0</v>
      </c>
      <c r="K28" s="196"/>
      <c r="L28" s="196"/>
      <c r="M28" s="196">
        <f t="shared" si="5"/>
        <v>0</v>
      </c>
      <c r="N28" s="196">
        <f t="shared" si="6"/>
        <v>0</v>
      </c>
      <c r="O28" s="196"/>
      <c r="P28" s="196"/>
      <c r="Q28" s="196">
        <f t="shared" si="7"/>
        <v>0</v>
      </c>
      <c r="R28" s="196"/>
      <c r="S28" s="196"/>
      <c r="T28" s="196">
        <f t="shared" si="8"/>
        <v>0</v>
      </c>
      <c r="U28" s="196">
        <f t="shared" si="9"/>
        <v>0</v>
      </c>
      <c r="V28" s="196">
        <f t="shared" si="10"/>
        <v>0</v>
      </c>
      <c r="W28" s="196"/>
      <c r="X28" s="196"/>
      <c r="Y28" s="196"/>
      <c r="Z28" s="196">
        <f t="shared" si="11"/>
        <v>0</v>
      </c>
      <c r="AA28" s="196">
        <f t="shared" si="12"/>
        <v>0</v>
      </c>
      <c r="AB28" s="196"/>
      <c r="AC28" s="196"/>
      <c r="AD28" s="196">
        <f t="shared" si="13"/>
        <v>0</v>
      </c>
      <c r="AE28" s="196"/>
      <c r="AF28" s="196"/>
      <c r="AG28" s="196">
        <f t="shared" si="14"/>
        <v>0</v>
      </c>
      <c r="AH28" s="196">
        <f t="shared" si="15"/>
        <v>0</v>
      </c>
      <c r="AI28" s="196">
        <f t="shared" si="16"/>
        <v>0</v>
      </c>
      <c r="AJ28" s="196">
        <v>4876</v>
      </c>
      <c r="AK28" s="214">
        <f t="shared" si="17"/>
        <v>4876</v>
      </c>
      <c r="AL28" s="214"/>
    </row>
    <row r="29" ht="33" customHeight="1" spans="1:38">
      <c r="A29" s="141" t="s">
        <v>1539</v>
      </c>
      <c r="B29" s="195">
        <f t="shared" si="0"/>
        <v>0</v>
      </c>
      <c r="C29" s="196">
        <f t="shared" si="1"/>
        <v>0</v>
      </c>
      <c r="D29" s="196">
        <f t="shared" si="2"/>
        <v>0</v>
      </c>
      <c r="E29" s="195"/>
      <c r="F29" s="195"/>
      <c r="G29" s="196">
        <f t="shared" si="3"/>
        <v>0</v>
      </c>
      <c r="H29" s="195"/>
      <c r="I29" s="196"/>
      <c r="J29" s="196">
        <f t="shared" si="4"/>
        <v>0</v>
      </c>
      <c r="K29" s="196"/>
      <c r="L29" s="196"/>
      <c r="M29" s="196">
        <f t="shared" si="5"/>
        <v>0</v>
      </c>
      <c r="N29" s="196">
        <f t="shared" si="6"/>
        <v>0</v>
      </c>
      <c r="O29" s="196"/>
      <c r="P29" s="196"/>
      <c r="Q29" s="196">
        <f t="shared" si="7"/>
        <v>0</v>
      </c>
      <c r="R29" s="196"/>
      <c r="S29" s="196"/>
      <c r="T29" s="196">
        <f t="shared" si="8"/>
        <v>0</v>
      </c>
      <c r="U29" s="196">
        <f t="shared" si="9"/>
        <v>0</v>
      </c>
      <c r="V29" s="196">
        <f t="shared" si="10"/>
        <v>0</v>
      </c>
      <c r="W29" s="196"/>
      <c r="X29" s="196"/>
      <c r="Y29" s="196"/>
      <c r="Z29" s="196">
        <f t="shared" si="11"/>
        <v>0</v>
      </c>
      <c r="AA29" s="196">
        <f t="shared" si="12"/>
        <v>0</v>
      </c>
      <c r="AB29" s="196"/>
      <c r="AC29" s="196"/>
      <c r="AD29" s="196">
        <f t="shared" si="13"/>
        <v>0</v>
      </c>
      <c r="AE29" s="196"/>
      <c r="AF29" s="196"/>
      <c r="AG29" s="196">
        <f t="shared" si="14"/>
        <v>0</v>
      </c>
      <c r="AH29" s="196">
        <f t="shared" si="15"/>
        <v>0</v>
      </c>
      <c r="AI29" s="196">
        <f t="shared" si="16"/>
        <v>0</v>
      </c>
      <c r="AJ29" s="196">
        <v>35</v>
      </c>
      <c r="AK29" s="214">
        <f t="shared" si="17"/>
        <v>35</v>
      </c>
      <c r="AL29" s="214"/>
    </row>
    <row r="30" ht="33" customHeight="1" spans="1:38">
      <c r="A30" s="198"/>
      <c r="B30" s="195">
        <f t="shared" si="0"/>
        <v>0</v>
      </c>
      <c r="C30" s="196">
        <f t="shared" si="1"/>
        <v>0</v>
      </c>
      <c r="D30" s="196">
        <f t="shared" si="2"/>
        <v>0</v>
      </c>
      <c r="E30" s="195"/>
      <c r="F30" s="195"/>
      <c r="G30" s="196"/>
      <c r="H30" s="195"/>
      <c r="I30" s="196"/>
      <c r="J30" s="196"/>
      <c r="K30" s="196"/>
      <c r="L30" s="196"/>
      <c r="M30" s="196">
        <f t="shared" si="5"/>
        <v>0</v>
      </c>
      <c r="N30" s="196">
        <f t="shared" si="6"/>
        <v>0</v>
      </c>
      <c r="O30" s="196"/>
      <c r="P30" s="196"/>
      <c r="Q30" s="196">
        <f t="shared" si="7"/>
        <v>0</v>
      </c>
      <c r="R30" s="196"/>
      <c r="S30" s="196"/>
      <c r="T30" s="196">
        <f t="shared" si="8"/>
        <v>0</v>
      </c>
      <c r="U30" s="196">
        <f t="shared" si="9"/>
        <v>0</v>
      </c>
      <c r="V30" s="196">
        <f t="shared" si="10"/>
        <v>0</v>
      </c>
      <c r="W30" s="196"/>
      <c r="X30" s="196"/>
      <c r="Y30" s="196"/>
      <c r="Z30" s="196"/>
      <c r="AA30" s="196">
        <f t="shared" si="12"/>
        <v>0</v>
      </c>
      <c r="AB30" s="196"/>
      <c r="AC30" s="196"/>
      <c r="AD30" s="196">
        <f t="shared" si="13"/>
        <v>0</v>
      </c>
      <c r="AE30" s="196"/>
      <c r="AF30" s="196"/>
      <c r="AG30" s="196">
        <f t="shared" si="14"/>
        <v>0</v>
      </c>
      <c r="AH30" s="196">
        <f t="shared" si="15"/>
        <v>0</v>
      </c>
      <c r="AI30" s="196">
        <f t="shared" si="16"/>
        <v>0</v>
      </c>
      <c r="AJ30" s="196"/>
      <c r="AK30" s="214">
        <f t="shared" si="17"/>
        <v>0</v>
      </c>
      <c r="AL30" s="214"/>
    </row>
    <row r="31" s="187" customFormat="1" ht="27" customHeight="1" spans="1:38">
      <c r="A31" s="199" t="s">
        <v>1540</v>
      </c>
      <c r="B31" s="200">
        <f>SUM(E31,H31,N31,W31,X31,AA31)</f>
        <v>168194</v>
      </c>
      <c r="C31" s="201">
        <f t="shared" si="1"/>
        <v>227439</v>
      </c>
      <c r="D31" s="201">
        <f t="shared" si="2"/>
        <v>59245</v>
      </c>
      <c r="E31" s="200">
        <f t="shared" ref="E31:I31" si="18">SUM(E7:E29)</f>
        <v>45086</v>
      </c>
      <c r="F31" s="200">
        <f t="shared" si="18"/>
        <v>45959</v>
      </c>
      <c r="G31" s="201">
        <f>F31-E31</f>
        <v>873</v>
      </c>
      <c r="H31" s="200">
        <f t="shared" si="18"/>
        <v>5193</v>
      </c>
      <c r="I31" s="200">
        <f t="shared" si="18"/>
        <v>12425</v>
      </c>
      <c r="J31" s="201">
        <f>I31-H31</f>
        <v>7232</v>
      </c>
      <c r="K31" s="201"/>
      <c r="L31" s="201">
        <f>SUM(L7:L30)</f>
        <v>66386</v>
      </c>
      <c r="M31" s="201">
        <f t="shared" si="5"/>
        <v>66386</v>
      </c>
      <c r="N31" s="201">
        <f t="shared" si="6"/>
        <v>78865</v>
      </c>
      <c r="O31" s="201">
        <f t="shared" ref="O31:P31" si="19">SUM(O7:O30)</f>
        <v>77957</v>
      </c>
      <c r="P31" s="201">
        <f t="shared" si="19"/>
        <v>908</v>
      </c>
      <c r="Q31" s="201">
        <f t="shared" si="7"/>
        <v>87890</v>
      </c>
      <c r="R31" s="201">
        <f t="shared" ref="R31:W31" si="20">SUM(R7:R30)</f>
        <v>80498</v>
      </c>
      <c r="S31" s="201">
        <f t="shared" si="20"/>
        <v>7392</v>
      </c>
      <c r="T31" s="201">
        <f t="shared" si="8"/>
        <v>9025</v>
      </c>
      <c r="U31" s="201">
        <f t="shared" si="9"/>
        <v>2541</v>
      </c>
      <c r="V31" s="201">
        <f t="shared" si="10"/>
        <v>6484</v>
      </c>
      <c r="W31" s="201">
        <f t="shared" si="20"/>
        <v>2456</v>
      </c>
      <c r="X31" s="200">
        <f>SUM(X7:X29)</f>
        <v>35786</v>
      </c>
      <c r="Y31" s="200">
        <f>SUM(Y7:Y29)</f>
        <v>81165</v>
      </c>
      <c r="Z31" s="201">
        <f>Y31-X31</f>
        <v>45379</v>
      </c>
      <c r="AA31" s="201">
        <f t="shared" si="12"/>
        <v>808</v>
      </c>
      <c r="AB31" s="201">
        <f t="shared" ref="AB31:AF31" si="21">SUM(AB7:AB30)</f>
        <v>808</v>
      </c>
      <c r="AC31" s="201">
        <f t="shared" si="21"/>
        <v>0</v>
      </c>
      <c r="AD31" s="201">
        <f t="shared" si="21"/>
        <v>8427</v>
      </c>
      <c r="AE31" s="201">
        <f t="shared" si="21"/>
        <v>8427</v>
      </c>
      <c r="AF31" s="201">
        <f t="shared" si="21"/>
        <v>0</v>
      </c>
      <c r="AG31" s="201">
        <f t="shared" si="14"/>
        <v>7619</v>
      </c>
      <c r="AH31" s="201">
        <f t="shared" si="15"/>
        <v>7619</v>
      </c>
      <c r="AI31" s="201">
        <f t="shared" si="16"/>
        <v>0</v>
      </c>
      <c r="AJ31" s="201">
        <f>SUM(AJ7:AJ30)</f>
        <v>17266</v>
      </c>
      <c r="AK31" s="217">
        <f>SUM(C31,L31,W31,AD31,AJ31)</f>
        <v>321974</v>
      </c>
      <c r="AL31" s="217"/>
    </row>
    <row r="32" spans="26:36"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</row>
    <row r="33" ht="14.25" spans="1:18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</row>
  </sheetData>
  <mergeCells count="36">
    <mergeCell ref="A2:AK2"/>
    <mergeCell ref="AK3:AL3"/>
    <mergeCell ref="B4:D4"/>
    <mergeCell ref="E4:G4"/>
    <mergeCell ref="H4:J4"/>
    <mergeCell ref="K4:M4"/>
    <mergeCell ref="N4:V4"/>
    <mergeCell ref="X4:Z4"/>
    <mergeCell ref="AA4:AI4"/>
    <mergeCell ref="N5:P5"/>
    <mergeCell ref="Q5:S5"/>
    <mergeCell ref="T5:V5"/>
    <mergeCell ref="AA5:AC5"/>
    <mergeCell ref="AD5:AF5"/>
    <mergeCell ref="AG5:AI5"/>
    <mergeCell ref="A33:R33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W4:W6"/>
    <mergeCell ref="X5:X6"/>
    <mergeCell ref="Y5:Y6"/>
    <mergeCell ref="Z5:Z6"/>
    <mergeCell ref="AJ4:AJ6"/>
    <mergeCell ref="AK4:AK6"/>
    <mergeCell ref="AL4:AL6"/>
  </mergeCells>
  <printOptions horizontalCentered="1"/>
  <pageMargins left="0.313888888888889" right="0.354166666666667" top="0.786805555555556" bottom="0.393055555555556" header="0.207638888888889" footer="0.118055555555556"/>
  <pageSetup paperSize="9" scale="47" firstPageNumber="36" fitToHeight="0" orientation="landscape" useFirstPageNumber="1" horizontalDpi="600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selection activeCell="O6" sqref="O6"/>
    </sheetView>
  </sheetViews>
  <sheetFormatPr defaultColWidth="9" defaultRowHeight="14.25" outlineLevelRow="7"/>
  <cols>
    <col min="1" max="1" width="19" style="167" customWidth="1"/>
    <col min="2" max="3" width="10.375" style="167"/>
    <col min="4" max="4" width="11.1" style="167" customWidth="1"/>
    <col min="5" max="7" width="9.25" style="167"/>
    <col min="8" max="9" width="10.375" style="167"/>
    <col min="10" max="10" width="12" style="167" customWidth="1"/>
    <col min="11" max="11" width="9.25" style="167"/>
    <col min="12" max="12" width="9" style="167"/>
    <col min="13" max="13" width="7.05" style="167" customWidth="1"/>
    <col min="14" max="14" width="10.5666666666667" style="167" customWidth="1"/>
    <col min="15" max="16384" width="9" style="167"/>
  </cols>
  <sheetData>
    <row r="1" spans="1:1">
      <c r="A1" s="167" t="s">
        <v>18</v>
      </c>
    </row>
    <row r="2" ht="28.5" spans="1:13">
      <c r="A2" s="168" t="s">
        <v>1541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82" t="s">
        <v>33</v>
      </c>
      <c r="M3" s="183"/>
    </row>
    <row r="4" ht="33" customHeight="1" spans="1:13">
      <c r="A4" s="171" t="s">
        <v>1542</v>
      </c>
      <c r="B4" s="172" t="s">
        <v>1543</v>
      </c>
      <c r="C4" s="173"/>
      <c r="D4" s="174"/>
      <c r="E4" s="172" t="s">
        <v>1544</v>
      </c>
      <c r="F4" s="173"/>
      <c r="G4" s="174"/>
      <c r="H4" s="175" t="s">
        <v>1545</v>
      </c>
      <c r="I4" s="184"/>
      <c r="J4" s="185"/>
      <c r="K4" s="175" t="s">
        <v>1546</v>
      </c>
      <c r="L4" s="184"/>
      <c r="M4" s="185"/>
    </row>
    <row r="5" ht="42.75" spans="1:13">
      <c r="A5" s="176"/>
      <c r="B5" s="177" t="s">
        <v>1512</v>
      </c>
      <c r="C5" s="177" t="s">
        <v>1547</v>
      </c>
      <c r="D5" s="177" t="s">
        <v>1513</v>
      </c>
      <c r="E5" s="177" t="s">
        <v>1512</v>
      </c>
      <c r="F5" s="177" t="s">
        <v>1547</v>
      </c>
      <c r="G5" s="177" t="s">
        <v>1513</v>
      </c>
      <c r="H5" s="177" t="s">
        <v>1512</v>
      </c>
      <c r="I5" s="177" t="s">
        <v>1547</v>
      </c>
      <c r="J5" s="177" t="s">
        <v>1513</v>
      </c>
      <c r="K5" s="177" t="s">
        <v>1512</v>
      </c>
      <c r="L5" s="177" t="s">
        <v>1547</v>
      </c>
      <c r="M5" s="177" t="s">
        <v>1513</v>
      </c>
    </row>
    <row r="6" ht="58" customHeight="1" spans="1:13">
      <c r="A6" s="178" t="s">
        <v>1548</v>
      </c>
      <c r="B6" s="179">
        <f>SUM(E6,H6,K6)</f>
        <v>126037</v>
      </c>
      <c r="C6" s="179">
        <f>SUM(F6,I6,L6)</f>
        <v>162776</v>
      </c>
      <c r="D6" s="179">
        <f>SUM(C6-B6)</f>
        <v>36739</v>
      </c>
      <c r="E6" s="179">
        <v>4559</v>
      </c>
      <c r="F6" s="179">
        <v>36050</v>
      </c>
      <c r="G6" s="179">
        <f>F6-E6</f>
        <v>31491</v>
      </c>
      <c r="H6" s="179">
        <v>115084</v>
      </c>
      <c r="I6" s="179">
        <v>120983</v>
      </c>
      <c r="J6" s="179">
        <f>I6-H6</f>
        <v>5899</v>
      </c>
      <c r="K6" s="179">
        <v>6394</v>
      </c>
      <c r="L6" s="179">
        <v>5743</v>
      </c>
      <c r="M6" s="179">
        <f>L6-K6</f>
        <v>-651</v>
      </c>
    </row>
    <row r="7" ht="58" customHeight="1" spans="1:13">
      <c r="A7" s="178" t="s">
        <v>1549</v>
      </c>
      <c r="B7" s="179">
        <f>SUM(E7,H7,K7)</f>
        <v>192285</v>
      </c>
      <c r="C7" s="179">
        <f>SUM(F7,I7,L7)</f>
        <v>207807</v>
      </c>
      <c r="D7" s="179">
        <f>SUM(C7-B7)</f>
        <v>15522</v>
      </c>
      <c r="E7" s="179">
        <v>42482</v>
      </c>
      <c r="F7" s="179">
        <v>53420</v>
      </c>
      <c r="G7" s="179">
        <f>F7-E7</f>
        <v>10938</v>
      </c>
      <c r="H7" s="179">
        <v>139549</v>
      </c>
      <c r="I7" s="179">
        <v>138294</v>
      </c>
      <c r="J7" s="179">
        <f>I7-H7</f>
        <v>-1255</v>
      </c>
      <c r="K7" s="179">
        <v>10254</v>
      </c>
      <c r="L7" s="179">
        <v>16093</v>
      </c>
      <c r="M7" s="179">
        <f>L7-K7</f>
        <v>5839</v>
      </c>
    </row>
    <row r="8" ht="199" customHeight="1" spans="1:13">
      <c r="A8" s="180" t="s">
        <v>1550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6"/>
    </row>
  </sheetData>
  <mergeCells count="8">
    <mergeCell ref="A2:L2"/>
    <mergeCell ref="L3:M3"/>
    <mergeCell ref="B4:D4"/>
    <mergeCell ref="E4:G4"/>
    <mergeCell ref="H4:J4"/>
    <mergeCell ref="K4:M4"/>
    <mergeCell ref="A8:M8"/>
    <mergeCell ref="A4:A5"/>
  </mergeCells>
  <pageMargins left="0.984027777777778" right="0.904861111111111" top="1" bottom="1" header="0.5" footer="0.5"/>
  <pageSetup paperSize="9" scale="85" firstPageNumber="37" fitToHeight="0" orientation="landscape" useFirstPageNumber="1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Define</vt:lpstr>
      <vt:lpstr>封面</vt:lpstr>
      <vt:lpstr>目录</vt:lpstr>
      <vt:lpstr>表一公共预算收支表</vt:lpstr>
      <vt:lpstr>本级一般公共预算收入附表1</vt:lpstr>
      <vt:lpstr>本级一般公共预算收支调整明细附表2</vt:lpstr>
      <vt:lpstr>表二公共预算变动表</vt:lpstr>
      <vt:lpstr>表三公共预算经济分类调整表</vt:lpstr>
      <vt:lpstr>表四“三保”预算调整变动表</vt:lpstr>
      <vt:lpstr>表五政府性基金</vt:lpstr>
      <vt:lpstr>表六政府性基金预算变动表</vt:lpstr>
      <vt:lpstr>表七社会保险基金</vt:lpstr>
      <vt:lpstr>表八国有资本经营预算</vt:lpstr>
      <vt:lpstr>表九新增债券</vt:lpstr>
      <vt:lpstr>表十政府债务限额表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2022-10-24T02:49:00Z</cp:lastPrinted>
  <dcterms:modified xsi:type="dcterms:W3CDTF">2025-09-11T07:36:32Z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KSOReadingLayout">
    <vt:bool>true</vt:bool>
  </property>
  <property fmtid="{D5CDD505-2E9C-101B-9397-08002B2CF9AE}" pid="4" name="ICV">
    <vt:lpwstr>DCBF87C739784AF7928FC5609140064A_12</vt:lpwstr>
  </property>
</Properties>
</file>