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tabRatio="819" firstSheet="30" activeTab="33"/>
  </bookViews>
  <sheets>
    <sheet name="1-1云南省德宏州盈江县一般公共预算收入情况表" sheetId="28" r:id="rId1"/>
    <sheet name="1-2云南省德宏州盈江县一般公共预算支出情况表" sheetId="29" r:id="rId2"/>
    <sheet name="1-3云南省德宏州盈江县县本级一般公共预算收入情况表" sheetId="31" r:id="rId3"/>
    <sheet name="1-4德宏州盈江县县本级一般公共预算支出情况表（公开到项级）" sheetId="144" r:id="rId4"/>
    <sheet name="1-5德宏州盈江县本级一般公共预算基本支出情况表（公开到款级）" sheetId="132" r:id="rId5"/>
    <sheet name="1-6盈江县本级一般公共预算支出表（州（市）对下转移支付项目）" sheetId="35" r:id="rId6"/>
    <sheet name="1-7云南省德宏州盈江县分地区税收返还和转移支付预算表" sheetId="36" r:id="rId7"/>
    <sheet name="1-8云南省德宏州盈江县本级“三公”经费预算财政拨款情况统计表" sheetId="134" r:id="rId8"/>
    <sheet name="2-1云南省德宏州盈江县政府性基金预算收入情况表" sheetId="54" r:id="rId9"/>
    <sheet name="2-2云南省盈江县政府性基金预算支出情况表" sheetId="55" r:id="rId10"/>
    <sheet name="2-3盈江县县本级政府性基金预算收入情况表" sheetId="56" r:id="rId11"/>
    <sheet name="2-4盈江县本级政府性基金预算支出情况表（公开到项级）" sheetId="57" r:id="rId12"/>
    <sheet name="2-5盈江县本级政府性基金支出表（州（市）对下转移支付）" sheetId="58" r:id="rId13"/>
    <sheet name="3-1云南省德宏州盈江县国有资本经营收入预算情况表" sheetId="108" r:id="rId14"/>
    <sheet name="3-2云南省德宏州盈江县国有资本经营支出预算情况表" sheetId="109" r:id="rId15"/>
    <sheet name="3-3云南省德宏州盈江县本级国有资本经营收入预算情况表" sheetId="110" r:id="rId16"/>
    <sheet name="3-4云南省盈江县本级国有资本经营支出预算情况表（公开到项级）" sheetId="111" r:id="rId17"/>
    <sheet name="3-5 盈江县本级国有资本经营预算转移支付表 （分地区）" sheetId="129" r:id="rId18"/>
    <sheet name="3-6 盈江县本级国有资本经营预算转移支付表（分项目）" sheetId="130" r:id="rId19"/>
    <sheet name="4-1云南省德宏州盈江县社会保险基金收入预算情况表" sheetId="113" r:id="rId20"/>
    <sheet name="4-2云南省德宏州盈江县社会保险基金支出预算情况表" sheetId="114" r:id="rId21"/>
    <sheet name="4-3云南省德宏州盈江县县本级社会保险基金收入预算情况表" sheetId="117" r:id="rId22"/>
    <sheet name="4-4云南省德宏州盈江县县本级社会保险基金支出预算情况表" sheetId="118" r:id="rId23"/>
    <sheet name="5-1  盈江县 2024年地方政府债务限额及余额预算情况表" sheetId="135" r:id="rId24"/>
    <sheet name="5-1- 1  2023年地方政府一般债务限额及余额预算情况表" sheetId="136" r:id="rId25"/>
    <sheet name="5-1- 2  2024年地方政府专项债务限额及余额预算情况表" sheetId="138" r:id="rId26"/>
    <sheet name="5-2 盈江县 2024年地方政府一般债务余额情况表" sheetId="137" r:id="rId27"/>
    <sheet name="5-3 云南省盈江县本级2024年地方政府一般债务余额情况表" sheetId="139" r:id="rId28"/>
    <sheet name="5-4云南省德宏州盈江县2024年地方政府专项债务余额情况表" sheetId="140" r:id="rId29"/>
    <sheet name="5-5 本级2024年地方政府专项债务余额情况表（本级）" sheetId="141" r:id="rId30"/>
    <sheet name="5-6 云南省德宏州盈江县地方政府债券发行及还本付息情况表" sheetId="142" r:id="rId31"/>
    <sheet name="5-7 2025年政府专项债务限额和余额情况表" sheetId="143" r:id="rId32"/>
    <sheet name="5-8 云南省盈江县2025年年初新增地方政府债券资金安排表" sheetId="126" r:id="rId33"/>
    <sheet name="6-1重大政策和重点项目绩效目标表" sheetId="127" r:id="rId34"/>
    <sheet name="6-2重点工作情况解释说明汇总表" sheetId="128" r:id="rId35"/>
  </sheets>
  <externalReferences>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s>
  <definedNames>
    <definedName name="_xlnm._FilterDatabase" localSheetId="1" hidden="1">'1-2云南省德宏州盈江县一般公共预算支出情况表'!$A$3:$F$38</definedName>
    <definedName name="_xlnm._FilterDatabase" localSheetId="3" hidden="1">'1-4德宏州盈江县县本级一般公共预算支出情况表（公开到项级）'!$A$3:$G$1301</definedName>
    <definedName name="_xlnm._FilterDatabase" localSheetId="19" hidden="1">'4-1云南省德宏州盈江县社会保险基金收入预算情况表'!$A$3:$E$39</definedName>
    <definedName name="_xlnm._FilterDatabase" localSheetId="20" hidden="1">'4-2云南省德宏州盈江县社会保险基金支出预算情况表'!$A$3:$E$23</definedName>
    <definedName name="_xlnm._FilterDatabase" localSheetId="0" hidden="1">'1-1云南省德宏州盈江县一般公共预算收入情况表'!$A$4:$F$40</definedName>
    <definedName name="_xlnm._FilterDatabase" localSheetId="10" hidden="1">'2-3盈江县县本级政府性基金预算收入情况表'!$A$3:$F$38</definedName>
    <definedName name="_xlnm._FilterDatabase" localSheetId="11" hidden="1">'2-4盈江县本级政府性基金预算支出情况表（公开到项级）'!$A$3:$G$285</definedName>
    <definedName name="_xlnm._FilterDatabase" localSheetId="13" hidden="1">'3-1云南省德宏州盈江县国有资本经营收入预算情况表'!$A$3:$E$41</definedName>
    <definedName name="_xlnm._FilterDatabase" localSheetId="14" hidden="1">'3-2云南省德宏州盈江县国有资本经营支出预算情况表'!$A$3:$E$28</definedName>
    <definedName name="_xlnm._FilterDatabase" localSheetId="15" hidden="1">'3-3云南省德宏州盈江县本级国有资本经营收入预算情况表'!$A$3:$E$35</definedName>
    <definedName name="_xlnm._FilterDatabase" localSheetId="16" hidden="1">'3-4云南省盈江县本级国有资本经营支出预算情况表（公开到项级）'!$A$3:$E$22</definedName>
    <definedName name="_xlnm._FilterDatabase" localSheetId="21" hidden="1">'4-3云南省德宏州盈江县县本级社会保险基金收入预算情况表'!$A$3:$E$38</definedName>
    <definedName name="_xlnm._FilterDatabase" localSheetId="22" hidden="1">'4-4云南省德宏州盈江县县本级社会保险基金支出预算情况表'!$A$3:$F$22</definedName>
    <definedName name="_xlnm._FilterDatabase" localSheetId="4" hidden="1">'1-5德宏州盈江县本级一般公共预算基本支出情况表（公开到款级）'!$A$3:$B$60</definedName>
    <definedName name="_xlnm._FilterDatabase" localSheetId="8" hidden="1">'2-1云南省德宏州盈江县政府性基金预算收入情况表'!$A$3:$F$40</definedName>
    <definedName name="_xlnm._FilterDatabase" localSheetId="9" hidden="1">'2-2云南省盈江县政府性基金预算支出情况表'!$A$3:$G$283</definedName>
    <definedName name="_xlnm._FilterDatabase" localSheetId="5" hidden="1">'1-6盈江县本级一般公共预算支出表（州（市）对下转移支付项目）'!$A$3:$E$69</definedName>
    <definedName name="_xlnm._FilterDatabase" localSheetId="2" hidden="1">'1-3云南省德宏州盈江县县本级一般公共预算收入情况表'!$A$3:$F$41</definedName>
    <definedName name="_xlnm._FilterDatabase" localSheetId="12" hidden="1">'2-5盈江县本级政府性基金支出表（州（市）对下转移支付）'!$A$3:$E$18</definedName>
    <definedName name="_lst_r_地方财政预算表2015年全省汇总_10_科目编码名称">[2]_ESList!$A$1:$A$27</definedName>
    <definedName name="_xlnm.Print_Area" localSheetId="0">'1-1云南省德宏州盈江县一般公共预算收入情况表'!$B$1:$E$40</definedName>
    <definedName name="_xlnm.Print_Area" localSheetId="1">'1-2云南省德宏州盈江县一般公共预算支出情况表'!$B$1:$E$37</definedName>
    <definedName name="_xlnm.Print_Area" localSheetId="2">'1-3云南省德宏州盈江县县本级一般公共预算收入情况表'!$B$1:$E$41</definedName>
    <definedName name="_xlnm.Print_Area" localSheetId="5">'1-6盈江县本级一般公共预算支出表（州（市）对下转移支付项目）'!$A$1:$C$69</definedName>
    <definedName name="_xlnm.Print_Area" localSheetId="6">'1-7云南省德宏州盈江县分地区税收返还和转移支付预算表'!$A$1:$D$45</definedName>
    <definedName name="_xlnm.Print_Area" localSheetId="8">'2-1云南省德宏州盈江县政府性基金预算收入情况表'!$B$1:$E$40</definedName>
    <definedName name="_xlnm.Print_Area" localSheetId="9">'2-2云南省盈江县政府性基金预算支出情况表'!$B$1:$E$283</definedName>
    <definedName name="_xlnm.Print_Area" localSheetId="10">'2-3盈江县县本级政府性基金预算收入情况表'!$B$1:$E$38</definedName>
    <definedName name="_xlnm.Print_Area" localSheetId="11">'2-4盈江县本级政府性基金预算支出情况表（公开到项级）'!$B$1:$E$285</definedName>
    <definedName name="_xlnm.Print_Area" localSheetId="12">'2-5盈江县本级政府性基金支出表（州（市）对下转移支付）'!$A$1:$D$15</definedName>
    <definedName name="_xlnm.Print_Titles" localSheetId="0">'1-1云南省德宏州盈江县一般公共预算收入情况表'!$2:$4</definedName>
    <definedName name="_xlnm.Print_Titles" localSheetId="1">'1-2云南省德宏州盈江县一般公共预算支出情况表'!$1:$3</definedName>
    <definedName name="_xlnm.Print_Titles" localSheetId="2">'1-3云南省德宏州盈江县县本级一般公共预算收入情况表'!$1:$3</definedName>
    <definedName name="_xlnm.Print_Titles" localSheetId="5">'1-6盈江县本级一般公共预算支出表（州（市）对下转移支付项目）'!$1:$3</definedName>
    <definedName name="_xlnm.Print_Titles" localSheetId="6">'1-7云南省德宏州盈江县分地区税收返还和转移支付预算表'!$1:$3</definedName>
    <definedName name="_xlnm.Print_Titles" localSheetId="8">'2-1云南省德宏州盈江县政府性基金预算收入情况表'!$1:$3</definedName>
    <definedName name="_xlnm.Print_Titles" localSheetId="9">'2-2云南省盈江县政府性基金预算支出情况表'!$1:$3</definedName>
    <definedName name="_xlnm.Print_Titles" localSheetId="10">'2-3盈江县县本级政府性基金预算收入情况表'!$1:$3</definedName>
    <definedName name="_xlnm.Print_Titles" localSheetId="11">'2-4盈江县本级政府性基金预算支出情况表（公开到项级）'!$1:$3</definedName>
    <definedName name="_xlnm.Print_Titles" localSheetId="12">'2-5盈江县本级政府性基金支出表（州（市）对下转移支付）'!$1:$3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'3-1云南省德宏州盈江县国有资本经营收入预算情况表'!$A$1:$D$41</definedName>
    <definedName name="_xlnm.Print_Titles" localSheetId="13">'3-1云南省德宏州盈江县国有资本经营收入预算情况表'!$1:$3</definedName>
    <definedName name="专项收入年初预算数" localSheetId="13">#REF!</definedName>
    <definedName name="专项收入全年预计数" localSheetId="13">#REF!</definedName>
    <definedName name="_xlnm.Print_Area" localSheetId="14">'3-2云南省德宏州盈江县国有资本经营支出预算情况表'!$A$1:$D$28</definedName>
    <definedName name="_xlnm.Print_Titles" localSheetId="14">'3-2云南省德宏州盈江县国有资本经营支出预算情况表'!$1:$3</definedName>
    <definedName name="专项收入年初预算数" localSheetId="14">#REF!</definedName>
    <definedName name="专项收入全年预计数" localSheetId="14">#REF!</definedName>
    <definedName name="_xlnm.Print_Area" localSheetId="15">'3-3云南省德宏州盈江县本级国有资本经营收入预算情况表'!$A$1:$D$35</definedName>
    <definedName name="_xlnm.Print_Titles" localSheetId="15">'3-3云南省德宏州盈江县本级国有资本经营收入预算情况表'!$1:$3</definedName>
    <definedName name="专项收入年初预算数" localSheetId="15">#REF!</definedName>
    <definedName name="专项收入全年预计数" localSheetId="15">#REF!</definedName>
    <definedName name="_xlnm.Print_Area" localSheetId="16">'3-4云南省盈江县本级国有资本经营支出预算情况表（公开到项级）'!$A$1:$D$22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'4-1云南省德宏州盈江县社会保险基金收入预算情况表'!$A$1:$D$39</definedName>
    <definedName name="_xlnm.Print_Titles" localSheetId="19">'4-1云南省德宏州盈江县社会保险基金收入预算情况表'!$1:$3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'4-2云南省德宏州盈江县社会保险基金支出预算情况表'!$A$1:$D$23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'4-3云南省德宏州盈江县县本级社会保险基金收入预算情况表'!$A$1:$D$38</definedName>
    <definedName name="_xlnm.Print_Titles" localSheetId="21">'4-3云南省德宏州盈江县县本级社会保险基金收入预算情况表'!$1:$3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'4-4云南省德宏州盈江县县本级社会保险基金支出预算情况表'!$A$1:$D$22</definedName>
    <definedName name="专项收入年初预算数" localSheetId="22">#REF!</definedName>
    <definedName name="专项收入全年预计数" localSheetId="22">#REF!</definedName>
    <definedName name="专项收入年初预算数" localSheetId="32">#REF!</definedName>
    <definedName name="专项收入全年预计数" localSheetId="32">#REF!</definedName>
    <definedName name="专项收入年初预算数" localSheetId="33">#REF!</definedName>
    <definedName name="专项收入全年预计数" localSheetId="33">#REF!</definedName>
    <definedName name="_xlnm.Print_Area" localSheetId="33">'6-1重大政策和重点项目绩效目标表'!#REF!</definedName>
    <definedName name="专项收入年初预算数" localSheetId="34">#REF!</definedName>
    <definedName name="专项收入全年预计数" localSheetId="34">#REF!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4">#REF!</definedName>
    <definedName name="专项收入全年预计数" localSheetId="4">#REF!</definedName>
    <definedName name="_xlnm.Print_Area" localSheetId="4">'1-5德宏州盈江县本级一般公共预算基本支出情况表（公开到款级）'!$A$1:$B$60</definedName>
    <definedName name="_xlnm.Print_Titles" localSheetId="4">'1-5德宏州盈江县本级一般公共预算基本支出情况表（公开到款级）'!$1:$3</definedName>
    <definedName name="d">#N/A</definedName>
    <definedName name="——" localSheetId="3">#REF!</definedName>
    <definedName name="\d" localSheetId="3">[3]地方!$Q$4:$Q$5</definedName>
    <definedName name="\q" localSheetId="3">[4]国家!#REF!</definedName>
    <definedName name="\z" localSheetId="3">[5]中央!#REF!</definedName>
    <definedName name="_________t4" localSheetId="3">#REF!</definedName>
    <definedName name="_________t7" localSheetId="3">#REF!</definedName>
    <definedName name="______t4" localSheetId="3">#REF!</definedName>
    <definedName name="______t7" localSheetId="3">#REF!</definedName>
    <definedName name="_____t4" localSheetId="3">#REF!</definedName>
    <definedName name="_____t7" localSheetId="3">#REF!</definedName>
    <definedName name="____t4" localSheetId="3">#REF!</definedName>
    <definedName name="____t7" localSheetId="3">#REF!</definedName>
    <definedName name="___PA7" localSheetId="3">'[6]SW-TEO'!#REF!</definedName>
    <definedName name="___PA8" localSheetId="3">'[6]SW-TEO'!#REF!</definedName>
    <definedName name="___PD1" localSheetId="3">'[6]SW-TEO'!#REF!</definedName>
    <definedName name="___PE12" localSheetId="3">'[6]SW-TEO'!#REF!</definedName>
    <definedName name="___PE13" localSheetId="3">'[6]SW-TEO'!#REF!</definedName>
    <definedName name="___PE6" localSheetId="3">'[6]SW-TEO'!#REF!</definedName>
    <definedName name="___PE7" localSheetId="3">'[6]SW-TEO'!#REF!</definedName>
    <definedName name="___PE8" localSheetId="3">'[6]SW-TEO'!#REF!</definedName>
    <definedName name="___PE9" localSheetId="3">'[6]SW-TEO'!#REF!</definedName>
    <definedName name="___PH1" localSheetId="3">'[6]SW-TEO'!#REF!</definedName>
    <definedName name="___PI1" localSheetId="3">'[6]SW-TEO'!#REF!</definedName>
    <definedName name="___PK1" localSheetId="3">'[6]SW-TEO'!#REF!</definedName>
    <definedName name="___PK3" localSheetId="3">'[6]SW-TEO'!#REF!</definedName>
    <definedName name="___t4" localSheetId="3">#REF!</definedName>
    <definedName name="___t7" localSheetId="3">#REF!</definedName>
    <definedName name="__PA7" localSheetId="3">'[6]SW-TEO'!#REF!</definedName>
    <definedName name="__PA8" localSheetId="3">'[6]SW-TEO'!#REF!</definedName>
    <definedName name="__PD1" localSheetId="3">'[6]SW-TEO'!#REF!</definedName>
    <definedName name="__PE12" localSheetId="3">'[6]SW-TEO'!#REF!</definedName>
    <definedName name="__PE13" localSheetId="3">'[6]SW-TEO'!#REF!</definedName>
    <definedName name="__PE6" localSheetId="3">'[6]SW-TEO'!#REF!</definedName>
    <definedName name="__PE7" localSheetId="3">'[6]SW-TEO'!#REF!</definedName>
    <definedName name="__PE8" localSheetId="3">'[6]SW-TEO'!#REF!</definedName>
    <definedName name="__PE9" localSheetId="3">'[6]SW-TEO'!#REF!</definedName>
    <definedName name="__PH1" localSheetId="3">'[6]SW-TEO'!#REF!</definedName>
    <definedName name="__PI1" localSheetId="3">'[6]SW-TEO'!#REF!</definedName>
    <definedName name="__PK1" localSheetId="3">'[6]SW-TEO'!#REF!</definedName>
    <definedName name="__PK3" localSheetId="3">'[6]SW-TEO'!#REF!</definedName>
    <definedName name="__t4" localSheetId="3">#REF!</definedName>
    <definedName name="__t7" localSheetId="3">#REF!</definedName>
    <definedName name="_1t4_" localSheetId="3">#REF!</definedName>
    <definedName name="_2t7_" localSheetId="3">#REF!</definedName>
    <definedName name="_Fill" localSheetId="3" hidden="1">[7]eqpmad2!#REF!</definedName>
    <definedName name="_lst_r_财政收支分月完成数_支出分析_资金性质及预算科目代码名称" localSheetId="3">[8]_ESList!$A$1:$A$2458</definedName>
    <definedName name="_lst_r_财政收支分月完成数_支出县分析_县市区代码名称" localSheetId="3">[8]_ESList!$B$1:$B$153</definedName>
    <definedName name="_lst_r_财政预算编制质量评估分析表_基金收入_科目编码名称" localSheetId="3">[9]_ESList!$C$1:$C$77</definedName>
    <definedName name="_lst_r_财政预算编制质量评估分析表_基金支出_科目编码名称" localSheetId="3">[9]_ESList!$D$1:$D$320</definedName>
    <definedName name="_lst_r_财政预算编制质量评估分析表_一般收入_科目编码名称" localSheetId="3">[10]_ESList!$A$1:$A$113</definedName>
    <definedName name="_lst_r_财政预算编制质量评估分析表_一般支出_科目编码名称" localSheetId="3">[9]_ESList!$B$1:$B$1612</definedName>
    <definedName name="_lst_r_地方财政预算表2015年全省汇总_10_科目编码名称" localSheetId="3">[11]_ESList!$A$1:$A$27</definedName>
    <definedName name="_lst_r_地方财政总收入查看表_科目_科目编码名称">[12]_ESList!$A$1:$A$38</definedName>
    <definedName name="_lst_r_税收收入分行业分税种表查看_分县_税种编码名称" localSheetId="3">[13]_ESList!$A$1:$A$21</definedName>
    <definedName name="_Order1" hidden="1">255</definedName>
    <definedName name="_Order2" hidden="1">255</definedName>
    <definedName name="_PA7" localSheetId="3">'[6]SW-TEO'!#REF!</definedName>
    <definedName name="_PA8" localSheetId="3">'[6]SW-TEO'!#REF!</definedName>
    <definedName name="_PD1" localSheetId="3">'[6]SW-TEO'!#REF!</definedName>
    <definedName name="_PE12" localSheetId="3">'[6]SW-TEO'!#REF!</definedName>
    <definedName name="_PE13" localSheetId="3">'[6]SW-TEO'!#REF!</definedName>
    <definedName name="_PE6" localSheetId="3">'[6]SW-TEO'!#REF!</definedName>
    <definedName name="_PE7" localSheetId="3">'[6]SW-TEO'!#REF!</definedName>
    <definedName name="_PE8" localSheetId="3">'[6]SW-TEO'!#REF!</definedName>
    <definedName name="_PE9" localSheetId="3">'[6]SW-TEO'!#REF!</definedName>
    <definedName name="_PH1" localSheetId="3">'[6]SW-TEO'!#REF!</definedName>
    <definedName name="_PI1" localSheetId="3">'[6]SW-TEO'!#REF!</definedName>
    <definedName name="_PK1" localSheetId="3">'[6]SW-TEO'!#REF!</definedName>
    <definedName name="_PK3" localSheetId="3">'[6]SW-TEO'!#REF!</definedName>
    <definedName name="_t4" localSheetId="3">#REF!</definedName>
    <definedName name="_t7" localSheetId="3">#REF!</definedName>
    <definedName name="A" localSheetId="3">#REF!</definedName>
    <definedName name="aa" localSheetId="3">#REF!</definedName>
    <definedName name="aaa" localSheetId="3">[5]中央!#REF!</definedName>
    <definedName name="aaaagfdsafsd">#N/A</definedName>
    <definedName name="aas">#N/A</definedName>
    <definedName name="ABC" localSheetId="3">#REF!</definedName>
    <definedName name="ABD" localSheetId="3">#REF!</definedName>
    <definedName name="AccessDatabase" hidden="1">"D:\文_件\省长专项\2000省长专项审批.mdb"</definedName>
    <definedName name="ad" localSheetId="3">#REF!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iu_bottom">'[14]Financ. Overview'!#REF!</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L10_一般公共预算收入" localSheetId="3">'[15]C01县级测算'!$AC$9:$AC$2853</definedName>
    <definedName name="CL110_上级补助收入" localSheetId="3">'[15]C01县级测算'!$AE$9:$AE$2853</definedName>
    <definedName name="CL11002_一般性转移支付收入" localSheetId="3">'[15]C01县级测算'!$AF$9:$AF$2853</definedName>
    <definedName name="CL11003_专项转移支付收入" localSheetId="3">'[15]C01县级测算'!$AG$9:$AG$2853</definedName>
    <definedName name="CL2_一般公共预算支出" localSheetId="3">'[15]C01县级测算'!$AH$9:$AH$2853</definedName>
    <definedName name="CL23006_上解上级支出" localSheetId="3">'[15]C01县级测算'!$AI$9:$AI$2853</definedName>
    <definedName name="CL省份" localSheetId="3">'[15]C01县级测算'!$A$9:$A$2853</definedName>
    <definedName name="CL县级财力" localSheetId="3">'[15]C01县级测算'!$E$9:$E$2853</definedName>
    <definedName name="CL县级依赖度" localSheetId="3">'[15]C01县级测算'!$F$9:$F$2853</definedName>
    <definedName name="CL政策性减税" localSheetId="3">'[15]C01县级测算'!$G$9:$G$2853</definedName>
    <definedName name="county" localSheetId="3">#REF!</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 localSheetId="3">#REF!</definedName>
    <definedName name="Database" localSheetId="3">#REF!</definedName>
    <definedName name="database10" localSheetId="3">#REF!</definedName>
    <definedName name="database2" localSheetId="3">#REF!</definedName>
    <definedName name="database3" localSheetId="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 localSheetId="3">#REF!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 localSheetId="3">#REF!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 localSheetId="3">#REF!</definedName>
    <definedName name="e">#N/A</definedName>
    <definedName name="E206." localSheetId="3">#REF!</definedName>
    <definedName name="ee" localSheetId="3">#REF!</definedName>
    <definedName name="eee" localSheetId="3">#REF!</definedName>
    <definedName name="ef" localSheetId="3" hidden="1">#REF!</definedName>
    <definedName name="f">#N/A</definedName>
    <definedName name="fd" localSheetId="3">#REF!</definedName>
    <definedName name="fdsafdsafdsa">#N/A</definedName>
    <definedName name="fdsafdsafdsfdsa">#N/A</definedName>
    <definedName name="fdsafdsfdsafdsa">#N/A</definedName>
    <definedName name="fdsfdsafdcdx">#N/A</definedName>
    <definedName name="fdsfdsafdfdsa">#N/A</definedName>
    <definedName name="ff" localSheetId="3">#REF!</definedName>
    <definedName name="ffdfdsaafds">#N/A</definedName>
    <definedName name="fff" localSheetId="3">#REF!</definedName>
    <definedName name="fg">#N/A</definedName>
    <definedName name="fgdh">#N/A</definedName>
    <definedName name="fgh" localSheetId="3">#REF!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liter1" localSheetId="3" hidden="1">#REF!</definedName>
    <definedName name="FRC" localSheetId="3">[16]Main!$C$9</definedName>
    <definedName name="fsa">#N/A</definedName>
    <definedName name="fsafffdsfdsa">#N/A</definedName>
    <definedName name="fsafsdfdsa">#N/A</definedName>
    <definedName name="fw_0" localSheetId="3">#REF!</definedName>
    <definedName name="g">#N/A</definedName>
    <definedName name="gadsfawe">#N/A</definedName>
    <definedName name="gafsafas">#N/A</definedName>
    <definedName name="gagssd">#N/A</definedName>
    <definedName name="gasdgfasgas">#N/A</definedName>
    <definedName name="GB16_59岁人数占比" localSheetId="3">[15]J03标准!$A$65</definedName>
    <definedName name="GB60岁及以上人数占比" localSheetId="3">[15]J03标准!$A$66</definedName>
    <definedName name="GB差额人员职业年金" localSheetId="3">[15]J03标准!$B$27</definedName>
    <definedName name="GB城市低保标准" localSheetId="3">[15]J03标准!$B$62</definedName>
    <definedName name="GB城乡医疗补助标准" localSheetId="3">[15]J03标准!$B$69</definedName>
    <definedName name="GB初中教育经费标准" localSheetId="3">[15]J03标准!$B$42:$B$45</definedName>
    <definedName name="GB村级补助标准" localSheetId="3">[15]J03标准!$B$75</definedName>
    <definedName name="GB扶贫标准" localSheetId="3">[15]J03标准!$B$32</definedName>
    <definedName name="GB公检法在职国标工资" localSheetId="3">[15]J03标准!$B$7</definedName>
    <definedName name="GB孤儿救助标准" localSheetId="3">[15]J03标准!$B$67</definedName>
    <definedName name="GB行政、公检法在职年终奖" localSheetId="3">[15]J03标准!$B$10</definedName>
    <definedName name="GB行政在职国标工资" localSheetId="3">[15]J03标准!$B$6</definedName>
    <definedName name="GB基础养老金" localSheetId="3">[15]J03标准!$B$66</definedName>
    <definedName name="GB基卫补助标准" localSheetId="3">[15]J03标准!$B$70</definedName>
    <definedName name="GB计生补助标准" localSheetId="3">[15]J03标准!$B$71</definedName>
    <definedName name="GB艰苦边远地区津贴标准" localSheetId="3">[15]J03标准!$B$17:$B$23</definedName>
    <definedName name="GB离休人员经费" localSheetId="3">[15]J03标准!$B$12</definedName>
    <definedName name="GB农村低保标准" localSheetId="3">[15]J03标准!$B$63</definedName>
    <definedName name="GB农村文化补助" localSheetId="3">[15]J03标准!$B$60</definedName>
    <definedName name="GB贫困初中生补助" localSheetId="3">[15]J03标准!$B$49</definedName>
    <definedName name="GB贫困小学生补助" localSheetId="3">[15]J03标准!$B$48</definedName>
    <definedName name="GB普高免学费标准" localSheetId="3">[15]J03标准!$B$55:$B$58</definedName>
    <definedName name="GB普高助学金标准" localSheetId="3">[15]J03标准!$B$50</definedName>
    <definedName name="GB其他基本民生标准" localSheetId="3">[15]J03标准!$B$77</definedName>
    <definedName name="GB其他在职国标工资" localSheetId="3">[15]J03标准!$B$8</definedName>
    <definedName name="GB深度贫困县补助" localSheetId="3">[15]J03标准!$B$81:$B$87</definedName>
    <definedName name="GB事业单位绩效工资" localSheetId="3">[15]J03标准!$B$16</definedName>
    <definedName name="GB特殊教育标准" localSheetId="3">[15]J03标准!$B$46</definedName>
    <definedName name="GB退休人员经费" localSheetId="3">[15]J03标准!$B$13</definedName>
    <definedName name="GB完善人民警察工资待遇标准" localSheetId="3">[15]J03标准!$B$28</definedName>
    <definedName name="GB乡镇岗位补贴" localSheetId="3">[15]J03标准!$B$26</definedName>
    <definedName name="GB小学教育经费标准" localSheetId="3">[15]J03标准!$B$37:$B$40</definedName>
    <definedName name="GB学前教育资助标准" localSheetId="3">[15]J03标准!$B$34</definedName>
    <definedName name="GB学生营养改善标准" localSheetId="3">[15]J03标准!$B$51</definedName>
    <definedName name="GB养老保险缴费比例">0.28</definedName>
    <definedName name="GB养老保险缴费补助" localSheetId="3">[15]J03标准!$B$65</definedName>
    <definedName name="GB在职附加支出" localSheetId="3">[15]J03标准!$B$24</definedName>
    <definedName name="GB在职职级并行" localSheetId="3">[15]J03标准!$B$25</definedName>
    <definedName name="GB中职免学费标准" localSheetId="3">[15]J03标准!$B$53</definedName>
    <definedName name="GB中职助学金标准" localSheetId="3">[15]J03标准!$B$52</definedName>
    <definedName name="gf" localSheetId="3">#REF!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 localSheetId="3">'[17]P1012001'!$A$6:$E$117</definedName>
    <definedName name="gxxe20032" localSheetId="3">'[17]P1012001'!$A$6:$E$117</definedName>
    <definedName name="gxxx2004" localSheetId="3">'[18]P1012001'!$A$6:$E$117</definedName>
    <definedName name="h">#N/A</definedName>
    <definedName name="hdfgh">#N/A</definedName>
    <definedName name="hg">#N/A</definedName>
    <definedName name="hgfh">#N/A</definedName>
    <definedName name="hgj">#N/A</definedName>
    <definedName name="hhfk">#N/A</definedName>
    <definedName name="hhhh" localSheetId="3">#REF!</definedName>
    <definedName name="hj">#N/A</definedName>
    <definedName name="hjhgj">#N/A</definedName>
    <definedName name="hjk">#N/A</definedName>
    <definedName name="hjkjhl">#N/A</definedName>
    <definedName name="hjkl">#N/A</definedName>
    <definedName name="hkjfgkjhkhj">#N/A</definedName>
    <definedName name="hostfee">'[14]Financ. Overview'!$H$12</definedName>
    <definedName name="hraiu_bottom">'[14]Financ. Overview'!#REF!</definedName>
    <definedName name="hvac">'[14]Financ. Overview'!#REF!</definedName>
    <definedName name="HWSheet">1</definedName>
    <definedName name="i">#N/A</definedName>
    <definedName name="j">#N/A</definedName>
    <definedName name="JB艰边津贴标准" localSheetId="3">'[15]J04-2分县基础数据'!$J$9:$J$2853</definedName>
    <definedName name="JB离休人员津补贴标准" localSheetId="3">'[15]J04-2分县基础数据'!$L$9:$L$2853</definedName>
    <definedName name="JB退休人员津补贴标准" localSheetId="3">'[15]J04-2分县基础数据'!$M$9:$M$2853</definedName>
    <definedName name="JB在职人员津补贴标准" localSheetId="3">'[15]J04-2分县基础数据'!$K$9:$K$2853</definedName>
    <definedName name="JC成本差异系数" localSheetId="3">'[15]J04-2分县基础数据'!$I$9:$I$2853</definedName>
    <definedName name="JC户籍人口" localSheetId="3">'[15]J04-2分县基础数据'!$N$9:$N$2853</definedName>
    <definedName name="JC艰边类型" localSheetId="3">'[15]J04-2分县基础数据'!$G$9:$G$2853</definedName>
    <definedName name="JC津补贴标准全国平均数" localSheetId="3">'[15]J04-2分县基础数据'!$K$5</definedName>
    <definedName name="JC其他深度贫困地区标识" localSheetId="3">'[15]J04-2分县基础数据'!$H$9:$H$2853</definedName>
    <definedName name="JC区划名称" localSheetId="3">'[15]J04-2分县基础数据'!$B$9:$B$2853</definedName>
    <definedName name="JC区域代码" localSheetId="3">'[15]J04-2分县基础数据'!$F$9:$F$2853</definedName>
    <definedName name="JC省份" localSheetId="3">'[15]J04-2分县基础数据'!$A$9:$A$2853</definedName>
    <definedName name="JC县区类别" localSheetId="3">'[15]J04-2分县基础数据'!$D$9:$D$2853</definedName>
    <definedName name="jdfajsfdj">#N/A</definedName>
    <definedName name="jdjfadsjf">#N/A</definedName>
    <definedName name="jgh">#N/A</definedName>
    <definedName name="jhgj">#N/A</definedName>
    <definedName name="jhkf">#N/A</definedName>
    <definedName name="jhkljl">#N/A</definedName>
    <definedName name="JH均衡度奖励" localSheetId="3">[15]F05改善均衡度奖励!$B$13:$B$53</definedName>
    <definedName name="jjgajsdfjasd">#N/A</definedName>
    <definedName name="jjjjj">#N/A</definedName>
    <definedName name="jk">#N/A</definedName>
    <definedName name="JK中央承担支出责任" localSheetId="3">'[15]J04-2分县基础数据'!$BU$9:$BU$2853</definedName>
    <definedName name="jl">#N/A</definedName>
    <definedName name="jmjkhjkl">#N/A</definedName>
    <definedName name="JM城镇低保人数" localSheetId="3">'[15]J04-2分县基础数据'!$R$9:$R$2853</definedName>
    <definedName name="JM村委会" localSheetId="3">'[15]J04-2分县基础数据'!$P$9:$P$2853</definedName>
    <definedName name="JM孤儿人数" localSheetId="3">'[15]J04-2分县基础数据'!$T$9:$T$2853</definedName>
    <definedName name="JM农村低保人数" localSheetId="3">'[15]J04-2分县基础数据'!$S$9:$S$2853</definedName>
    <definedName name="JP建档立卡贫困人口" localSheetId="3">'[15]J04-2分县基础数据'!$V$9:$V$2853</definedName>
    <definedName name="JR公检法在职人数" localSheetId="3">'[15]J04-2分县基础数据'!$BL$9:$BL$2853</definedName>
    <definedName name="JR行政在职人数" localSheetId="3">'[15]J04-2分县基础数据'!$BK$9:$BK$2853</definedName>
    <definedName name="JR教育在职人数" localSheetId="3">'[15]J04-2分县基础数据'!$BM$9:$BM$2853</definedName>
    <definedName name="JR离休人数" localSheetId="3">'[15]J04-2分县基础数据'!$BR$9:$BR$2853</definedName>
    <definedName name="JR其他在职人数" localSheetId="3">'[15]J04-2分县基础数据'!$BQ$9:$BQ$2853</definedName>
    <definedName name="JR其他在职人数60﹪" localSheetId="3">'[15]J04-2分县基础数据'!$BP$9:$BP$2853</definedName>
    <definedName name="JR退休人数" localSheetId="3">'[15]J04-2分县基础数据'!$BS$9:$BS$2853</definedName>
    <definedName name="JR卫生在职人数60﹪" localSheetId="3">'[15]J04-2分县基础数据'!$BO$9:$BO$2853</definedName>
    <definedName name="JR在职人数小计" localSheetId="3">'[15]J04-2分县基础数据'!$BJ$9:$BJ$2853</definedName>
    <definedName name="JS11002一般性转移支付收入" localSheetId="3">'[15]J04-1分省基础数据'!$Q$13:$Q$53</definedName>
    <definedName name="JS11003专项转移支付收入" localSheetId="3">'[15]J04-1分省基础数据'!$R$13:$R$53</definedName>
    <definedName name="JS2一般公共预算支出" localSheetId="3">'[15]J04-1分省基础数据'!$S$13:$S$53</definedName>
    <definedName name="JS补助范围标识" localSheetId="3">'[15]J04-1分省基础数据'!$J$13:$J$53</definedName>
    <definedName name="JS公用经费标准" localSheetId="3">'[15]J04-1分省基础数据'!$I$13:$I$53</definedName>
    <definedName name="JS减税规模" localSheetId="3">'[15]J04-1分省基础数据'!$M$13:$M$53</definedName>
    <definedName name="JS困难系数" localSheetId="3">'[15]J04-1分省基础数据'!$F$13:$F$53</definedName>
    <definedName name="JS区域" localSheetId="3">'[15]J04-1分省基础数据'!$C$13:$C$53</definedName>
    <definedName name="JS省份" localSheetId="3">'[15]J04-1分省基础数据'!$D$13:$D$53</definedName>
    <definedName name="JS省份编码" localSheetId="3">'[15]J04-1分省基础数据'!$B$13:$B$53</definedName>
    <definedName name="JS省行" localSheetId="3">INDEX('1-4德宏州盈江县县本级一般公共预算支出情况表（公开到项级）'!JS省份,ROW()-12,0)</definedName>
    <definedName name="JS省级努力系数" localSheetId="3">'[15]C02省级努力程度系数'!$E$13:$E$53</definedName>
    <definedName name="JS增值税" localSheetId="3">'[15]J04-1分省基础数据'!$N$13:$N$53</definedName>
    <definedName name="JX城镇初中生" localSheetId="3">'[15]J04-2分县基础数据'!$AK$9:$AK$2853</definedName>
    <definedName name="JX城镇小学生" localSheetId="3">'[15]J04-2分县基础数据'!$AS$9:$AS$2853</definedName>
    <definedName name="JX农村初中生" localSheetId="3">'[15]J04-2分县基础数据'!$AN$9:$AN$2853</definedName>
    <definedName name="JX农村小学生" localSheetId="3">'[15]J04-2分县基础数据'!$AW$9:$AW$2853</definedName>
    <definedName name="JX农村学生营养改善试点" localSheetId="3">'[15]J04-2分县基础数据'!$X$9:$X$2853</definedName>
    <definedName name="JX普高学生" localSheetId="3">'[15]J04-2分县基础数据'!$AA$9:$AA$2853</definedName>
    <definedName name="JX特校学生" localSheetId="3">'[15]J04-2分县基础数据'!$AX$9:$AX$2853</definedName>
    <definedName name="JX幼儿园学生" localSheetId="3">'[15]J04-2分县基础数据'!$BB$9:$BB$2853</definedName>
    <definedName name="JX中职学生" localSheetId="3">'[15]J04-2分县基础数据'!$AE$9:$AE$2853</definedName>
    <definedName name="JZ应付利息" localSheetId="3">'[15]J04-2分县基础数据'!$BG$9:$BG$2853</definedName>
    <definedName name="J分配资金_付息" localSheetId="3">[15]J02分配因素!$G$5</definedName>
    <definedName name="J分配资金_工资" localSheetId="3">[15]J02分配因素!$D$5</definedName>
    <definedName name="J分配资金_绩效" localSheetId="3">[15]J02分配因素!$L$5</definedName>
    <definedName name="J分配资金_减税" localSheetId="3">[15]J02分配因素!$H$5</definedName>
    <definedName name="J分配资金_均衡" localSheetId="3">[15]J02分配因素!$I$5</definedName>
    <definedName name="J分配资金_均衡横向" localSheetId="3">[15]J02分配因素!$J$5</definedName>
    <definedName name="J分配资金_均衡纵向" localSheetId="3">[15]J02分配因素!$K$5</definedName>
    <definedName name="J分配资金_民生" localSheetId="3">[15]J02分配因素!$F$5</definedName>
    <definedName name="J分配资金_深度贫困" localSheetId="3">[15]J02分配因素!$M$5</definedName>
    <definedName name="J分配资金_特殊" localSheetId="3">[15]J02分配因素!$N$5</definedName>
    <definedName name="J分配资金_运转" localSheetId="3">[15]J02分配因素!$E$5</definedName>
    <definedName name="J分配资金_总额" localSheetId="3">[15]J02分配因素!$B$5</definedName>
    <definedName name="J基础编码" localSheetId="3">'[15]J04-2分县基础数据'!$C$9:$C$2853</definedName>
    <definedName name="J基础数据" localSheetId="3">'[15]J04-2分县基础数据'!$B$9:$BE$2853</definedName>
    <definedName name="J区划编码_2019" localSheetId="3">[15]J01编码表!$A$4:$A$3246</definedName>
    <definedName name="k">#N/A</definedName>
    <definedName name="kdfkasj">#N/A</definedName>
    <definedName name="kg">#N/A</definedName>
    <definedName name="kgak">#N/A</definedName>
    <definedName name="kjhljk">#N/A</definedName>
    <definedName name="kjhluyi">#N/A</definedName>
    <definedName name="kjlhj">#N/A</definedName>
    <definedName name="kkkk" localSheetId="3">#REF!</definedName>
    <definedName name="l">#N/A</definedName>
    <definedName name="lkghjk">#N/A</definedName>
    <definedName name="lkjhh">#N/A</definedName>
    <definedName name="luil">#N/A</definedName>
    <definedName name="mj" localSheetId="3">#REF!</definedName>
    <definedName name="Module.Prix_SMC">#N/A</definedName>
    <definedName name="MS城市低保人数" localSheetId="3">[19]财政部保基本民生!#REF!</definedName>
    <definedName name="MS城乡居民基本医疗保险" localSheetId="3">[19]财政部保基本民生!#REF!</definedName>
    <definedName name="MS城乡居民社会养老保险" localSheetId="3">[19]财政部保基本民生!#REF!</definedName>
    <definedName name="MS城镇初中生" localSheetId="3">[19]财政部保基本民生!#REF!</definedName>
    <definedName name="MS城镇小学生" localSheetId="3">[19]财政部保基本民生!#REF!</definedName>
    <definedName name="MS初中公用经费补助" localSheetId="3">[19]财政部保基本民生!#REF!</definedName>
    <definedName name="MS村委会" localSheetId="3">[19]财政部保基本民生!#REF!</definedName>
    <definedName name="MS孤儿人口数" localSheetId="3">[19]财政部保基本民生!#REF!</definedName>
    <definedName name="MS基本公共卫生服务" localSheetId="3">[19]财政部保基本民生!#REF!</definedName>
    <definedName name="MS计划生育" localSheetId="3">[19]财政部保基本民生!#REF!</definedName>
    <definedName name="MS老龄人口" localSheetId="3">[19]财政部保基本民生!#REF!</definedName>
    <definedName name="MS免除普通高中建档立卡等家庭经济困难学生学杂费" localSheetId="3">[19]财政部保基本民生!#REF!</definedName>
    <definedName name="MS农村初中学生" localSheetId="3">[19]财政部保基本民生!#REF!</definedName>
    <definedName name="MS农村低保人数" localSheetId="3">[19]财政部保基本民生!#REF!</definedName>
    <definedName name="MS农村小学生" localSheetId="3">[19]财政部保基本民生!#REF!</definedName>
    <definedName name="MS农村学生营养改善试点县" localSheetId="3">[19]财政部保基本民生!#REF!</definedName>
    <definedName name="MS农村义务教育学生营养改善计划" localSheetId="3">[19]财政部保基本民生!#REF!</definedName>
    <definedName name="MS贫困寄宿生生活补助" localSheetId="3">[19]财政部保基本民生!#REF!</definedName>
    <definedName name="MS贫困人数" localSheetId="3">[19]财政部保基本民生!#REF!</definedName>
    <definedName name="MS普高学生" localSheetId="3">[19]财政部保基本民生!#REF!</definedName>
    <definedName name="MS普通高中学生助学金" localSheetId="3">[19]财政部保基本民生!#REF!</definedName>
    <definedName name="MS特校生" localSheetId="3">[19]财政部保基本民生!#REF!</definedName>
    <definedName name="MS小学公用经费补助" localSheetId="3">[19]财政部保基本民生!#REF!</definedName>
    <definedName name="MS养老缴费人数" localSheetId="3">[19]财政部保基本民生!#REF!</definedName>
    <definedName name="MS幼儿学生" localSheetId="3">[19]财政部保基本民生!#REF!</definedName>
    <definedName name="MS中职困难学生补助" localSheetId="3">[19]财政部保基本民生!#REF!</definedName>
    <definedName name="MS中职学生" localSheetId="3">[19]财政部保基本民生!#REF!</definedName>
    <definedName name="MS总人口" localSheetId="3">[19]财政部保基本民生!#REF!</definedName>
    <definedName name="OS" localSheetId="3">[20]Open!#REF!</definedName>
    <definedName name="pr_toolbox">[14]Toolbox!$A$3:$I$80</definedName>
    <definedName name="_xlnm.Print_Area" localSheetId="3">'1-4德宏州盈江县县本级一般公共预算支出情况表（公开到项级）'!$A$1:$E$1301</definedName>
    <definedName name="Print_Area_1">#N/A</definedName>
    <definedName name="Print_Area_MI" localSheetId="3">#REF!</definedName>
    <definedName name="_xlnm.Print_Titles" localSheetId="3">'1-4德宏州盈江县县本级一般公共预算支出情况表（公开到项级）'!$1:$3</definedName>
    <definedName name="Print_Titles_1">#N/A</definedName>
    <definedName name="Prix_SMC">#N/A</definedName>
    <definedName name="q" localSheetId="3">#REF!</definedName>
    <definedName name="rf" localSheetId="3">#REF!</definedName>
    <definedName name="rrrr" localSheetId="3">#REF!</definedName>
    <definedName name="rt" localSheetId="3">#REF!</definedName>
    <definedName name="rwerwe" localSheetId="3">#REF!</definedName>
    <definedName name="s" localSheetId="3">#REF!</definedName>
    <definedName name="s_c_list" localSheetId="3">[21]Toolbox!$A$7:$H$969</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CG" localSheetId="3">'[22]G.1R-Shou COP Gf'!#REF!</definedName>
    <definedName name="sd" localSheetId="3"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lfee">'[14]Financ. Overview'!$H$13</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olar_ratio" localSheetId="3">'[23]POWER ASSUMPTIONS'!$H$7</definedName>
    <definedName name="ss" localSheetId="3">#REF!</definedName>
    <definedName name="ss7fee">'[14]Financ. Overview'!$H$18</definedName>
    <definedName name="ssfafag">#N/A</definedName>
    <definedName name="subsfee">'[14]Financ. Overview'!$H$14</definedName>
    <definedName name="TableName">"Dummy"</definedName>
    <definedName name="toolbox" localSheetId="3">[24]Toolbox!$C$5:$T$1578</definedName>
    <definedName name="tr" localSheetId="3">#REF!</definedName>
    <definedName name="try">#N/A</definedName>
    <definedName name="tt" localSheetId="3">#REF!</definedName>
    <definedName name="ttt" localSheetId="3">#REF!</definedName>
    <definedName name="tttt" localSheetId="3">#REF!</definedName>
    <definedName name="uu" localSheetId="3">#REF!</definedName>
    <definedName name="uyi">#N/A</definedName>
    <definedName name="V5.1Fee">'[14]Financ. Overview'!$H$15</definedName>
    <definedName name="w" localSheetId="3">#REF!</definedName>
    <definedName name="we" localSheetId="3">#REF!</definedName>
    <definedName name="ws" localSheetId="3">#REF!</definedName>
    <definedName name="ww" localSheetId="3" hidden="1">#REF!</definedName>
    <definedName name="www" localSheetId="3">#REF!</definedName>
    <definedName name="XC标准偏差倍数" localSheetId="3">'[15]C01县级测算'!$C$3</definedName>
    <definedName name="XC系数上限" localSheetId="3">'[15]C01县级测算'!$B$3</definedName>
    <definedName name="XC系数下限" localSheetId="3">'[15]C01县级测算'!$A$3</definedName>
    <definedName name="XMFL" localSheetId="3">[25]项目类型!$F$3:$F$75</definedName>
    <definedName name="XMFL2" localSheetId="3">[26]项目类型!$F$3:$F$75</definedName>
    <definedName name="XQJ保工资需求基数" localSheetId="3">[15]G01三保和付息需求基数!$F$9:$F$2853</definedName>
    <definedName name="XQJ保民生需求基数" localSheetId="3">[15]G01三保和付息需求基数!$L$9:$L$2853</definedName>
    <definedName name="XQJ保运转需求基数" localSheetId="3">[15]G01三保和付息需求基数!$I$9:$I$2853</definedName>
    <definedName name="XQJ付息需求基数" localSheetId="3">[15]G01三保和付息需求基数!$O$9:$O$2853</definedName>
    <definedName name="XQ保工资需求" localSheetId="3">[27]保工资运转!#REF!</definedName>
    <definedName name="XQ保民生需求" localSheetId="3">[19]财政部保基本民生!#REF!</definedName>
    <definedName name="XQ保运转需求" localSheetId="3">[27]保工资运转!#REF!</definedName>
    <definedName name="XQ津补贴需求" localSheetId="3">[27]保工资运转!#REF!</definedName>
    <definedName name="XQ调整后的保工资需求" localSheetId="3">'[15]C01县级测算'!$I$9:$I$2853</definedName>
    <definedName name="XS补助对象系数" localSheetId="3">'[15]C01县级测算'!$D$9:$D$2853</definedName>
    <definedName name="XS付息分档系数" localSheetId="3">'[15]C01县级测算'!$AB$9:$AB$2853</definedName>
    <definedName name="XS工资分档系数" localSheetId="3">'[15]C01县级测算'!$L$9:$L$2853</definedName>
    <definedName name="XS津补贴分档系数" localSheetId="3">'[15]C01县级测算'!$P$9:$P$2853</definedName>
    <definedName name="XS民生分档系数" localSheetId="3">'[15]C01县级测算'!$X$9:$X$2853</definedName>
    <definedName name="XS运转分档系数" localSheetId="3">'[15]C01县级测算'!$T$9:$T$2853</definedName>
    <definedName name="y" localSheetId="3">#REF!</definedName>
    <definedName name="yyyy" localSheetId="3">#REF!</definedName>
    <definedName name="YZ公用经费标准_公检法" localSheetId="3">[27]保工资运转!#REF!</definedName>
    <definedName name="YZ公用经费标准_行政" localSheetId="3">[27]保工资运转!#REF!</definedName>
    <definedName name="YZ公用经费标准_其他" localSheetId="3">[27]保工资运转!#REF!</definedName>
    <definedName name="YZ津补贴标准_离休" localSheetId="3">[27]保工资运转!#REF!</definedName>
    <definedName name="YZ津补贴标准_退休" localSheetId="3">[27]保工资运转!#REF!</definedName>
    <definedName name="YZ津补贴标准_在职" localSheetId="3">[27]保工资运转!#REF!</definedName>
    <definedName name="Z32_Cost_red">'[14]Financ. Overview'!#REF!</definedName>
    <definedName name="ZCSX" localSheetId="3">[28]下拉选项!$I$3:$I$14</definedName>
    <definedName name="保险" localSheetId="3">'[6]SW-TEO'!#REF!</definedName>
    <definedName name="本级标准收入2004年" localSheetId="3">[29]本年收入合计!$E$4:$E$184</definedName>
    <definedName name="本年" localSheetId="3">'[30]1-4余额表'!$L$3</definedName>
    <definedName name="拨款汇总_合计" localSheetId="3">SUM([31]汇总!XFB1:XFD1)</definedName>
    <definedName name="部" localSheetId="3">#REF!</definedName>
    <definedName name="财政供养" localSheetId="3">#REF!</definedName>
    <definedName name="财政供养人员增幅2004年" localSheetId="3">[32]财政供养人员增幅!$E$6</definedName>
    <definedName name="财政供养人员增幅2004年分县" localSheetId="3">[32]财政供养人员增幅!$E$4:$E$184</definedName>
    <definedName name="成本差异系数" localSheetId="3">VLOOKUP([33]公路里程!$C1,[34]差异系数!$A$6:$C$229,3,)</definedName>
    <definedName name="城市维护费" localSheetId="3">VLOOKUP([33]公路里程!$D1,'[35]2009'!$A$10:$AS$255,40,)</definedName>
    <definedName name="赤字县图" localSheetId="3">#REF!</definedName>
    <definedName name="处室" localSheetId="3">#REF!</definedName>
    <definedName name="村级标准支出" localSheetId="3">[36]村级支出!$E$4:$E$184</definedName>
    <definedName name="村级支出" localSheetId="3">VLOOKUP([33]公路里程!$D1,'[37]L24'!$B$7:$Y$4958,9,)</definedName>
    <definedName name="大多数" localSheetId="3">[38]XL4Poppy!$A$15</definedName>
    <definedName name="大幅度" localSheetId="3">#REF!</definedName>
    <definedName name="当年" localSheetId="3">'[39]1-1余额表'!$L$1</definedName>
    <definedName name="地方病防治系数" localSheetId="3">VLOOKUP([33]公路里程!$C1,[34]data!$C$6:$AR$210,42,)</definedName>
    <definedName name="地区" localSheetId="3">OFFSET('[39]1-1余额表'!$A$7,,,COUNTA('[39]1-1余额表'!$A:$A)-1)</definedName>
    <definedName name="地区名称" localSheetId="3">[40]封面!#REF!</definedName>
    <definedName name="地税" localSheetId="3" hidden="1">#REF!</definedName>
    <definedName name="第二产业分县2003年" localSheetId="3">[41]GDP!$G$4:$G$184</definedName>
    <definedName name="第二产业合计2003年" localSheetId="3">[41]GDP!$G$4</definedName>
    <definedName name="第三产业分县2003年" localSheetId="3">[41]GDP!$H$4:$H$184</definedName>
    <definedName name="第三产业合计2003年" localSheetId="3">[41]GDP!$H$4</definedName>
    <definedName name="饿" localSheetId="3">#REF!</definedName>
    <definedName name="凤飞飞" localSheetId="3" hidden="1">#REF!</definedName>
    <definedName name="耕地占用税分县2003年" localSheetId="3">[42]一般预算收入!$U$4:$U$184</definedName>
    <definedName name="耕地占用税合计2003年" localSheetId="3">[42]一般预算收入!$U$4</definedName>
    <definedName name="工商税收2004年" localSheetId="3">[43]工商税收!$S$4:$S$184</definedName>
    <definedName name="工商税收合计2004年" localSheetId="3">[43]工商税收!$S$4</definedName>
    <definedName name="公共安全部门" localSheetId="3">VLOOKUP([33]公路里程!$D1,'[35]2009'!$A$10:$AS$255,33,)</definedName>
    <definedName name="公检法司部门编制数" localSheetId="3">[44]公检法司编制!$E$4:$E$184</definedName>
    <definedName name="公司主管部门" localSheetId="3">[45]有效性列表!$B$2:$B$7</definedName>
    <definedName name="公用标准支出" localSheetId="3">[46]合计!$E$4:$E$184</definedName>
    <definedName name="还有" localSheetId="3">#REF!</definedName>
    <definedName name="行政部门" localSheetId="3">VLOOKUP([33]公路里程!$D1,'[35]2009'!$A$10:$AS$255,30,)</definedName>
    <definedName name="行政管理部门编制数" localSheetId="3">[44]行政编制!$E$4:$E$184</definedName>
    <definedName name="行政区划" localSheetId="3">[45]区划对应表!$A$20:$A$36</definedName>
    <definedName name="行政区划级次" localSheetId="3">[45]有效性列表!$A$2:$A$6</definedName>
    <definedName name="行政区划名称">[47]区划对应表!$B$1:$B$19</definedName>
    <definedName name="汇率" localSheetId="3">#REF!</definedName>
    <definedName name="机场" localSheetId="3">'[6]SW-TEO'!#REF!</definedName>
    <definedName name="基金处室" localSheetId="3">#REF!</definedName>
    <definedName name="基金金额" localSheetId="3">#REF!</definedName>
    <definedName name="基金科目" localSheetId="3">#REF!</definedName>
    <definedName name="基金类型" localSheetId="3">#REF!</definedName>
    <definedName name="建设情况" localSheetId="3">[48]指标项!$D$2:$D$3</definedName>
    <definedName name="交集补助比例">1/2</definedName>
    <definedName name="交通费" localSheetId="3">VLOOKUP([49]经费权重!$B1,[50]分县数据!$A$9:$BA$258,23,)</definedName>
    <definedName name="教育部门" localSheetId="3">VLOOKUP([33]公路里程!$D1,'[35]2009'!$A$10:$AS$255,34,)</definedName>
    <definedName name="金额" localSheetId="3">#REF!</definedName>
    <definedName name="决算数">#REF!</definedName>
    <definedName name="科目" localSheetId="3">#REF!</definedName>
    <definedName name="可比增幅上限" localSheetId="3">[15]J02分配因素!$B$10</definedName>
    <definedName name="可比增幅下限" localSheetId="3">[15]J02分配因素!$B$11</definedName>
    <definedName name="昆明" localSheetId="3">'[6]SW-TEO'!#REF!</definedName>
    <definedName name="类型" localSheetId="3">#REF!</definedName>
    <definedName name="离退休" localSheetId="3">VLOOKUP([33]公路里程!$D1,[51]Sheet1!$A$3:$J$252,2,)</definedName>
    <definedName name="连通方式" localSheetId="3">[48]指标项!$F$2:$F$6</definedName>
    <definedName name="连通性质" localSheetId="3">[48]指标项!$E$2:$E$5</definedName>
    <definedName name="林业部门" localSheetId="3">VLOOKUP([33]公路里程!$D1,[51]Sheet1!$A$3:$J$252,6,)</definedName>
    <definedName name="农林水气" localSheetId="3">[52]D011H403!$A$5:$C$60</definedName>
    <definedName name="农业部门" localSheetId="3">VLOOKUP([33]公路里程!$D1,[51]Sheet1!$A$7:$J$252,5,)</definedName>
    <definedName name="农业人口2003年" localSheetId="3">[53]农业人口!$E$4:$E$184</definedName>
    <definedName name="农业税分县2003年" localSheetId="3">[42]一般预算收入!$S$4:$S$184</definedName>
    <definedName name="农业税合计2003年" localSheetId="3">[42]一般预算收入!$S$4</definedName>
    <definedName name="农业特产税分县2003年" localSheetId="3">[42]一般预算收入!$T$4:$T$184</definedName>
    <definedName name="农业特产税合计2003年" localSheetId="3">[42]一般预算收入!$T$4</definedName>
    <definedName name="农业用地面积" localSheetId="3">[54]农业用地!$E$4:$E$184</definedName>
    <definedName name="平台" localSheetId="3">'[6]SW-TEO'!#REF!</definedName>
    <definedName name="平台法人性质" localSheetId="3">[55]参数表!$D$2:$D$4</definedName>
    <definedName name="其他补助比例">40%</definedName>
    <definedName name="其他限制开发区资金规模">10</definedName>
    <definedName name="其他支出" localSheetId="3">VLOOKUP([33]公路里程!$D1,'[35]2009'!$A$10:$AS$255,45,)</definedName>
    <definedName name="契税分县2003年" localSheetId="3">[42]一般预算收入!$V$4:$V$184</definedName>
    <definedName name="契税合计2003年" localSheetId="3">[42]一般预算收入!$V$4</definedName>
    <definedName name="取暖费" localSheetId="3">VLOOKUP([49]经费权重!$B1,[50]分县数据!$A$9:$BA$258,21,)</definedName>
    <definedName name="去年" localSheetId="3">'[30]1-4余额表'!$L$4</definedName>
    <definedName name="全部担保" localSheetId="3">OFFSET('[39]1-1余额表'!$G$7,,,COUNTA('[39]1-1余额表'!$G:$G)-1)</definedName>
    <definedName name="全部一般" localSheetId="3">OFFSET('[39]1-1余额表'!$E$7,,,COUNTA('[39]1-1余额表'!$E:$E)-1)</definedName>
    <definedName name="全部余额" localSheetId="3">OFFSET('[39]1-1余额表'!$C$7,,,COUNTA('[39]1-1余额表'!$C:$C)-1)</definedName>
    <definedName name="全部直接" localSheetId="3">OFFSET('[39]1-1余额表'!$D$7,,,COUNTA('[39]1-1余额表'!$D:$D)-1)</definedName>
    <definedName name="全部专项" localSheetId="3">OFFSET('[39]1-1余额表'!$F$7,,,COUNTA('[39]1-1余额表'!$F:$F)-1)</definedName>
    <definedName name="全额差额比例" localSheetId="3">'[56]C01-1'!#REF!</definedName>
    <definedName name="人员标准支出" localSheetId="3">[57]人员支出!$E$4:$E$184</definedName>
    <definedName name="人员经费" localSheetId="3">VLOOKUP([49]经费权重!$B1,[50]分县数据!$A$9:$BA$258,4,)+VLOOKUP([49]经费权重!$B1,[50]分县数据!$A$9:$BA$258,39,)</definedName>
    <definedName name="日" localSheetId="3">#REF!</definedName>
    <definedName name="山东各县" localSheetId="3">#REF!</definedName>
    <definedName name="上年" localSheetId="3">'[30]1-4余额表'!$L$2</definedName>
    <definedName name="设计阶段" localSheetId="3">[48]指标项!$G$2:$G$5</definedName>
    <definedName name="社会保障支出" localSheetId="3">VLOOKUP([33]公路里程!$D1,'[58]2007'!$A$10:$AS$257,29,)</definedName>
    <definedName name="生产列1" localSheetId="3">#REF!</definedName>
    <definedName name="生产列11" localSheetId="3">#REF!</definedName>
    <definedName name="生产列15" localSheetId="3">#REF!</definedName>
    <definedName name="生产列16" localSheetId="3">#REF!</definedName>
    <definedName name="生产列17" localSheetId="3">#REF!</definedName>
    <definedName name="生产列19" localSheetId="3">#REF!</definedName>
    <definedName name="生产列2" localSheetId="3">#REF!</definedName>
    <definedName name="生产列20" localSheetId="3">#REF!</definedName>
    <definedName name="生产列3" localSheetId="3">#REF!</definedName>
    <definedName name="生产列4" localSheetId="3">#REF!</definedName>
    <definedName name="生产列5" localSheetId="3">#REF!</definedName>
    <definedName name="生产列6" localSheetId="3">#REF!</definedName>
    <definedName name="生产列7" localSheetId="3">#REF!</definedName>
    <definedName name="生产列8" localSheetId="3">#REF!</definedName>
    <definedName name="生产列9" localSheetId="3">#REF!</definedName>
    <definedName name="生产期" localSheetId="3">#REF!</definedName>
    <definedName name="生产期1" localSheetId="3">#REF!</definedName>
    <definedName name="生产期11" localSheetId="3">#REF!</definedName>
    <definedName name="生产期123" localSheetId="3">#REF!</definedName>
    <definedName name="生产期15" localSheetId="3">#REF!</definedName>
    <definedName name="生产期16" localSheetId="3">#REF!</definedName>
    <definedName name="生产期17" localSheetId="3">#REF!</definedName>
    <definedName name="生产期19" localSheetId="3">#REF!</definedName>
    <definedName name="生产期2" localSheetId="3">#REF!</definedName>
    <definedName name="生产期20" localSheetId="3">#REF!</definedName>
    <definedName name="生产期3" localSheetId="3">#REF!</definedName>
    <definedName name="生产期4" localSheetId="3">#REF!</definedName>
    <definedName name="生产期5" localSheetId="3">#REF!</definedName>
    <definedName name="生产期6" localSheetId="3">#REF!</definedName>
    <definedName name="生产期7" localSheetId="3">#REF!</definedName>
    <definedName name="生产期8" localSheetId="3">#REF!</definedName>
    <definedName name="生产期9" localSheetId="3">#REF!</definedName>
    <definedName name="生态区层次明细" localSheetId="3" hidden="1">#REF!</definedName>
    <definedName name="省级担保" localSheetId="3">OFFSET('[39]2-11担保分级表'!$C$6,,,COUNTA('[39]2-11担保分级表'!$C:$C)-1)</definedName>
    <definedName name="省级一般" localSheetId="3">OFFSET('[39]2-7一般分级表'!$C$6,,,COUNTA('[39]2-7一般分级表'!$C:$C)-1)</definedName>
    <definedName name="省级余额" localSheetId="3">OFFSET('[39]2-1余额分级表'!$C$6,,,COUNTA('[39]2-1余额分级表'!$C:$C)-1)</definedName>
    <definedName name="省级直接" localSheetId="3">OFFSET('[39]2-5直接分级表'!$C$6,,,COUNTA('[39]2-5直接分级表'!$C:$C)-1)</definedName>
    <definedName name="省级专项" localSheetId="3">OFFSET('[39]2-9专项分级表'!$C$6,,,COUNTA('[39]2-9专项分级表'!$C:$C)-1)</definedName>
    <definedName name="省区" localSheetId="3">[59]均衡!$B$4:$B$44</definedName>
    <definedName name="市级担保" localSheetId="3">OFFSET('[39]2-11担保分级表'!$E$6,,,COUNTA('[39]2-11担保分级表'!$E:$E)-1)</definedName>
    <definedName name="市级一般" localSheetId="3">OFFSET('[39]2-7一般分级表'!$E$6,,,COUNTA('[39]2-7一般分级表'!$E:$E)-1)</definedName>
    <definedName name="市级余额" localSheetId="3">OFFSET('[39]2-1余额分级表'!$E$6,,,COUNTA('[39]2-1余额分级表'!$E:$E)-1)</definedName>
    <definedName name="市级直接" localSheetId="3">OFFSET('[39]2-5直接分级表'!$E$6,,,COUNTA('[39]2-5直接分级表'!$E:$E)-1)</definedName>
    <definedName name="市级专项" localSheetId="3">OFFSET('[39]2-9专项分级表'!$E$6,,,COUNTA('[39]2-9专项分级表'!$E:$E)-1)</definedName>
    <definedName name="事业发展支出" localSheetId="3">[60]事业发展!$E$4:$E$184</definedName>
    <definedName name="是" localSheetId="3">#REF!</definedName>
    <definedName name="是否" localSheetId="3">[48]指标项!$A$2:$A$3</definedName>
    <definedName name="是否立项" localSheetId="3">[61]区划对应表!$E$1:$E$2</definedName>
    <definedName name="水利部门" localSheetId="3">VLOOKUP([33]公路里程!$D1,[51]Sheet1!$A$3:$J$252,7,)</definedName>
    <definedName name="四季度" localSheetId="3">'[62]C01-1'!#REF!</definedName>
    <definedName name="所得税" localSheetId="3">'[6]SW-TEO'!#REF!</definedName>
    <definedName name="卫生部门" localSheetId="3">VLOOKUP([33]公路里程!$D1,'[35]2009'!$A$10:$AS$255,38,)</definedName>
    <definedName name="位次d">[63]四月份月报!#REF!</definedName>
    <definedName name="文体广部门" localSheetId="3">VLOOKUP([33]公路里程!$D1,'[35]2009'!$A$10:$AS$255,36,)</definedName>
    <definedName name="县级担保" localSheetId="3">OFFSET('[39]2-11担保分级表'!$G$6,,,COUNTA('[39]2-11担保分级表'!$G:$G)-1)</definedName>
    <definedName name="县级一般" localSheetId="3">OFFSET('[39]2-7一般分级表'!$G$6,,,COUNTA('[39]2-7一般分级表'!$G:$G)-1)</definedName>
    <definedName name="县级余额" localSheetId="3">OFFSET('[39]2-1余额分级表'!$G$6,,,COUNTA('[39]2-1余额分级表'!$G:$G)-1)</definedName>
    <definedName name="县级直接" localSheetId="3">OFFSET('[39]2-5直接分级表'!$G$6,,,COUNTA('[39]2-5直接分级表'!$G:$G)-1)</definedName>
    <definedName name="县级专项" localSheetId="3">OFFSET('[39]2-9专项分级表'!$G$6,,,COUNTA('[39]2-9专项分级表'!$G:$G)-1)</definedName>
    <definedName name="乡级担保" localSheetId="3">OFFSET('[39]2-11担保分级表'!$I$6,,,COUNTA('[39]2-11担保分级表'!$I:$I)-1)</definedName>
    <definedName name="乡级一般" localSheetId="3">OFFSET('[39]2-7一般分级表'!$I$6,,,COUNTA('[39]2-7一般分级表'!$I:$I)-1)</definedName>
    <definedName name="乡级余额" localSheetId="3">OFFSET('[39]2-1余额分级表'!$I$6,,,COUNTA('[39]2-1余额分级表'!$I:$I)-1)</definedName>
    <definedName name="乡级直接" localSheetId="3">OFFSET('[39]2-5直接分级表'!$I$6,,,COUNTA('[39]2-5直接分级表'!$I:$I)-1)</definedName>
    <definedName name="乡级专项" localSheetId="3">OFFSET('[39]2-9专项分级表'!$I$6,,,COUNTA('[39]2-9专项分级表'!$I:$I)-1)</definedName>
    <definedName name="乡镇个数">[64]行政区划!$D$6:$D$184</definedName>
    <definedName name="项目类型">[65]基础数据!$A$1:$A$66</definedName>
    <definedName name="新表" localSheetId="3">#REF!</definedName>
    <definedName name="新分享" localSheetId="3">'[6]SW-TEO'!#REF!</definedName>
    <definedName name="新昆明" localSheetId="3">'[6]SW-TEO'!#REF!</definedName>
    <definedName name="性别">[66]基础编码!$H$2:$H$3</definedName>
    <definedName name="学历">[66]基础编码!$S$2:$S$9</definedName>
    <definedName name="一般预算收入2002年">'[67]2002年一般预算收入'!$AC$4:$AC$184</definedName>
    <definedName name="一般预算收入2003年" localSheetId="3">[42]一般预算收入!$AD$4:$AD$184</definedName>
    <definedName name="一般预算收入合计2003年" localSheetId="3">[42]一般预算收入!$AC$4</definedName>
    <definedName name="银行贷款所在地" localSheetId="3">[61]区划对应表!$D$1:$D$202</definedName>
    <definedName name="银行类型二">[65]基础数据!$E$1:$E$216</definedName>
    <definedName name="银行类型一">[65]基础数据!$C$1:$C$21</definedName>
    <definedName name="增支比例">0.8</definedName>
    <definedName name="政策性挂账" localSheetId="3">OFFSET('[39]1-1余额表'!$H$7,,,COUNTA('[39]1-1余额表'!$H:$H)-1)</definedName>
    <definedName name="支出" localSheetId="3">'[18]P1012001'!$A$6:$E$117</definedName>
    <definedName name="中小学生人数2003年">[68]中小学生!$E$4:$E$184</definedName>
    <definedName name="专项收入年初预算数" localSheetId="3">#REF!</definedName>
    <definedName name="专项收入全年预计数" localSheetId="3">#REF!</definedName>
    <definedName name="总人口2003年">[69]总人口!$E$4:$E$184</definedName>
    <definedName name="总支出" localSheetId="3">VLOOKUP([49]经费权重!$B1,[50]分县数据!$A$9:$BA$258,3,)</definedName>
    <definedName name="最终下达表" localSheetId="3">#REF!</definedName>
    <definedName name="전" localSheetId="3">#REF!</definedName>
    <definedName name="주택사업본부" localSheetId="3">#REF!</definedName>
    <definedName name="철구사업본부" localSheetId="3">#REF!</definedName>
    <definedName name="表4">#REF!</definedName>
  </definedNames>
  <calcPr calcId="144525" fullPrecision="0"/>
</workbook>
</file>

<file path=xl/sharedStrings.xml><?xml version="1.0" encoding="utf-8"?>
<sst xmlns="http://schemas.openxmlformats.org/spreadsheetml/2006/main" count="3702" uniqueCount="2132">
  <si>
    <t>附件1</t>
  </si>
  <si>
    <t>1-1  2025年云南省德宏州盈江县一般公共预算收入情况表</t>
  </si>
  <si>
    <t>单位：万元</t>
  </si>
  <si>
    <t>科目编码</t>
  </si>
  <si>
    <t>项目</t>
  </si>
  <si>
    <t>2024年执行数</t>
  </si>
  <si>
    <t>2025年预算数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</si>
  <si>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</si>
  <si>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</si>
  <si>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</si>
  <si>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</si>
  <si>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</si>
  <si>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</si>
  <si>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</si>
  <si>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</si>
  <si>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</si>
  <si>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</si>
  <si>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</si>
  <si>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</si>
  <si>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</si>
  <si>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</si>
  <si>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</si>
  <si>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</si>
  <si>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</si>
  <si>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</si>
  <si>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</si>
  <si>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</si>
  <si>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</si>
  <si>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</si>
  <si>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</si>
  <si>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</si>
  <si>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</si>
  <si>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</si>
  <si>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</si>
  <si>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</si>
  <si>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</si>
  <si>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</si>
  <si>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</si>
  <si>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</si>
  <si>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</si>
  <si>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</si>
  <si>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</si>
  <si>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</si>
  <si>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</si>
  <si>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</si>
  <si>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</si>
  <si>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</si>
  <si>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</si>
  <si>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</si>
  <si>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</si>
  <si>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</si>
  <si>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</si>
  <si>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</si>
  <si>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</si>
  <si>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</si>
  <si>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</si>
  <si>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</si>
  <si>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</si>
  <si>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</si>
  <si>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</si>
  <si>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</si>
  <si>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</si>
  <si>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</si>
  <si>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</si>
  <si>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</si>
  <si>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</si>
  <si>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债务转贷收入</t>
  </si>
  <si>
    <t xml:space="preserve">   接受其他地区援助收入</t>
  </si>
  <si>
    <t xml:space="preserve">   动用预算稳定调节基金</t>
  </si>
  <si>
    <t>各项收入合计</t>
  </si>
  <si>
    <t>1-2  2025年云南省德宏州盈江县一般公共预算收入情况表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</si>
  <si>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</si>
  <si>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</si>
  <si>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</si>
  <si>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</si>
  <si>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</si>
  <si>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</si>
  <si>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</si>
  <si>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</si>
  <si>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</si>
  <si>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</si>
  <si>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</si>
  <si>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</si>
  <si>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</si>
  <si>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</si>
  <si>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</si>
  <si>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</si>
  <si>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</si>
  <si>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</si>
  <si>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</si>
  <si>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</si>
  <si>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</si>
  <si>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</si>
  <si>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</si>
  <si>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</si>
  <si>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</si>
  <si>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</si>
  <si>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</si>
  <si>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</si>
  <si>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</si>
  <si>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</si>
  <si>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</si>
  <si>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</si>
  <si>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</si>
  <si>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</si>
  <si>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</si>
  <si>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</si>
  <si>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</si>
  <si>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</si>
  <si>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</si>
  <si>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</si>
  <si>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</si>
  <si>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</si>
  <si>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</si>
  <si>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</si>
  <si>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229</t>
  </si>
  <si>
    <t>二十三、其他支出</t>
  </si>
  <si>
    <t>232</t>
  </si>
  <si>
    <t>二十四、债务付息支出</t>
  </si>
  <si>
    <t>233</t>
  </si>
  <si>
    <t>二十五、债务发行费用支出</t>
  </si>
  <si>
    <t>全县一般公共预算支出</t>
  </si>
  <si>
    <t>转移性支出</t>
  </si>
  <si>
    <t xml:space="preserve">    上解支出</t>
  </si>
  <si>
    <t xml:space="preserve">    调出资金</t>
  </si>
  <si>
    <t>年终结转</t>
  </si>
  <si>
    <t>安排预算稳定调节基金</t>
  </si>
  <si>
    <t>补充预算周转金</t>
  </si>
  <si>
    <t>地方政府一般债务还本支出</t>
  </si>
  <si>
    <t>各项支出合计</t>
  </si>
  <si>
    <t>1-3  2025年云南省德宏州盈江县县本级一般公共预算收入情况表</t>
  </si>
  <si>
    <t>2024年预算数</t>
  </si>
  <si>
    <t>比上年预算数增长%</t>
  </si>
  <si>
    <r>
      <rPr>
        <sz val="14"/>
        <rFont val="宋体"/>
        <charset val="134"/>
      </rPr>
      <t>10199</t>
    </r>
  </si>
  <si>
    <t>县本级一般公共预算收入</t>
  </si>
  <si>
    <t xml:space="preserve">  一般性转移支付收入</t>
  </si>
  <si>
    <t xml:space="preserve">  专项性转移支付收入</t>
  </si>
  <si>
    <t xml:space="preserve">   上解收入</t>
  </si>
  <si>
    <t>　　债务转贷收入</t>
  </si>
  <si>
    <t>1-4  2025年德宏州盈江县县本级一般公共预算支出情况表</t>
  </si>
  <si>
    <t>类-款-项</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</si>
  <si>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</si>
  <si>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</si>
  <si>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</si>
  <si>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</si>
  <si>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</si>
  <si>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</si>
  <si>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</si>
  <si>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</si>
  <si>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</si>
  <si>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</si>
  <si>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</si>
  <si>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</si>
  <si>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</si>
  <si>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</si>
  <si>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</si>
  <si>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</si>
  <si>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</si>
  <si>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</si>
  <si>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</si>
  <si>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</si>
  <si>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</si>
  <si>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</si>
  <si>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</si>
  <si>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</si>
  <si>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</si>
  <si>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</si>
  <si>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</si>
  <si>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</si>
  <si>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</si>
  <si>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</si>
  <si>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</si>
  <si>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</si>
  <si>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</si>
  <si>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</si>
  <si>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</si>
  <si>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</si>
  <si>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</si>
  <si>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</si>
  <si>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</si>
  <si>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</si>
  <si>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</si>
  <si>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</si>
  <si>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</si>
  <si>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</si>
  <si>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</si>
  <si>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</si>
  <si>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</si>
  <si>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</si>
  <si>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</si>
  <si>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</si>
  <si>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</si>
  <si>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</si>
  <si>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</si>
  <si>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</si>
  <si>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</si>
  <si>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</si>
  <si>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</si>
  <si>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</si>
  <si>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</si>
  <si>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</si>
  <si>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</si>
  <si>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</si>
  <si>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</si>
  <si>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</si>
  <si>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</si>
  <si>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</si>
  <si>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</si>
  <si>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</si>
  <si>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</si>
  <si>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</si>
  <si>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</si>
  <si>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</si>
  <si>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</si>
  <si>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</si>
  <si>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</si>
  <si>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</si>
  <si>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</si>
  <si>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</si>
  <si>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</si>
  <si>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</si>
  <si>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</si>
  <si>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</si>
  <si>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</si>
  <si>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</si>
  <si>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</si>
  <si>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</si>
  <si>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</si>
  <si>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</si>
  <si>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</si>
  <si>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</si>
  <si>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</si>
  <si>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</si>
  <si>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</si>
  <si>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</si>
  <si>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</si>
  <si>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</si>
  <si>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</si>
  <si>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</si>
  <si>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</si>
  <si>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</si>
  <si>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</si>
  <si>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</si>
  <si>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</si>
  <si>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</si>
  <si>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</si>
  <si>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</si>
  <si>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</si>
  <si>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</si>
  <si>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</si>
  <si>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</si>
  <si>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</si>
  <si>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</si>
  <si>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</si>
  <si>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</si>
  <si>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经营主体管理★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</si>
  <si>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</si>
  <si>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</si>
  <si>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</si>
  <si>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</si>
  <si>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</si>
  <si>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</si>
  <si>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</si>
  <si>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</si>
  <si>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</si>
  <si>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</si>
  <si>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</si>
  <si>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</si>
  <si>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事业运行▲</t>
  </si>
  <si>
    <t>其他信访事务支出</t>
  </si>
  <si>
    <t>数据事务▲</t>
  </si>
  <si>
    <t>行政运行▲</t>
  </si>
  <si>
    <t>一般行政管理事务▲</t>
  </si>
  <si>
    <t>机关服务▲</t>
  </si>
  <si>
    <t>其他数据事务支出▲</t>
  </si>
  <si>
    <t>其他一般公共服务支出</t>
  </si>
  <si>
    <t>国家赔偿费用支出</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</si>
  <si>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</si>
  <si>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</si>
  <si>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</si>
  <si>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</si>
  <si>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</si>
  <si>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</si>
  <si>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</si>
  <si>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</si>
  <si>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</si>
  <si>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</si>
  <si>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</si>
  <si>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</si>
  <si>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</si>
  <si>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</si>
  <si>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</si>
  <si>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</si>
  <si>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</si>
  <si>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</si>
  <si>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</si>
  <si>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</si>
  <si>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</si>
  <si>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</si>
  <si>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</si>
  <si>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</si>
  <si>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</si>
  <si>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</si>
  <si>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</si>
  <si>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</si>
  <si>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</si>
  <si>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</si>
  <si>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</si>
  <si>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</si>
  <si>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</si>
  <si>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</si>
  <si>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</si>
  <si>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</si>
  <si>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</si>
  <si>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</si>
  <si>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</si>
  <si>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</si>
  <si>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</si>
  <si>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</si>
  <si>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</si>
  <si>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</si>
  <si>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</si>
  <si>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</si>
  <si>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</si>
  <si>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</si>
  <si>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</si>
  <si>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</si>
  <si>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</si>
  <si>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</si>
  <si>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</si>
  <si>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</si>
  <si>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</si>
  <si>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</si>
  <si>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</si>
  <si>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</si>
  <si>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</si>
  <si>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</si>
  <si>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</si>
  <si>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</si>
  <si>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</si>
  <si>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</si>
  <si>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</si>
  <si>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</si>
  <si>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</si>
  <si>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</si>
  <si>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</si>
  <si>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</si>
  <si>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</si>
  <si>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</si>
  <si>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</si>
  <si>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</si>
  <si>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</si>
  <si>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</si>
  <si>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</si>
  <si>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</si>
  <si>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</si>
  <si>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</si>
  <si>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</si>
  <si>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</si>
  <si>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</si>
  <si>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</si>
  <si>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</si>
  <si>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</si>
  <si>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</si>
  <si>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</si>
  <si>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</si>
  <si>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</si>
  <si>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</si>
  <si>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</si>
  <si>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</si>
  <si>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</si>
  <si>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</si>
  <si>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</si>
  <si>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</si>
  <si>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</si>
  <si>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</si>
  <si>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</si>
  <si>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</si>
  <si>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</si>
  <si>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</si>
  <si>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</si>
  <si>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</si>
  <si>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</si>
  <si>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</si>
  <si>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</si>
  <si>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</si>
  <si>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</si>
  <si>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</si>
  <si>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</si>
  <si>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</si>
  <si>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</si>
  <si>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</si>
  <si>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</si>
  <si>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</si>
  <si>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</si>
  <si>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</si>
  <si>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</si>
  <si>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</si>
  <si>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</si>
  <si>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</si>
  <si>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</si>
  <si>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</si>
  <si>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</si>
  <si>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</si>
  <si>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</si>
  <si>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</si>
  <si>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</si>
  <si>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</si>
  <si>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</si>
  <si>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</si>
  <si>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</si>
  <si>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</si>
  <si>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</si>
  <si>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</si>
  <si>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</si>
  <si>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</si>
  <si>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</si>
  <si>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</si>
  <si>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</si>
  <si>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</si>
  <si>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</si>
  <si>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</si>
  <si>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</si>
  <si>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</si>
  <si>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</si>
  <si>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</si>
  <si>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</si>
  <si>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</si>
  <si>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</si>
  <si>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</si>
  <si>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</si>
  <si>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</si>
  <si>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</si>
  <si>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</si>
  <si>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</si>
  <si>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</si>
  <si>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</si>
  <si>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</si>
  <si>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</si>
  <si>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</si>
  <si>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</si>
  <si>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</si>
  <si>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</si>
  <si>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</si>
  <si>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</si>
  <si>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</si>
  <si>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</si>
  <si>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</si>
  <si>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</si>
  <si>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</si>
  <si>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</si>
  <si>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</si>
  <si>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</si>
  <si>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</si>
  <si>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</si>
  <si>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</si>
  <si>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</si>
  <si>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</si>
  <si>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</si>
  <si>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</si>
  <si>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</si>
  <si>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</si>
  <si>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</si>
  <si>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</si>
  <si>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</si>
  <si>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</si>
  <si>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</si>
  <si>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</si>
  <si>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</si>
  <si>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</si>
  <si>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</si>
  <si>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</si>
  <si>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</si>
  <si>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</si>
  <si>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宣传文化发展专项支出▼</t>
  </si>
  <si>
    <t>文化产业发展专项支出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</si>
  <si>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</si>
  <si>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</si>
  <si>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</si>
  <si>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</si>
  <si>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</si>
  <si>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</si>
  <si>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</si>
  <si>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</si>
  <si>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</si>
  <si>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</si>
  <si>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</si>
  <si>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</si>
  <si>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</si>
  <si>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</si>
  <si>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</si>
  <si>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</si>
  <si>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</si>
  <si>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</si>
  <si>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老龄事务▲</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</si>
  <si>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</si>
  <si>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</si>
  <si>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</si>
  <si>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</si>
  <si>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</si>
  <si>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</si>
  <si>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</si>
  <si>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</si>
  <si>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</si>
  <si>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</si>
  <si>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</si>
  <si>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</si>
  <si>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</si>
  <si>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</si>
  <si>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</si>
  <si>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</si>
  <si>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</si>
  <si>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</si>
  <si>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</si>
  <si>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</si>
  <si>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</si>
  <si>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</si>
  <si>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</si>
  <si>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</si>
  <si>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</si>
  <si>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</si>
  <si>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</si>
  <si>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</si>
  <si>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</si>
  <si>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</si>
  <si>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</si>
  <si>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</si>
  <si>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</si>
  <si>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</si>
  <si>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</si>
  <si>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</si>
  <si>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</si>
  <si>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</si>
  <si>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</si>
  <si>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</si>
  <si>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</si>
  <si>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</si>
  <si>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</si>
  <si>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</si>
  <si>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</si>
  <si>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</si>
  <si>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</si>
  <si>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</si>
  <si>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</si>
  <si>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</si>
  <si>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</si>
  <si>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</si>
  <si>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</si>
  <si>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</si>
  <si>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</si>
  <si>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</si>
  <si>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</si>
  <si>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</si>
  <si>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</si>
  <si>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</si>
  <si>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</si>
  <si>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</si>
  <si>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</si>
  <si>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</si>
  <si>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</si>
  <si>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</si>
  <si>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</si>
  <si>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</si>
  <si>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</si>
  <si>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</si>
  <si>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</si>
  <si>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</si>
  <si>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</si>
  <si>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</si>
  <si>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</si>
  <si>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</si>
  <si>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</si>
  <si>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</si>
  <si>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</si>
  <si>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</si>
  <si>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</si>
  <si>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</si>
  <si>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</si>
  <si>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</si>
  <si>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</si>
  <si>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</si>
  <si>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</si>
  <si>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</si>
  <si>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</si>
  <si>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</si>
  <si>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</si>
  <si>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</si>
  <si>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</si>
  <si>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</si>
  <si>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</si>
  <si>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</si>
  <si>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</si>
  <si>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</si>
  <si>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</si>
  <si>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</si>
  <si>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</si>
  <si>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</si>
  <si>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</si>
  <si>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</si>
  <si>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</si>
  <si>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</si>
  <si>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</si>
  <si>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</si>
  <si>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</si>
  <si>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</si>
  <si>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</si>
  <si>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</si>
  <si>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</si>
  <si>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</si>
  <si>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</si>
  <si>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</si>
  <si>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</si>
  <si>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</si>
  <si>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</si>
  <si>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</si>
  <si>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</si>
  <si>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</si>
  <si>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</si>
  <si>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</si>
  <si>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</si>
  <si>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</si>
  <si>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</si>
  <si>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</si>
  <si>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</si>
  <si>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</si>
  <si>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</si>
  <si>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</si>
  <si>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</si>
  <si>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</si>
  <si>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</si>
  <si>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</si>
  <si>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</si>
  <si>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</si>
  <si>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</si>
  <si>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</si>
  <si>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</si>
  <si>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</si>
  <si>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</si>
  <si>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</si>
  <si>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</si>
  <si>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</si>
  <si>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</si>
  <si>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中医药事务</t>
  </si>
  <si>
    <t>中医（民族医）药专项</t>
  </si>
  <si>
    <t>其他中医药事务支出</t>
  </si>
  <si>
    <t>疾病预防控制事务</t>
  </si>
  <si>
    <t>其他疾病预防控制事务支出</t>
  </si>
  <si>
    <t>托育服务▲</t>
  </si>
  <si>
    <t>托育机构▲</t>
  </si>
  <si>
    <t>其他托育服务支出▲</t>
  </si>
  <si>
    <t>其他卫生健康支出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</si>
  <si>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</si>
  <si>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</si>
  <si>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</si>
  <si>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</si>
  <si>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</si>
  <si>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</si>
  <si>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</si>
  <si>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</si>
  <si>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</si>
  <si>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</si>
  <si>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</si>
  <si>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</si>
  <si>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</si>
  <si>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</si>
  <si>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</si>
  <si>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</si>
  <si>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</si>
  <si>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</si>
  <si>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</si>
  <si>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</si>
  <si>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</si>
  <si>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</si>
  <si>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</si>
  <si>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</si>
  <si>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</si>
  <si>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</si>
  <si>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</si>
  <si>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</si>
  <si>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</si>
  <si>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</si>
  <si>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</si>
  <si>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</si>
  <si>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</si>
  <si>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</si>
  <si>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</si>
  <si>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</si>
  <si>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</si>
  <si>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</si>
  <si>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</si>
  <si>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</si>
  <si>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</si>
  <si>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</si>
  <si>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</si>
  <si>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</si>
  <si>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</si>
  <si>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</si>
  <si>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</si>
  <si>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</si>
  <si>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清洁能源★</t>
  </si>
  <si>
    <t>可再生能源</t>
  </si>
  <si>
    <t>其他清洁能源支出▲</t>
  </si>
  <si>
    <t>循环经济</t>
  </si>
  <si>
    <t>能源管理事务</t>
  </si>
  <si>
    <t>能源科技装备</t>
  </si>
  <si>
    <t>能源行业管理</t>
  </si>
  <si>
    <t>能源管理</t>
  </si>
  <si>
    <t>农村电网建设</t>
  </si>
  <si>
    <t>其他能源管理事务支出</t>
  </si>
  <si>
    <t>其他节能环保支出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</si>
  <si>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</si>
  <si>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</si>
  <si>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</si>
  <si>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</si>
  <si>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</si>
  <si>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</si>
  <si>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</si>
  <si>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</si>
  <si>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</si>
  <si>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</si>
  <si>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</si>
  <si>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</si>
  <si>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</si>
  <si>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</si>
  <si>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</si>
  <si>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</si>
  <si>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</si>
  <si>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</si>
  <si>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</si>
  <si>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</si>
  <si>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</si>
  <si>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</si>
  <si>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</si>
  <si>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</si>
  <si>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</si>
  <si>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</si>
  <si>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</si>
  <si>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</si>
  <si>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</si>
  <si>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</si>
  <si>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</si>
  <si>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</si>
  <si>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</si>
  <si>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</si>
  <si>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</si>
  <si>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</si>
  <si>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</si>
  <si>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</si>
  <si>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</si>
  <si>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</si>
  <si>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</si>
  <si>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</si>
  <si>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</si>
  <si>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</si>
  <si>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</si>
  <si>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</si>
  <si>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</si>
  <si>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</si>
  <si>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</si>
  <si>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</si>
  <si>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</si>
  <si>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</si>
  <si>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</si>
  <si>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</si>
  <si>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</si>
  <si>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</si>
  <si>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</si>
  <si>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</si>
  <si>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</si>
  <si>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</si>
  <si>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</si>
  <si>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</si>
  <si>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</si>
  <si>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</si>
  <si>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</si>
  <si>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</si>
  <si>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</si>
  <si>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</si>
  <si>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</si>
  <si>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</si>
  <si>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</si>
  <si>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</si>
  <si>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</si>
  <si>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</si>
  <si>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</si>
  <si>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</si>
  <si>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</si>
  <si>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</si>
  <si>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</si>
  <si>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巩固脱贫攻坚成果衔接乡村振兴</t>
  </si>
  <si>
    <t>行政运行▼</t>
  </si>
  <si>
    <t>一般行政管理事务▼</t>
  </si>
  <si>
    <t>机关服务▼</t>
  </si>
  <si>
    <t>农村基础设施建设</t>
  </si>
  <si>
    <t>生产发展</t>
  </si>
  <si>
    <t>社会发展</t>
  </si>
  <si>
    <t>贷款奖补和贴息</t>
  </si>
  <si>
    <t>“三西”农业建设专项补助</t>
  </si>
  <si>
    <t>事业运行▼</t>
  </si>
  <si>
    <t>其他巩固脱贫攻坚成果衔接乡村振兴支出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</si>
  <si>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</si>
  <si>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</si>
  <si>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</si>
  <si>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</si>
  <si>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</si>
  <si>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</si>
  <si>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</si>
  <si>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</si>
  <si>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</si>
  <si>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</si>
  <si>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</si>
  <si>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</si>
  <si>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</si>
  <si>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</si>
  <si>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</si>
  <si>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</si>
  <si>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</si>
  <si>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</si>
  <si>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公路水路运输</t>
  </si>
  <si>
    <t>公路建设</t>
  </si>
  <si>
    <t>公路养护</t>
  </si>
  <si>
    <t>交通运输信息化建设</t>
  </si>
  <si>
    <t>公路和运输安全</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</si>
  <si>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</si>
  <si>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</si>
  <si>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</si>
  <si>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</si>
  <si>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</si>
  <si>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</si>
  <si>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</si>
  <si>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</si>
  <si>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</si>
  <si>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</si>
  <si>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</si>
  <si>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</si>
  <si>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</si>
  <si>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</si>
  <si>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</si>
  <si>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</si>
  <si>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</si>
  <si>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</si>
  <si>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</si>
  <si>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</si>
  <si>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</si>
  <si>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</si>
  <si>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</si>
  <si>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</si>
  <si>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</si>
  <si>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</si>
  <si>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</si>
  <si>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</si>
  <si>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</si>
  <si>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</si>
  <si>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</si>
  <si>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</si>
  <si>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</si>
  <si>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</si>
  <si>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</si>
  <si>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</si>
  <si>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</si>
  <si>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</si>
  <si>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</si>
  <si>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</si>
  <si>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</si>
  <si>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</si>
  <si>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</si>
  <si>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</si>
  <si>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</si>
  <si>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</si>
  <si>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</si>
  <si>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</si>
  <si>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</si>
  <si>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</si>
  <si>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</si>
  <si>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</si>
  <si>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</si>
  <si>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</si>
  <si>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t>
  </si>
  <si>
    <t>战备应急</t>
  </si>
  <si>
    <t>专用通信</t>
  </si>
  <si>
    <t>无线电及信息通信监管</t>
  </si>
  <si>
    <t>工程建设及运行维护</t>
  </si>
  <si>
    <t>产业发展</t>
  </si>
  <si>
    <t>其他工业和信息产业支出★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</si>
  <si>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</si>
  <si>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</si>
  <si>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</si>
  <si>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</si>
  <si>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</si>
  <si>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</si>
  <si>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</si>
  <si>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</si>
  <si>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</si>
  <si>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</si>
  <si>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</si>
  <si>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</si>
  <si>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</si>
  <si>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</si>
  <si>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</si>
  <si>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</si>
  <si>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</si>
  <si>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</si>
  <si>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</si>
  <si>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</si>
  <si>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</si>
  <si>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</si>
  <si>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</si>
  <si>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</si>
  <si>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</si>
  <si>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</si>
  <si>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</si>
  <si>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</si>
  <si>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</si>
  <si>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</si>
  <si>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</si>
  <si>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</si>
  <si>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</si>
  <si>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</si>
  <si>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</si>
  <si>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</si>
  <si>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</si>
  <si>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</si>
  <si>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</si>
  <si>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</si>
  <si>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</si>
  <si>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</si>
  <si>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</si>
  <si>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</si>
  <si>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其他金融支出</t>
  </si>
  <si>
    <t>重点企业贷款贴息</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</si>
  <si>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</si>
  <si>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</si>
  <si>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</si>
  <si>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</si>
  <si>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</si>
  <si>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</si>
  <si>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</si>
  <si>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</si>
  <si>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</si>
  <si>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</si>
  <si>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</si>
  <si>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</si>
  <si>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</si>
  <si>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</si>
  <si>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</si>
  <si>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</si>
  <si>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</si>
  <si>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</si>
  <si>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</si>
  <si>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</si>
  <si>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</si>
  <si>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</si>
  <si>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</si>
  <si>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</si>
  <si>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</si>
  <si>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</si>
  <si>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</si>
  <si>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</si>
  <si>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</si>
  <si>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</si>
  <si>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</si>
  <si>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</si>
  <si>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</si>
  <si>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</si>
  <si>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</si>
  <si>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</si>
  <si>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</si>
  <si>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</si>
  <si>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</si>
  <si>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</si>
  <si>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</si>
  <si>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</si>
  <si>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</si>
  <si>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</si>
  <si>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保障性安居工程支出</t>
  </si>
  <si>
    <t>廉租住房▼</t>
  </si>
  <si>
    <t>沉陷区治理</t>
  </si>
  <si>
    <t>棚户区改造</t>
  </si>
  <si>
    <t>少数民族地区游牧民定居工程</t>
  </si>
  <si>
    <t>农村危房改造</t>
  </si>
  <si>
    <t>公共租赁住房▼</t>
  </si>
  <si>
    <t>保障性住房租金补贴▼</t>
  </si>
  <si>
    <t>老旧小区改造</t>
  </si>
  <si>
    <t>住房租赁市场发展</t>
  </si>
  <si>
    <t>保障性租赁住房</t>
  </si>
  <si>
    <t>配租型住房保障▲</t>
  </si>
  <si>
    <t>配售型保障性住房▲</t>
  </si>
  <si>
    <t>城中村改造▲</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</si>
  <si>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</si>
  <si>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</si>
  <si>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</si>
  <si>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</si>
  <si>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</si>
  <si>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</si>
  <si>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</si>
  <si>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</si>
  <si>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</si>
  <si>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</si>
  <si>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</si>
  <si>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</si>
  <si>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</si>
  <si>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</si>
  <si>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</si>
  <si>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</si>
  <si>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</si>
  <si>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</si>
  <si>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</si>
  <si>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</si>
  <si>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</si>
  <si>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</si>
  <si>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</si>
  <si>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</si>
  <si>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</si>
  <si>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</si>
  <si>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</si>
  <si>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</si>
  <si>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</si>
  <si>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</si>
  <si>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</si>
  <si>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</si>
  <si>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</si>
  <si>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</si>
  <si>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</si>
  <si>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</si>
  <si>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</si>
  <si>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</si>
  <si>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</si>
  <si>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</si>
  <si>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</si>
  <si>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</si>
  <si>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</si>
  <si>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</si>
  <si>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</si>
  <si>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</si>
  <si>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</si>
  <si>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</si>
  <si>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</si>
  <si>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</si>
  <si>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</si>
  <si>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</si>
  <si>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</si>
  <si>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</si>
  <si>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</si>
  <si>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</si>
  <si>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</si>
  <si>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</si>
  <si>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</si>
  <si>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</si>
  <si>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</si>
  <si>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</si>
  <si>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</si>
  <si>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</si>
  <si>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</si>
  <si>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</si>
  <si>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</si>
  <si>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</si>
  <si>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</si>
  <si>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</si>
  <si>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</si>
  <si>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</si>
  <si>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</si>
  <si>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</si>
  <si>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</si>
  <si>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</si>
  <si>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</si>
  <si>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</si>
  <si>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</si>
  <si>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</si>
  <si>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</si>
  <si>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</si>
  <si>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 xml:space="preserve">   年初预留</t>
  </si>
  <si>
    <t xml:space="preserve">     年初预留</t>
  </si>
  <si>
    <t xml:space="preserve">   其他支出</t>
  </si>
  <si>
    <t xml:space="preserve">     其他支出</t>
  </si>
  <si>
    <t>二十四、债务还本支出</t>
  </si>
  <si>
    <t>地方政府一般债券还本支出</t>
  </si>
  <si>
    <t>地方政府其他一般债务还本支出</t>
  </si>
  <si>
    <t>二十五、债务付息支出</t>
  </si>
  <si>
    <t>地方政府一般债务付息支出</t>
  </si>
  <si>
    <t>地方政府一般债券付息支出</t>
  </si>
  <si>
    <t>地方政府其他一般债务付息支出</t>
  </si>
  <si>
    <t>二十六、债务发行费用支出</t>
  </si>
  <si>
    <t>地方政府一般债务发行费用支出</t>
  </si>
  <si>
    <t>县级一般公共预算支出</t>
  </si>
  <si>
    <t>1-5  2025年云南省德宏州盈江县县本级一般公共预算政府预算经济分类表（基本支出）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</si>
  <si>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</si>
  <si>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</si>
  <si>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</si>
  <si>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</si>
  <si>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</si>
  <si>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</si>
  <si>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</si>
  <si>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</si>
  <si>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</si>
  <si>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</si>
  <si>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</si>
  <si>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</si>
  <si>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</si>
  <si>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</si>
  <si>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</si>
  <si>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</si>
  <si>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</si>
  <si>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</si>
  <si>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</si>
  <si>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</si>
  <si>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</si>
  <si>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</si>
  <si>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</si>
  <si>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</si>
  <si>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</si>
  <si>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</si>
  <si>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</si>
  <si>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</si>
  <si>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</si>
  <si>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</si>
  <si>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</si>
  <si>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</si>
  <si>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</si>
  <si>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</si>
  <si>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</si>
  <si>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r>
      <rPr>
        <sz val="12"/>
        <rFont val="Times New Roman"/>
        <charset val="134"/>
      </rPr>
      <t xml:space="preserve">  </t>
    </r>
    <r>
      <rPr>
        <sz val="12"/>
        <rFont val="宋体"/>
        <charset val="134"/>
      </rPr>
      <t>对企业资本性支出（一）</t>
    </r>
  </si>
  <si>
    <r>
      <rPr>
        <sz val="12"/>
        <rFont val="Times New Roman"/>
        <charset val="134"/>
      </rPr>
      <t xml:space="preserve">  </t>
    </r>
    <r>
      <rPr>
        <sz val="12"/>
        <rFont val="宋体"/>
        <charset val="134"/>
      </rPr>
      <t>对企业资本性支出（二）</t>
    </r>
  </si>
  <si>
    <t>对个人和家庭的补助</t>
  </si>
  <si>
    <r>
      <rPr>
        <sz val="12"/>
        <rFont val="Times New Roman"/>
        <charset val="134"/>
      </rPr>
      <t xml:space="preserve">  </t>
    </r>
    <r>
      <rPr>
        <sz val="12"/>
        <rFont val="宋体"/>
        <charset val="134"/>
      </rPr>
      <t>社会福利和救助</t>
    </r>
  </si>
  <si>
    <r>
      <rPr>
        <sz val="12"/>
        <rFont val="Times New Roman"/>
        <charset val="134"/>
      </rPr>
      <t xml:space="preserve">  </t>
    </r>
    <r>
      <rPr>
        <sz val="12"/>
        <rFont val="宋体"/>
        <charset val="134"/>
      </rPr>
      <t>助学金</t>
    </r>
  </si>
  <si>
    <r>
      <rPr>
        <sz val="12"/>
        <rFont val="Times New Roman"/>
        <charset val="134"/>
      </rPr>
      <t xml:space="preserve">  </t>
    </r>
    <r>
      <rPr>
        <sz val="12"/>
        <rFont val="宋体"/>
        <charset val="134"/>
      </rPr>
      <t>个人农业生产补贴</t>
    </r>
  </si>
  <si>
    <r>
      <rPr>
        <sz val="12"/>
        <rFont val="Times New Roman"/>
        <charset val="134"/>
      </rPr>
      <t xml:space="preserve">  </t>
    </r>
    <r>
      <rPr>
        <sz val="12"/>
        <rFont val="宋体"/>
        <charset val="134"/>
      </rPr>
      <t>离退休费</t>
    </r>
  </si>
  <si>
    <r>
      <rPr>
        <sz val="12"/>
        <rFont val="Times New Roman"/>
        <charset val="134"/>
      </rPr>
      <t xml:space="preserve">  </t>
    </r>
    <r>
      <rPr>
        <sz val="12"/>
        <rFont val="宋体"/>
        <charset val="134"/>
      </rPr>
      <t>其他对个人和家庭补助</t>
    </r>
  </si>
  <si>
    <t>对社会保障基金补助</t>
  </si>
  <si>
    <r>
      <rPr>
        <sz val="12"/>
        <rFont val="Times New Roman"/>
        <charset val="134"/>
      </rPr>
      <t xml:space="preserve">  </t>
    </r>
    <r>
      <rPr>
        <sz val="12"/>
        <rFont val="宋体"/>
        <charset val="134"/>
      </rPr>
      <t>对社会保险基金补助</t>
    </r>
  </si>
  <si>
    <r>
      <rPr>
        <sz val="12"/>
        <rFont val="Times New Roman"/>
        <charset val="134"/>
      </rPr>
      <t xml:space="preserve">  </t>
    </r>
    <r>
      <rPr>
        <sz val="12"/>
        <rFont val="宋体"/>
        <charset val="134"/>
      </rPr>
      <t>补充全国社会保障基金</t>
    </r>
  </si>
  <si>
    <r>
      <rPr>
        <sz val="12"/>
        <rFont val="Times New Roman"/>
        <charset val="134"/>
      </rPr>
      <t xml:space="preserve">  </t>
    </r>
    <r>
      <rPr>
        <sz val="12"/>
        <rFont val="宋体"/>
        <charset val="134"/>
      </rPr>
      <t>对机关事业单位职业年金的补助</t>
    </r>
  </si>
  <si>
    <t>债务利息及费用支出</t>
  </si>
  <si>
    <r>
      <rPr>
        <sz val="12"/>
        <rFont val="Times New Roman"/>
        <charset val="134"/>
      </rPr>
      <t xml:space="preserve">  </t>
    </r>
    <r>
      <rPr>
        <sz val="12"/>
        <rFont val="宋体"/>
        <charset val="134"/>
      </rPr>
      <t>国内债务付息</t>
    </r>
  </si>
  <si>
    <r>
      <rPr>
        <sz val="12"/>
        <rFont val="Times New Roman"/>
        <charset val="134"/>
      </rPr>
      <t xml:space="preserve">  </t>
    </r>
    <r>
      <rPr>
        <sz val="12"/>
        <rFont val="宋体"/>
        <charset val="134"/>
      </rPr>
      <t>国外债务付息</t>
    </r>
  </si>
  <si>
    <r>
      <rPr>
        <sz val="12"/>
        <rFont val="Times New Roman"/>
        <charset val="134"/>
      </rPr>
      <t xml:space="preserve">  </t>
    </r>
    <r>
      <rPr>
        <sz val="12"/>
        <rFont val="宋体"/>
        <charset val="134"/>
      </rPr>
      <t>国内债务发行费用</t>
    </r>
  </si>
  <si>
    <r>
      <rPr>
        <sz val="12"/>
        <rFont val="Times New Roman"/>
        <charset val="134"/>
      </rPr>
      <t xml:space="preserve">  </t>
    </r>
    <r>
      <rPr>
        <sz val="12"/>
        <rFont val="宋体"/>
        <charset val="134"/>
      </rPr>
      <t>国外债务发行费用</t>
    </r>
  </si>
  <si>
    <t>预备费及预留</t>
  </si>
  <si>
    <r>
      <rPr>
        <sz val="12"/>
        <rFont val="Times New Roman"/>
        <charset val="134"/>
      </rPr>
      <t xml:space="preserve">  </t>
    </r>
    <r>
      <rPr>
        <sz val="12"/>
        <rFont val="宋体"/>
        <charset val="134"/>
      </rPr>
      <t>预备费</t>
    </r>
  </si>
  <si>
    <r>
      <rPr>
        <sz val="12"/>
        <rFont val="Times New Roman"/>
        <charset val="134"/>
      </rPr>
      <t xml:space="preserve">  </t>
    </r>
    <r>
      <rPr>
        <sz val="12"/>
        <rFont val="宋体"/>
        <charset val="134"/>
      </rPr>
      <t>预留</t>
    </r>
  </si>
  <si>
    <r>
      <rPr>
        <sz val="12"/>
        <rFont val="Times New Roman"/>
        <charset val="134"/>
      </rPr>
      <t xml:space="preserve">  </t>
    </r>
    <r>
      <rPr>
        <sz val="12"/>
        <rFont val="宋体"/>
        <charset val="134"/>
      </rPr>
      <t>其他支出</t>
    </r>
  </si>
  <si>
    <t>支出合计</t>
  </si>
  <si>
    <t>1-6  2025年云南省德宏州盈江县本级一般公共预算支出表（州（市）对下转移支付项目）</t>
  </si>
  <si>
    <t>项       目</t>
  </si>
  <si>
    <t>其中：延续项目</t>
  </si>
  <si>
    <t>其中：新增项目</t>
  </si>
  <si>
    <t>一般公共服务支出</t>
  </si>
  <si>
    <t>提前下达2025年大学生志愿服务西部计划资金（行财）</t>
  </si>
  <si>
    <t>提前下达2025年西部计划全国项目扩容志愿者经费（行财）</t>
  </si>
  <si>
    <t>公共安全支出</t>
  </si>
  <si>
    <t>教育支出</t>
  </si>
  <si>
    <t>……</t>
  </si>
  <si>
    <t>科学技术支出</t>
  </si>
  <si>
    <t>文化旅游教育与传媒支出</t>
  </si>
  <si>
    <t>社会保障和就业支出</t>
  </si>
  <si>
    <t>提前下达2025年机关事业单位基本养老保险中央财政补助（社保）</t>
  </si>
  <si>
    <t>提前下达2024年困难群众救助补助资金（社保）</t>
  </si>
  <si>
    <t>提前下达2025年退役士兵安置补助省级经费（社保）</t>
  </si>
  <si>
    <t>提前下达2025年优抚对象补助省级经费（社保）</t>
  </si>
  <si>
    <t>提前下达2025年解困帮扶及其他临时救助补助省级经费（社保）</t>
  </si>
  <si>
    <t>提前下达2025年中央财政残疾人事业发展补助资金（社保）</t>
  </si>
  <si>
    <t>提前下达2025年义务家庭优待金（社保）</t>
  </si>
  <si>
    <t>提前下达2025年中央就业财政补助资金（社保）</t>
  </si>
  <si>
    <t>提前下达2025年高校毕业生“三支一扶”计划中央财政补助资金（社保）</t>
  </si>
  <si>
    <t>提前下达2025年省级就业见习补贴资金和社区（村）基层治理专干补助经费（社保）</t>
  </si>
  <si>
    <t>提前下达2025年优抚对象医疗保障中央经费（社保）</t>
  </si>
  <si>
    <t>提前下达2025年退役安置补助中央经费（社保）</t>
  </si>
  <si>
    <t>提前下达2025年军队转业干部补助中央经费（社保）</t>
  </si>
  <si>
    <t>提前下达2025年民政事业专项资金（社保）</t>
  </si>
  <si>
    <t>国有企业办中小学及职教幼教退休教师补助资金（会计）</t>
  </si>
  <si>
    <t>国有企业退休人员社会化管理省级补助资金（会计）</t>
  </si>
  <si>
    <t>卫生健康支出</t>
  </si>
  <si>
    <r>
      <rPr>
        <sz val="11"/>
        <rFont val="宋体"/>
        <charset val="134"/>
      </rPr>
      <t>提前下达</t>
    </r>
    <r>
      <rPr>
        <sz val="11"/>
        <rFont val="Arial"/>
        <charset val="134"/>
      </rPr>
      <t>2025</t>
    </r>
    <r>
      <rPr>
        <sz val="11"/>
        <rFont val="宋体"/>
        <charset val="134"/>
      </rPr>
      <t>年中央财政医疗服务与保障能力提升补助资金（医疗保障服务能力建设部分）（社保）</t>
    </r>
  </si>
  <si>
    <t>提前下达2025年基本公共卫生服务省级补助资金（社保）</t>
  </si>
  <si>
    <t>提前下达2025年计划生育家庭奖励与辅助专项省级补助资金（社保）</t>
  </si>
  <si>
    <t>节能环保支出</t>
  </si>
  <si>
    <t>提前下达2025年中央农村危房改造补助资金（社保）</t>
  </si>
  <si>
    <t>农林水支出</t>
  </si>
  <si>
    <t>提前下达2025年水利发展资金（农业农村）</t>
  </si>
  <si>
    <t>提前下达2025年中央农业相关转移支付资金（中央粮油生产保障资金）（农业农村）</t>
  </si>
  <si>
    <t>2025年中央农业防灾减灾和水利救灾资金（动物防疫补助）（农业农村）</t>
  </si>
  <si>
    <t>2025年重大动物疫病防控省级配套资金（农业农村）</t>
  </si>
  <si>
    <t>提前下达2025年林业草原生态保护恢复资金（综合）</t>
  </si>
  <si>
    <t>提前下达2025年中央和省级农村综合改革转移支付资金</t>
  </si>
  <si>
    <t>提前下达2025年农业农村统计监测项目专项资金</t>
  </si>
  <si>
    <t>提前下达2025年省级水利专项资金</t>
  </si>
  <si>
    <t>提前下达2025年中央财政衔接推进乡村振兴补助资金</t>
  </si>
  <si>
    <t>提前下达2025年全省驻村第一书记和乡镇工作队长工作经费</t>
  </si>
  <si>
    <t>提前下达2025年省级森林防火经费</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</si>
  <si>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</si>
  <si>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</si>
  <si>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</si>
  <si>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</si>
  <si>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</si>
  <si>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</si>
  <si>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</si>
  <si>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</si>
  <si>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</si>
  <si>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</si>
  <si>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1-7  2025年云南省德宏州盈江县分地区税收返还和转移支付预算表</t>
  </si>
  <si>
    <t>盈江县（市）</t>
  </si>
  <si>
    <t>税收返还</t>
  </si>
  <si>
    <t>转移支付</t>
  </si>
  <si>
    <t>一、提前下达数</t>
  </si>
  <si>
    <t xml:space="preserve"> （一）税收返还</t>
  </si>
  <si>
    <t>1. 所得税基数返还</t>
  </si>
  <si>
    <t>2. 增值税税收返还</t>
  </si>
  <si>
    <t>3. 消费税税收返还</t>
  </si>
  <si>
    <t>4.增值税“五五”税收返还收入</t>
  </si>
  <si>
    <t>（二）转移性支付</t>
  </si>
  <si>
    <t>提前下达2025年中央财政医疗服务与保障能力提升补助资金（医疗保障服务能力建设部分）（社保）</t>
  </si>
  <si>
    <t>1-8  2025年云南省德宏州盈江县县本级“三公”经费预算财政拨款情况统计表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</si>
  <si>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</si>
  <si>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</si>
  <si>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</si>
  <si>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</si>
  <si>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</si>
  <si>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</si>
  <si>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</si>
  <si>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</si>
  <si>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r>
      <rPr>
        <sz val="12"/>
        <rFont val="宋体"/>
        <charset val="134"/>
        <scheme val="minor"/>
      </rPr>
      <t>注：                                                                                                                                  一、 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云南省德宏州盈江县2025年三公经费预算数1226.60万元，比上年预算数1264.63万元减少38.03万元，下降3%。下降原因是预算编制过程中严格执行中央八项规定，厉行节约、反对铺张浪费，适度压缩三公经费。具体为：1.2025年拟安排因公出国（境）经费预算数64万元，比上年预算数25万元增加39万元，增幅156%，增加原因：预算编制过程中严格执行中央八项规定，厉行节约、反对铺张浪费、适度压缩三公经费，在控制全县三公经费总量下降3%的基础上，根据工作需要，预算因公出国经费64万元，其中：盈江县人民政府外事办公室预计2025年住缅甸外事活动工作经费需要支出44万元，比上年增加41.2万元，因以前年度此项经费在办公费中预算，2025年调整到因公出国（境）经费预算，所以增加；中国人民政治协商会议云南省盈江县委员会办公室2025年预算5万元，比上年减少1万元；盈江县归国华侨联合会2025年预算5万元，比上年2.5万元增加2.5万元，因梁能昌同志于2024年6月中下旬参加省侨联赴马来西亚、菲律宾、印度尼西亚三国参加侨务工作访问活动支出需在2025年报销；盈江县人民代表大会常务委员会办公室2025年预算3万元，比上年减少2万元；盈江县人民政府办公室2025年预算4万元，比上年减少0.2万元；中国共产党盈江县委员会办公室2025年预算3万元，比上年减少1.5万元。2.2025年拟安排公务接待费预算224.57万元，比上年预算数436.5万元减少211.93万元，下降49%，下降原因：严格执行中央八项规定，厉行节约、适度压缩三公经费。公务接待费主要用于按规定开支的各类公务接待产生的费用。3.2025年拟安排公务用车购置及运行维护费938.03万元，比上年预算数803.13万元增加134.9万元，增幅17%，其中：公务用车购置经费398.3万元，比上年预算数235.22万元增加163.08万元，增幅69%，增加原因：盈江县在2025年预算编制过程中严格执行中央八项规定，厉行节约、反对铺张浪费、适度压缩三公经费，在全县三公费总量下降3%的基础上，根据工作需要，预算公务用车购置经费398.3万元，其中：盈江县公安局拟购置</t>
    </r>
    <r>
      <rPr>
        <sz val="12"/>
        <color theme="1"/>
        <rFont val="宋体"/>
        <charset val="134"/>
        <scheme val="minor"/>
      </rPr>
      <t>5</t>
    </r>
    <r>
      <rPr>
        <sz val="12"/>
        <rFont val="宋体"/>
        <charset val="134"/>
        <scheme val="minor"/>
      </rPr>
      <t>辆执法执勤用车，预计购置费支出87.3万元，因原车辆老化，不能满足需要；盈江县公安局交警大队拟购置车辆</t>
    </r>
    <r>
      <rPr>
        <sz val="12"/>
        <color theme="1"/>
        <rFont val="宋体"/>
        <charset val="134"/>
        <scheme val="minor"/>
      </rPr>
      <t>2</t>
    </r>
    <r>
      <rPr>
        <sz val="12"/>
        <rFont val="宋体"/>
        <charset val="134"/>
        <scheme val="minor"/>
      </rPr>
      <t>辆，预计购置费支出20万元，原车辆老化，不能满足工作需要；盈江县机关事务管理局预算公务用车购置费266万元，拟回购新能源20辆，预计购置费支出76万元。拟购入公务用车9辆，准备分配到县直单位及乡镇，预计购置费支出190万元；盈江县纪律检查委员会拟购置车辆</t>
    </r>
    <r>
      <rPr>
        <sz val="12"/>
        <color theme="1"/>
        <rFont val="宋体"/>
        <charset val="134"/>
        <scheme val="minor"/>
      </rPr>
      <t>1</t>
    </r>
    <r>
      <rPr>
        <sz val="12"/>
        <rFont val="宋体"/>
        <charset val="134"/>
        <scheme val="minor"/>
      </rPr>
      <t>辆，预计购置费支出25万元，原车辆老化，不能满足工作需要。2025年拟安排公务用车运行费539.73万元，比上年预算数567.91万元下降28.18万元，下降5%。下降原因：严格执行中央八项规定，厉行节约、反对铺张浪费及参照以前年度执行数对照相应调减，公务用车运行费主要用于保障政府部门、党群部门、其他部门公务工作开展，拟产生的公务用车燃料费、维修费、过路过桥费、保险费等支出。 </t>
    </r>
  </si>
  <si>
    <t>2-1 2025年云南省德宏州盈江县政府性基金预算收入情况表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</si>
  <si>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</si>
  <si>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</si>
  <si>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</si>
  <si>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</si>
  <si>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</si>
  <si>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</si>
  <si>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</si>
  <si>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</si>
  <si>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</si>
  <si>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</si>
  <si>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</si>
  <si>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</si>
  <si>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</si>
  <si>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</si>
  <si>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</si>
  <si>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</si>
  <si>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</si>
  <si>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</si>
  <si>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</si>
  <si>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</si>
  <si>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</si>
  <si>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</si>
  <si>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</si>
  <si>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</si>
  <si>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</si>
  <si>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</si>
  <si>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</si>
  <si>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</si>
  <si>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</si>
  <si>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</si>
  <si>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</si>
  <si>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</si>
  <si>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</si>
  <si>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</si>
  <si>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</si>
  <si>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</si>
  <si>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</si>
  <si>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</si>
  <si>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</si>
  <si>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</si>
  <si>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</si>
  <si>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</si>
  <si>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</si>
  <si>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</si>
  <si>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</si>
  <si>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</si>
  <si>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</si>
  <si>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</si>
  <si>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 xml:space="preserve">  国有土地使用权出让收入出让金专项债务对应项目专项收入</t>
  </si>
  <si>
    <t xml:space="preserve">  其他政府性基金收入专项债务对应项目专项收入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</si>
  <si>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</si>
  <si>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</si>
  <si>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</si>
  <si>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</si>
  <si>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</si>
  <si>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债务转贷收入</t>
  </si>
  <si>
    <t>其中：再融资债务转贷收入</t>
  </si>
  <si>
    <t>2-2 2025年云南省德宏州盈江县政府性基金预算支出情况表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</si>
  <si>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</si>
  <si>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</si>
  <si>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</si>
  <si>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</si>
  <si>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</si>
  <si>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</si>
  <si>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</si>
  <si>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</si>
  <si>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</si>
  <si>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</si>
  <si>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</si>
  <si>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</si>
  <si>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</si>
  <si>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</si>
  <si>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</si>
  <si>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</si>
  <si>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</si>
  <si>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</si>
  <si>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</si>
  <si>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</si>
  <si>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</si>
  <si>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</si>
  <si>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</si>
  <si>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</si>
  <si>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</si>
  <si>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</si>
  <si>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</si>
  <si>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</si>
  <si>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</si>
  <si>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</si>
  <si>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</si>
  <si>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</si>
  <si>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</si>
  <si>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</si>
  <si>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</si>
  <si>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</si>
  <si>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</si>
  <si>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</si>
  <si>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</si>
  <si>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</si>
  <si>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</si>
  <si>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</si>
  <si>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</si>
  <si>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</si>
  <si>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</si>
  <si>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</si>
  <si>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</si>
  <si>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</si>
  <si>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</si>
  <si>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</si>
  <si>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</si>
  <si>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</si>
  <si>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</si>
  <si>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</si>
  <si>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</si>
  <si>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</si>
  <si>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</si>
  <si>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</si>
  <si>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超长期特别国债安排的支出</t>
  </si>
  <si>
    <t xml:space="preserve">      水污染综合治理</t>
  </si>
  <si>
    <t xml:space="preserve">      应对气候变化</t>
  </si>
  <si>
    <t xml:space="preserve">      “三北”工程建设</t>
  </si>
  <si>
    <t xml:space="preserve">      其他节能环保支出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</si>
  <si>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</si>
  <si>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</si>
  <si>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</si>
  <si>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</si>
  <si>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</si>
  <si>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</si>
  <si>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</si>
  <si>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</si>
  <si>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</si>
  <si>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</si>
  <si>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</si>
  <si>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</si>
  <si>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</si>
  <si>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</si>
  <si>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</si>
  <si>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</si>
  <si>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</si>
  <si>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</si>
  <si>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</si>
  <si>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</si>
  <si>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</si>
  <si>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</si>
  <si>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</si>
  <si>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</si>
  <si>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</si>
  <si>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</si>
  <si>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 xml:space="preserve">      农村社会事业支出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</si>
  <si>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</si>
  <si>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</si>
  <si>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</si>
  <si>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</si>
  <si>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</si>
  <si>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</si>
  <si>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</si>
  <si>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</si>
  <si>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</si>
  <si>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</si>
  <si>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</si>
  <si>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</si>
  <si>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</si>
  <si>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</si>
  <si>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</si>
  <si>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</si>
  <si>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</si>
  <si>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</si>
  <si>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</si>
  <si>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</si>
  <si>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</si>
  <si>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</si>
  <si>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</si>
  <si>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</si>
  <si>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</si>
  <si>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</si>
  <si>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</si>
  <si>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</si>
  <si>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</si>
  <si>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</si>
  <si>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</si>
  <si>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</si>
  <si>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</si>
  <si>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</si>
  <si>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</si>
  <si>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</si>
  <si>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</si>
  <si>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</si>
  <si>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</si>
  <si>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</si>
  <si>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</si>
  <si>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</si>
  <si>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</si>
  <si>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</si>
  <si>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</si>
  <si>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</si>
  <si>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</si>
  <si>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</si>
  <si>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</si>
  <si>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</si>
  <si>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</si>
  <si>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</si>
  <si>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</si>
  <si>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</si>
  <si>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</si>
  <si>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</si>
  <si>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</si>
  <si>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</si>
  <si>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</si>
  <si>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</si>
  <si>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</si>
  <si>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</si>
  <si>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</si>
  <si>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</si>
  <si>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</si>
  <si>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</si>
  <si>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xml:space="preserve">   超长期特别国债安排的支出▲</t>
  </si>
  <si>
    <t xml:space="preserve">     城乡社区公共设施▲</t>
  </si>
  <si>
    <t xml:space="preserve">     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</si>
  <si>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</si>
  <si>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</si>
  <si>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</si>
  <si>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</si>
  <si>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</si>
  <si>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</si>
  <si>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</si>
  <si>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</si>
  <si>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</si>
  <si>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</si>
  <si>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</si>
  <si>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</si>
  <si>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</si>
  <si>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</si>
  <si>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</si>
  <si>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</si>
  <si>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</si>
  <si>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</si>
  <si>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</si>
  <si>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</si>
  <si>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</si>
  <si>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</si>
  <si>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</si>
  <si>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</si>
  <si>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</si>
  <si>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</si>
  <si>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</si>
  <si>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</si>
  <si>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</si>
  <si>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</si>
  <si>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</si>
  <si>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</si>
  <si>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</si>
  <si>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</si>
  <si>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</si>
  <si>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2137202</t>
  </si>
  <si>
    <t>2137299</t>
  </si>
  <si>
    <t xml:space="preserve">    小型水库移民扶助基金安排的支出◆</t>
  </si>
  <si>
    <t xml:space="preserve">      移民补助◆</t>
  </si>
  <si>
    <t xml:space="preserve">      基础设施建设和经济发展◆</t>
  </si>
  <si>
    <t xml:space="preserve">      其他小型水库移民扶助基金支出◆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</si>
  <si>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</si>
  <si>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</si>
  <si>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</si>
  <si>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</si>
  <si>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</si>
  <si>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</si>
  <si>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</si>
  <si>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</si>
  <si>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</si>
  <si>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</si>
  <si>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</si>
  <si>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</si>
  <si>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</si>
  <si>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</si>
  <si>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</si>
  <si>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</si>
  <si>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</si>
  <si>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</si>
  <si>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</si>
  <si>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</si>
  <si>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</si>
  <si>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</si>
  <si>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</si>
  <si>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</si>
  <si>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</si>
  <si>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</si>
  <si>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</si>
  <si>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</si>
  <si>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</si>
  <si>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</si>
  <si>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</si>
  <si>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</si>
  <si>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</si>
  <si>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</si>
  <si>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</si>
  <si>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</si>
  <si>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</si>
  <si>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</si>
  <si>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</si>
  <si>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</si>
  <si>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</si>
  <si>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</si>
  <si>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</si>
  <si>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</si>
  <si>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</si>
  <si>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</si>
  <si>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</si>
  <si>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</si>
  <si>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</si>
  <si>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</si>
  <si>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</si>
  <si>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</si>
  <si>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</si>
  <si>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</si>
  <si>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</si>
  <si>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</si>
  <si>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</si>
  <si>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</si>
  <si>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</si>
  <si>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</si>
  <si>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</si>
  <si>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</si>
  <si>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</si>
  <si>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</si>
  <si>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</si>
  <si>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</si>
  <si>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</si>
  <si>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</si>
  <si>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</si>
  <si>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</si>
  <si>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</si>
  <si>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</si>
  <si>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</si>
  <si>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</si>
  <si>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</si>
  <si>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</si>
  <si>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</si>
  <si>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</si>
  <si>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</si>
  <si>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</si>
  <si>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</si>
  <si>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</si>
  <si>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</si>
  <si>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</si>
  <si>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</si>
  <si>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</si>
  <si>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</si>
  <si>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</si>
  <si>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</si>
  <si>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</si>
  <si>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</si>
  <si>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</si>
  <si>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</si>
  <si>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</si>
  <si>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</si>
  <si>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</si>
  <si>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</si>
  <si>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</si>
  <si>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</si>
  <si>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</si>
  <si>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</si>
  <si>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</si>
  <si>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</si>
  <si>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</si>
  <si>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</si>
  <si>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</si>
  <si>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</si>
  <si>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</si>
  <si>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</si>
  <si>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</si>
  <si>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</si>
  <si>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</si>
  <si>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</si>
  <si>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</si>
  <si>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</si>
  <si>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</si>
  <si>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</si>
  <si>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</si>
  <si>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</si>
  <si>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</si>
  <si>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</si>
  <si>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</si>
  <si>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</si>
  <si>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</si>
  <si>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</si>
  <si>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</si>
  <si>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</si>
  <si>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</si>
  <si>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</si>
  <si>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</si>
  <si>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</si>
  <si>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</si>
  <si>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</si>
  <si>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</si>
  <si>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</si>
  <si>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</si>
  <si>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</si>
  <si>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</si>
  <si>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</si>
  <si>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</si>
  <si>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</si>
  <si>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</si>
  <si>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</si>
  <si>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</si>
  <si>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</si>
  <si>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</si>
  <si>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</si>
  <si>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</si>
  <si>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</si>
  <si>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</si>
  <si>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</si>
  <si>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</si>
  <si>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</si>
  <si>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</si>
  <si>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</si>
  <si>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</si>
  <si>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t>
  </si>
  <si>
    <t xml:space="preserve">    地方政府专项债务付息支出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</si>
  <si>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</si>
  <si>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</si>
  <si>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</si>
  <si>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</si>
  <si>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</si>
  <si>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</si>
  <si>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</si>
  <si>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</si>
  <si>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</si>
  <si>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</si>
  <si>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</si>
  <si>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</si>
  <si>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</si>
  <si>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</si>
  <si>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</si>
  <si>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</si>
  <si>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</si>
  <si>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</si>
  <si>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</si>
  <si>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</si>
  <si>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</si>
  <si>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</si>
  <si>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</si>
  <si>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</si>
  <si>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</si>
  <si>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</si>
  <si>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</si>
  <si>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</si>
  <si>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</si>
  <si>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</si>
  <si>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</si>
  <si>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</si>
  <si>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</si>
  <si>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</si>
  <si>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</si>
  <si>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</si>
  <si>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</si>
  <si>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</si>
  <si>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</si>
  <si>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</si>
  <si>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</si>
  <si>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</si>
  <si>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</si>
  <si>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</si>
  <si>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</si>
  <si>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</si>
  <si>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</si>
  <si>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</si>
  <si>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</si>
  <si>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</si>
  <si>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</si>
  <si>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</si>
  <si>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</si>
  <si>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</si>
  <si>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</si>
  <si>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</si>
  <si>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</si>
  <si>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</si>
  <si>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</si>
  <si>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</si>
  <si>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</si>
  <si>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</si>
  <si>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</si>
  <si>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</si>
  <si>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</si>
  <si>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</si>
  <si>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</si>
  <si>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</si>
  <si>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</si>
  <si>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</si>
  <si>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</si>
  <si>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</si>
  <si>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</si>
  <si>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</si>
  <si>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</si>
  <si>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</si>
  <si>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</si>
  <si>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</si>
  <si>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</si>
  <si>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</si>
  <si>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</si>
  <si>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</si>
  <si>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</si>
  <si>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</si>
  <si>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</si>
  <si>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</si>
  <si>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</si>
  <si>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</si>
  <si>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</si>
  <si>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</si>
  <si>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</si>
  <si>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</si>
  <si>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</si>
  <si>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</si>
  <si>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</si>
  <si>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</si>
  <si>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</si>
  <si>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</si>
  <si>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</si>
  <si>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</si>
  <si>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</si>
  <si>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</si>
  <si>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</si>
  <si>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</si>
  <si>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</si>
  <si>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</si>
  <si>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</si>
  <si>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</si>
  <si>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</si>
  <si>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</si>
  <si>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</si>
  <si>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</si>
  <si>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</si>
  <si>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</si>
  <si>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</si>
  <si>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</si>
  <si>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</si>
  <si>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23006</t>
  </si>
  <si>
    <t xml:space="preserve">   上解支出</t>
  </si>
  <si>
    <t>23008</t>
  </si>
  <si>
    <t xml:space="preserve">   调出资金</t>
  </si>
  <si>
    <t>23009</t>
  </si>
  <si>
    <t xml:space="preserve">   年终结余</t>
  </si>
  <si>
    <t>231</t>
  </si>
  <si>
    <t>地方政府专项债务还本支出</t>
  </si>
  <si>
    <t>2-3 2025年云南省德宏州盈江县县本级政府性基金预算收入情况表</t>
  </si>
  <si>
    <t>县本级政府性基金预算收入</t>
  </si>
  <si>
    <t xml:space="preserve">   政府性基金补助收入</t>
  </si>
  <si>
    <t>否</t>
  </si>
  <si>
    <t xml:space="preserve">     政府性基金上解收入</t>
  </si>
  <si>
    <t>其中：上年结余</t>
  </si>
  <si>
    <t>2-4 2025年云南省德宏州盈江县县本级政府性基金预算支出情况表</t>
  </si>
  <si>
    <t>类</t>
  </si>
  <si>
    <t xml:space="preserve">    超长期特别国债安排的支出▲</t>
  </si>
  <si>
    <t xml:space="preserve">      水污染综合治理▲</t>
  </si>
  <si>
    <t xml:space="preserve">      应对气候变化▲</t>
  </si>
  <si>
    <t xml:space="preserve">     “三北”工程建设▲</t>
  </si>
  <si>
    <t xml:space="preserve">      其他节能环保支出▲</t>
  </si>
  <si>
    <t xml:space="preserve">      农业农村生态环境支出</t>
  </si>
  <si>
    <t xml:space="preserve">      城乡社区公共设施▲</t>
  </si>
  <si>
    <t xml:space="preserve">      其他城乡社区支出▲</t>
  </si>
  <si>
    <t xml:space="preserve">      用于城乡医疗救助的的彩票公益金支出</t>
  </si>
  <si>
    <t>县本级政府性基金支出</t>
  </si>
  <si>
    <t>2300401</t>
  </si>
  <si>
    <t xml:space="preserve">     政府性基金补助支出</t>
  </si>
  <si>
    <t>23011</t>
  </si>
  <si>
    <t xml:space="preserve">   地方政府专项债务转贷支出</t>
  </si>
  <si>
    <t>2310411</t>
  </si>
  <si>
    <t xml:space="preserve">  国有土地使用权出让金债务还本支出</t>
  </si>
  <si>
    <t>上年结转对应安排支出</t>
  </si>
  <si>
    <t>2-5  2025年云南省德宏州盈江县本级政府性基金支出表（州（市）对下转移支付）</t>
  </si>
  <si>
    <t>本年支出小计</t>
  </si>
  <si>
    <t>3-1  2025年云南省德宏州盈江县国有资本经营收入预算情况表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</si>
  <si>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</si>
  <si>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</si>
  <si>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</si>
  <si>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</si>
  <si>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</si>
  <si>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</si>
  <si>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</si>
  <si>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</si>
  <si>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</si>
  <si>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</si>
  <si>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</si>
  <si>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</si>
  <si>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</si>
  <si>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</si>
  <si>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</si>
  <si>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</si>
  <si>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</si>
  <si>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</si>
  <si>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</si>
  <si>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</si>
  <si>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</si>
  <si>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</si>
  <si>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</si>
  <si>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</si>
  <si>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</si>
  <si>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</si>
  <si>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</si>
  <si>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</si>
  <si>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</si>
  <si>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</si>
  <si>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</si>
  <si>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</si>
  <si>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</si>
  <si>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</si>
  <si>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</si>
  <si>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</si>
  <si>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 xml:space="preserve">  转移性收入</t>
  </si>
  <si>
    <t xml:space="preserve">   国有资本经营预算转移支付收入</t>
  </si>
  <si>
    <t>3-2  2025年云南省德宏州盈江县国有资本经营支出预算情况表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</si>
  <si>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</si>
  <si>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</si>
  <si>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</si>
  <si>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</si>
  <si>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</si>
  <si>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</si>
  <si>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</si>
  <si>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</si>
  <si>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</si>
  <si>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</si>
  <si>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</si>
  <si>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</si>
  <si>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</si>
  <si>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</si>
  <si>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</si>
  <si>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</si>
  <si>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</si>
  <si>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</si>
  <si>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</si>
  <si>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</si>
  <si>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 xml:space="preserve">  转移性支出</t>
  </si>
  <si>
    <t xml:space="preserve">    国有资本经营预算转移支付</t>
  </si>
  <si>
    <t xml:space="preserve">  调出资金</t>
  </si>
  <si>
    <t xml:space="preserve">  年终结余</t>
  </si>
  <si>
    <t>3-3  2025年云南省德宏州盈江县县本级国有资本经营收入预算情况表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</si>
  <si>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</si>
  <si>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</si>
  <si>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</si>
  <si>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</si>
  <si>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</si>
  <si>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</si>
  <si>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</si>
  <si>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</si>
  <si>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</si>
  <si>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</si>
  <si>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 xml:space="preserve">    国有资本经营预算转移支付收入</t>
  </si>
  <si>
    <t xml:space="preserve">    上年结余收入</t>
  </si>
  <si>
    <t>3-4  2025年云南省德宏州盈江县县本级国有资本经营支出预算情况表（公开到项级）</t>
  </si>
  <si>
    <t>项   目</t>
  </si>
  <si>
    <t xml:space="preserve">    "三供一业"移交补助支出</t>
  </si>
  <si>
    <t xml:space="preserve">   其他金融国有资本经营预算支出</t>
  </si>
  <si>
    <t>县本级国有资本经营支出</t>
  </si>
  <si>
    <t xml:space="preserve"> 国有资本经营预算转移支付</t>
  </si>
  <si>
    <t xml:space="preserve"> 调出资金</t>
  </si>
  <si>
    <t xml:space="preserve"> 年终结余</t>
  </si>
  <si>
    <t>3-5  2025年云南省德宏州盈江县县本级国有资本经营预算转移支付表（分地区）</t>
  </si>
  <si>
    <t>地  区</t>
  </si>
  <si>
    <t>预算数</t>
  </si>
  <si>
    <t xml:space="preserve">    德宏州</t>
  </si>
  <si>
    <t>盈江县</t>
  </si>
  <si>
    <t>国有企业退休人员社会化管理中央财政补助资金预计数</t>
  </si>
  <si>
    <t>合  计</t>
  </si>
  <si>
    <t>3-6  2025年云南省德宏州盈江县县本级国有资本经营预算转移支付表（分项目）</t>
  </si>
  <si>
    <t>项目名称</t>
  </si>
  <si>
    <t>4-1  2025年云南省德宏州盈江县社会保险基金收入预算情况表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</si>
  <si>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</si>
  <si>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</si>
  <si>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</si>
  <si>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</si>
  <si>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</si>
  <si>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</si>
  <si>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</si>
  <si>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</si>
  <si>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</si>
  <si>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</si>
  <si>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</si>
  <si>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</si>
  <si>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</si>
  <si>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</si>
  <si>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</si>
  <si>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其他收入</t>
  </si>
  <si>
    <t>转移收入</t>
  </si>
  <si>
    <t>下级上解收入</t>
  </si>
  <si>
    <t>收入合计</t>
  </si>
  <si>
    <t>4-2  2025年云南省德宏州盈江县社会保险基金支出预算情况表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</si>
  <si>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</si>
  <si>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</si>
  <si>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</si>
  <si>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</si>
  <si>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</si>
  <si>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</si>
  <si>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</si>
  <si>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</si>
  <si>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</si>
  <si>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</si>
  <si>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</si>
  <si>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转移支出</t>
  </si>
  <si>
    <t>上解上级支出</t>
  </si>
  <si>
    <t>4-3  2025年云南省德宏州盈江县县本级社会保险基金收入预算情况表</t>
  </si>
  <si>
    <t>4-4  2025年云南省德宏州盈江县县本级社会保险基金支出预算情况表</t>
  </si>
  <si>
    <t>5-1 云南省德宏州盈江县2024年地方政府债务限额及余额预算情况表</t>
  </si>
  <si>
    <t>单位：亿元</t>
  </si>
  <si>
    <t>§</t>
  </si>
  <si>
    <t>地   区</t>
  </si>
  <si>
    <t>2024年债务限额</t>
  </si>
  <si>
    <t>2024年债务余额预计执行数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</si>
  <si>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</si>
  <si>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</si>
  <si>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</si>
  <si>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</si>
  <si>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</si>
  <si>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</si>
  <si>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</si>
  <si>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</si>
  <si>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</si>
  <si>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</si>
  <si>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</si>
  <si>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5-1-1   云南省德宏州盈江县2024年地方政府一般债务限额及余额预算情况表</t>
  </si>
  <si>
    <t>地区</t>
  </si>
  <si>
    <t>2024年一般债务限额</t>
  </si>
  <si>
    <t>2024年一般债务余额预计执行数</t>
  </si>
  <si>
    <t xml:space="preserve">  盈江县</t>
  </si>
  <si>
    <t>5-1-2   云南省德宏州盈江县2024年地方政府专项债务限额及余额预算情况表</t>
  </si>
  <si>
    <t>2024年专项债务限额</t>
  </si>
  <si>
    <t>2024年专项债务余额预计执行数</t>
  </si>
  <si>
    <t>5-2  云南省德宏州盈江县2024年地方政府一般债务余额情况表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</si>
  <si>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</si>
  <si>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</si>
  <si>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</si>
  <si>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</si>
  <si>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</si>
  <si>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</si>
  <si>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</si>
  <si>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</si>
  <si>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</si>
  <si>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</si>
  <si>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</si>
  <si>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</si>
  <si>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云南省德宏州盈江县县本级2024年地方政府一般债务余额情况表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</si>
  <si>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</si>
  <si>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</si>
  <si>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</si>
  <si>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云南省德宏州盈江县2024年地方政府专项债务余额情况表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</si>
  <si>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</si>
  <si>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</si>
  <si>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</si>
  <si>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</si>
  <si>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</si>
  <si>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</si>
  <si>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七、2024年末地方政府专项债务余额限额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</si>
  <si>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</si>
  <si>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云南省德宏州盈江县县本级2024年地方政府专项债务余额情况表（本级）</t>
  </si>
  <si>
    <t>六、2024年地方政府专项债务新增限额</t>
  </si>
  <si>
    <t>七、2025年末地方政府专项债务余额限额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</si>
  <si>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</si>
  <si>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云南省德宏州盈江县地方政府债券发行及还本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</si>
  <si>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</si>
  <si>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</si>
  <si>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</si>
  <si>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</si>
  <si>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</si>
  <si>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</si>
  <si>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</si>
  <si>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</si>
  <si>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</si>
  <si>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</si>
  <si>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</si>
  <si>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</si>
  <si>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</si>
  <si>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</si>
  <si>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</si>
  <si>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</si>
  <si>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</si>
  <si>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</si>
  <si>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</si>
  <si>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</si>
  <si>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</si>
  <si>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</si>
  <si>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</si>
  <si>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</si>
  <si>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</si>
  <si>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</si>
  <si>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</si>
  <si>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</si>
  <si>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</si>
  <si>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</si>
  <si>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</si>
  <si>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5-7云南省德宏州盈江县2025年政府专项债务限额和余额情况表</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</si>
  <si>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</si>
  <si>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</si>
  <si>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</si>
  <si>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</si>
  <si>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</si>
  <si>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</si>
  <si>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5-8  云南省德宏州盈江县2025年年初新增地方政府债券资金安排表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</si>
  <si>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</si>
  <si>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</si>
  <si>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</si>
  <si>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</si>
  <si>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</si>
  <si>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</si>
  <si>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　　备注:盈江县2025年年初暂无新增地方政府债券.故公开空表。</t>
  </si>
  <si>
    <t>6-1   2025年云南德宏州盈江县县级重大政策和重点项目绩效目标表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</si>
  <si>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</si>
  <si>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</si>
  <si>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</si>
  <si>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</si>
  <si>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</si>
  <si>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</si>
  <si>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</si>
  <si>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</si>
  <si>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</si>
  <si>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</si>
  <si>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 xml:space="preserve"> 盈江县住房和城乡建设局   盈江县环卫市场化运行工作经费</t>
  </si>
  <si>
    <t xml:space="preserve"> 根据盈江县人民政府常务会议纪要第十期《盈江县第十七届人民政府第81次常务会议纪要》，盈江县现有环卫工人250名负责城区道路清扫保洁面积189.4万平方米，含街道、高速公路延长线（道路）共68条，文化广场2个，公园2个，沟渠、湖面保洁2条沟1湖面，公厕管理维护16座，垃圾中转站管理操作维护2座，盈江县生活垃圾处理场管理操作维护1座，盈江县主城区洗手台维护75座。2025年预算资金1620万元。
</t>
  </si>
  <si>
    <t xml:space="preserve">      产出指标</t>
  </si>
  <si>
    <t>数量指标</t>
  </si>
  <si>
    <t xml:space="preserve">清运垃圾覆盖率
</t>
  </si>
  <si>
    <t>&gt;=</t>
  </si>
  <si>
    <t>100</t>
  </si>
  <si>
    <t>%</t>
  </si>
  <si>
    <t>定量指标</t>
  </si>
  <si>
    <t xml:space="preserve">清运处置覆盖率=清运处置地域数/清运处置计划数*100%
</t>
  </si>
  <si>
    <t xml:space="preserve">清运垃圾数量
</t>
  </si>
  <si>
    <t xml:space="preserve">34675
</t>
  </si>
  <si>
    <t>吨</t>
  </si>
  <si>
    <t xml:space="preserve">反映清运垃圾数量情况。
</t>
  </si>
  <si>
    <t>质量指标</t>
  </si>
  <si>
    <t xml:space="preserve">对县城区环境的改善情况
</t>
  </si>
  <si>
    <t>=</t>
  </si>
  <si>
    <t xml:space="preserve">显著
</t>
  </si>
  <si>
    <t>年</t>
  </si>
  <si>
    <t>定性指标</t>
  </si>
  <si>
    <t xml:space="preserve">反映县城区垃圾清运后，县城区是否干净整洁。
</t>
  </si>
  <si>
    <t xml:space="preserve">垃圾无害化处理率
</t>
  </si>
  <si>
    <t xml:space="preserve">反映垃圾无害化处理程度。
</t>
  </si>
  <si>
    <t>时效指标</t>
  </si>
  <si>
    <t xml:space="preserve">垃圾清运及时率
</t>
  </si>
  <si>
    <t xml:space="preserve">14000000 </t>
  </si>
  <si>
    <t>元</t>
  </si>
  <si>
    <t xml:space="preserve"> 盈江县环卫市场化运行工作经费</t>
  </si>
  <si>
    <t xml:space="preserve">      效益指标</t>
  </si>
  <si>
    <t>社会效益指标</t>
  </si>
  <si>
    <t xml:space="preserve">提升人民生活质量
</t>
  </si>
  <si>
    <t>明显</t>
  </si>
  <si>
    <t xml:space="preserve">提升人民生活质量。
</t>
  </si>
  <si>
    <t>生态效益指标</t>
  </si>
  <si>
    <t xml:space="preserve">保护生态环境，减少有色垃圾污染
</t>
  </si>
  <si>
    <t>有效</t>
  </si>
  <si>
    <t>可持续影响指标</t>
  </si>
  <si>
    <t xml:space="preserve">对人居环境的可持续影响
</t>
  </si>
  <si>
    <t xml:space="preserve">      满意度指标</t>
  </si>
  <si>
    <t>服务对象满意度指标</t>
  </si>
  <si>
    <t xml:space="preserve">内部工作人员及受益对象的满意程度
</t>
  </si>
  <si>
    <t>95</t>
  </si>
  <si>
    <t xml:space="preserve">反映内部工作人员及受益对象的满意程度
</t>
  </si>
  <si>
    <t xml:space="preserve">社会公众满意度
</t>
  </si>
  <si>
    <t xml:space="preserve">反映社会公众的满意程度
</t>
  </si>
  <si>
    <t>盈江县城绿化养护工程专项资金</t>
  </si>
  <si>
    <t xml:space="preserve">为加强盈江县城绿化养护管理工作，提高我县城市绿化养护水平，提高我县城市绿化养护管理成果，促进全县经济、社会、人居环境协调发展。盈江县城区绿化养护面积约为22.75万平方米，养护树木20209棵，针对城区40条道路行道树、绿化带、公园、广场进行绿化养护、补植、垃圾清理、施肥、病虫害处理等。2025年预算金额为350万元。      
</t>
  </si>
  <si>
    <t>养护完成量</t>
  </si>
  <si>
    <t>养护质量与总养护质量达标的比例</t>
  </si>
  <si>
    <t xml:space="preserve">对县城区改善情况
</t>
  </si>
  <si>
    <t>效益指标</t>
  </si>
  <si>
    <t>有利于繁荣地方经济、促进社会综合事业发展</t>
  </si>
  <si>
    <t>改善提升当地居民人居环境，城市生活、工作环境</t>
  </si>
  <si>
    <t>对人居环境的可持续影响</t>
  </si>
  <si>
    <t>受益对象满意度</t>
  </si>
  <si>
    <t xml:space="preserve">受益对象满意度。
</t>
  </si>
  <si>
    <t>盈江县城市生活垃圾处理专项资金</t>
  </si>
  <si>
    <t xml:space="preserve"> 根据盈江县人民政府和芜湖海螺投资有限公司签订的《盈江县利用水泥窑协同处理城市生活垃圾项目合作协议。盈江县利用水泥窑协同处理城市生活垃圾项目于2019年6月10日开始接收处理盈江县生活垃圾，占地面积约15亩,建设1条日处理200吨生活垃圾处理系统，及相关配套设施，为保证水泥窑协同焚烧处置生活垃圾项目的正常运转，保障盈江县生活垃圾得到及时处理,2024年预算金额为300万元。      
</t>
  </si>
  <si>
    <t>盈江县城市生活垃圾日处理数量</t>
  </si>
  <si>
    <t xml:space="preserve">反映城市生活垃圾处理数量情况。
</t>
  </si>
  <si>
    <t>对城市生活环境的改善情况</t>
  </si>
  <si>
    <t xml:space="preserve">反映城市生活垃圾清运后，县城区是否干净整洁。
</t>
  </si>
  <si>
    <t xml:space="preserve">垃圾处理及时率
</t>
  </si>
  <si>
    <t>及时</t>
  </si>
  <si>
    <t xml:space="preserve">反映城市生活垃圾处理及时率。
</t>
  </si>
  <si>
    <t>盈江县垃圾转运处置费资金</t>
  </si>
  <si>
    <t>根据盈江县人民政府常务会议纪要第5期《盈江县第十八届人民政府第28次常务会议纪要》，盈江县利用水泥窑协同处理城市生活垃圾项目因受水泥滞销、节能减排要求限制，导致项目无法正常运行，垃圾多数运往垃圾填埋场进行处置，造成垃圾填埋场库容即满，经上报县人民政府，同意在盈江县水泥窑协同处理厂停运期间，采取应急措施，将垃圾转运至芒市或瑞丽进行焚烧处置。</t>
  </si>
  <si>
    <t>腾陇高速公路盈江出口延长线PPP项目</t>
  </si>
  <si>
    <t>根据盈江县人大常委会关于批准盈江县人民政府关于采用政府和社会资本合作模式（PPP）实施腾陇高速公路盈江出口延长线项目的议案的决议（盈人发[2018]3号），签订《附件1：腾陇高速公路盈江出口延长线PPP项目合同》及《腾陇高速公路盈江出口延长线PPP项目合同补充合同》，完成县级配套腾陇高速公路盈江出口延长线PPP项目可行性缺口补助资金500万元。</t>
  </si>
  <si>
    <t>产出指标</t>
  </si>
  <si>
    <t>建设里程</t>
  </si>
  <si>
    <t>公里</t>
  </si>
  <si>
    <t>建设规模偏差度，全线路面完成情况，绿化亮化工程情况，排水工程情况，强、弱电工程情况。</t>
  </si>
  <si>
    <t>安全警示</t>
  </si>
  <si>
    <t>反映工程实施期间的安全警示标识标牌覆盖率。</t>
  </si>
  <si>
    <t>工程竣工验收合格率</t>
  </si>
  <si>
    <t>反映项目验收情况。
竣工验收合格率=（验收合格单元工程数量/完工单元工程总数）×100%。</t>
  </si>
  <si>
    <t xml:space="preserve">提升群众出行质量
</t>
  </si>
  <si>
    <t>有效提升</t>
  </si>
  <si>
    <t xml:space="preserve">反映群众出行质量。
</t>
  </si>
  <si>
    <t>满意度指标</t>
  </si>
  <si>
    <t>受益对象满意度指标</t>
  </si>
  <si>
    <t>反映受益对象满意度。满意度=满意人员数量/调查总人数*100%。</t>
  </si>
  <si>
    <t>6-2  云南省德宏州盈江县2025年重点工作情况解释说明汇总表</t>
  </si>
  <si>
    <t>重点工作</t>
  </si>
  <si>
    <t>2025年工作重点及工作情况</t>
  </si>
  <si>
    <t>2025年转移支付上级补助资金预计220,020万元，其中：返还性收入7,536万元，一般性转移支付收入202,953万元，专项转移支付收入9,531万元。主要用于保基本民生、保工资、保运转支出；加大对特定人群特殊困难的帮扶力度，优先保障教育、社保、医疗卫生等各项民生支出；积极统筹整合财政涉农资金，加大巩固拓展脱贫攻坚成果衔接乡村振兴力度。</t>
  </si>
  <si>
    <t>举借债务</t>
  </si>
  <si>
    <t xml:space="preserve">2024年地方政府债务限额为736,172万元，其中：一般债务限额362,505万元，专项债务限额373,667万元。截至2024年12月31日，地方政府性债务余额为720,124.6万元，其中：一般债务余额354,903.6万元,专项债务余额365,221万元。
</t>
  </si>
  <si>
    <t>预算管理</t>
  </si>
  <si>
    <r>
      <rPr>
        <sz val="11"/>
        <color theme="1"/>
        <rFont val="宋体"/>
        <charset val="134"/>
        <scheme val="minor"/>
      </rPr>
      <t>抓预算管理，确保财政预算平衡：                                                             一是</t>
    </r>
    <r>
      <rPr>
        <sz val="11"/>
        <color rgb="FF000000"/>
        <rFont val="仿宋_GB2312"/>
        <charset val="134"/>
      </rPr>
      <t>牢固树立“过紧日子”思想，从严控制“三公”经费，大力压减各类一般性支出，勤俭办事、厉行节约，切实降低行政运行成本。坚决压减非刚性非重点支出，取消无效低效支出，强化对各类资金的统筹使用，集中财力保障县委县政府重大决策部署落地见效。</t>
    </r>
    <r>
      <rPr>
        <b/>
        <sz val="11"/>
        <color rgb="FF000000"/>
        <rFont val="仿宋_GB2312"/>
        <charset val="134"/>
      </rPr>
      <t>二是</t>
    </r>
    <r>
      <rPr>
        <sz val="11"/>
        <color rgb="FF000000"/>
        <rFont val="仿宋_GB2312"/>
        <charset val="134"/>
      </rPr>
      <t>严格执行《中华人民共和国预算法》和《中华人民共和国预算法实施条例》及相关规定，预算编制坚持以收定支、量入为出、量力而行、尽力而为。硬化支出预算执行约束，严控预算追加事项，预算执行中新增的临时性、应急性等支出，优先通过统筹年初预算、调整现有支出结构予以解决。</t>
    </r>
    <r>
      <rPr>
        <b/>
        <sz val="11"/>
        <color rgb="FF000000"/>
        <rFont val="仿宋_GB2312"/>
        <charset val="134"/>
      </rPr>
      <t>三是</t>
    </r>
    <r>
      <rPr>
        <sz val="11"/>
        <color rgb="FF000000"/>
        <rFont val="仿宋_GB2312"/>
        <charset val="134"/>
      </rPr>
      <t>严把支出政策关口，强化财政可承受能力评估，不具备实施条件、存在财政风险隐患的政策，一律不得出台实施。全面清理并压减支出标准过高、承诺过多、执行效率较低的支出。</t>
    </r>
  </si>
  <si>
    <t>绩效管理</t>
  </si>
  <si>
    <t xml:space="preserve">加强绩效管理，提升资金使用效益
一是强化制度体系建设，夯实绩效管理工作根基。全面启动覆盖绩效管理全过程和重点领域的制度体系。二是强化绩效目标管理，压实绩效管理主体责任。将绩效目标设置作为预算安排的前置条件，实现县级项目绩效目标全覆盖；在编制2025年预算时，要求县直部门及乡镇必须编报部门整体支出绩效目标，同时加强绩效目标审核，达不到要求一律不得纳入预算盘子。三是强化绩效评价，推动财政资金提质增效。在编制2025年部门预算时，将绩效评价结果与2025年预算编制紧密结合，作为资金配置、资金扶持政策调整制定的重要依据，对评价等级为中、差的项目和部门采取核减预算或取消预算的措施，强化预算绩效约束，促进资金质效提升。
</t>
  </si>
  <si>
    <t>信息公开</t>
  </si>
  <si>
    <r>
      <rPr>
        <sz val="11"/>
        <color theme="1"/>
        <rFont val="宋体"/>
        <charset val="134"/>
        <scheme val="minor"/>
      </rPr>
      <t>根据国家相关文件精神“建立全面规范透明、标准科学、约束有力的预算制度”，并严格按照《中华人民共和国预算法》第十四条执行。根据上级财政部门关于预（决）算信息公开的相关要求，县财政按时将县人代会及县人大常委会审议批准的预（决）算草案报告、套表通过印发文件以及在财政信息网站上进行公开。同时公开了盈江县</t>
    </r>
    <r>
      <rPr>
        <sz val="11"/>
        <color rgb="FF000000"/>
        <rFont val="Times New Roman"/>
        <charset val="134"/>
      </rPr>
      <t>2025</t>
    </r>
    <r>
      <rPr>
        <sz val="11"/>
        <color rgb="FF000000"/>
        <rFont val="仿宋_GB2312"/>
        <charset val="134"/>
      </rPr>
      <t>年部门预算编制说明和盈江县</t>
    </r>
    <r>
      <rPr>
        <sz val="11"/>
        <color rgb="FF000000"/>
        <rFont val="Times New Roman"/>
        <charset val="134"/>
      </rPr>
      <t>2025</t>
    </r>
    <r>
      <rPr>
        <sz val="11"/>
        <color rgb="FF000000"/>
        <rFont val="仿宋_GB2312"/>
        <charset val="134"/>
      </rPr>
      <t>年一般公共预算“三公”经费预算情况说明。在规定时限内完成全部预算单位部门预算信息的汇总公开。</t>
    </r>
  </si>
  <si>
    <t>乡村振兴补助及其他农业农村发展资金</t>
  </si>
  <si>
    <t>截至2024年2月4日共收到上级下达农业农村股资金20,084.83万元。其中：中央财政衔接推进乡村振兴补助资金8,872万元，中央水利发展资金8035.3万元,林业草原生态保护恢复资金2349.73万元，中央和省级农村综合改革转移支付资金452万元，水利发展资金144万元，驻村第一书记和乡镇工作队长工作经费128万元等。</t>
  </si>
  <si>
    <t>重点工作、重点改革、重大项目</t>
  </si>
  <si>
    <t>在经济增长放缓、减税降费的困难因素面前，努力克服财政收支矛盾，多渠道筹措资金，确保重点工作、重点改革及重大项目的有序推进。一是积极争取再融资债券转贷资金9800万元，置换项目为：农村基础设施项目建设1700万元、盈江县平原镇东片区新农村建设项目800万元、盈江县环城西路建设工程项目7300万元共3个项目。二是积极争取新增政府债券资金128300万元，专项用于：1.盈江县允燕大道（二期）建设工程项目政府购买服务合同20208万元（七至八期专项债券）；2.盈江县工业园仕明片区道路基础设施建设项目1792万元（七至八期专项债券）；3.盈江县2015年城市棚户区改造项目政府购买服务合同6500万元（一般债券）；4.置换盈江县平台公司存量隐性债务90545万元（专项债券）、化解政府拖欠企业账款9255万元（专项债券）。三是积极争取中央、省预算内投资项目，2023年省预算内前期经费2900万元，2024年省预算内前期工作经费2700万元，2024年强边兴边固边专项（边防基础设施方向）中央基建投资（盈江县升级改造卡场镇滚朋洋一级电站路口至中缅南18号界桩段乘车巡逻路项目资金）1798万元，2024年国防交通专项中央基建投资预算（中缅38号界桩经平山、吕良村至龙安工程（盈江段））4076万元。四是加大巩固拓展脱贫攻坚成果衔接乡村振兴工作力度，全年共争取衔接资金14644万元。</t>
  </si>
</sst>
</file>

<file path=xl/styles.xml><?xml version="1.0" encoding="utf-8"?>
<styleSheet xmlns="http://schemas.openxmlformats.org/spreadsheetml/2006/main">
  <numFmts count="3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0.00_);[Red]\(#,##0.00\)"/>
    <numFmt numFmtId="178" formatCode="_(&quot;$&quot;* #,##0.00_);_(&quot;$&quot;* \(#,##0.00\);_(&quot;$&quot;* &quot;-&quot;??_);_(@_)"/>
    <numFmt numFmtId="179" formatCode="yy\.mm\.dd"/>
    <numFmt numFmtId="180" formatCode="#,##0.0_);\(#,##0.0\)"/>
    <numFmt numFmtId="181" formatCode="#,##0.00000"/>
    <numFmt numFmtId="182" formatCode="\$#,##0.00;\(\$#,##0.00\)"/>
    <numFmt numFmtId="183" formatCode="0_ "/>
    <numFmt numFmtId="184" formatCode="_-* #,##0_-;\-* #,##0_-;_-* &quot;-&quot;_-;_-@_-"/>
    <numFmt numFmtId="185" formatCode="\$#,##0;\(\$#,##0\)"/>
    <numFmt numFmtId="186" formatCode="#,##0.000000"/>
    <numFmt numFmtId="187" formatCode="_-&quot;$&quot;\ * #,##0.00_-;_-&quot;$&quot;\ * #,##0.00\-;_-&quot;$&quot;\ * &quot;-&quot;??_-;_-@_-"/>
    <numFmt numFmtId="188" formatCode="#,##0.00_ ;\-#,##0.00;;"/>
    <numFmt numFmtId="189" formatCode="0.00_ "/>
    <numFmt numFmtId="190" formatCode="&quot;$&quot;#,##0.00_);[Red]\(&quot;$&quot;#,##0.00\)"/>
    <numFmt numFmtId="191" formatCode="&quot;$&quot;\ #,##0.00_-;[Red]&quot;$&quot;\ #,##0.00\-"/>
    <numFmt numFmtId="192" formatCode="_-&quot;$&quot;\ * #,##0_-;_-&quot;$&quot;\ * #,##0\-;_-&quot;$&quot;\ * &quot;-&quot;_-;_-@_-"/>
    <numFmt numFmtId="193" formatCode="_ * #,##0_ ;_ * \-#,##0_ ;_ * &quot;-&quot;??_ ;_ @_ "/>
    <numFmt numFmtId="194" formatCode="_(* #,##0.00_);_(* \(#,##0.00\);_(* &quot;-&quot;??_);_(@_)"/>
    <numFmt numFmtId="195" formatCode="#,##0;\(#,##0\)"/>
    <numFmt numFmtId="196" formatCode="0.0"/>
    <numFmt numFmtId="197" formatCode="&quot;$&quot;#,##0_);[Red]\(&quot;$&quot;#,##0\)"/>
    <numFmt numFmtId="198" formatCode="#,##0_ ;[Red]\-#,##0\ "/>
    <numFmt numFmtId="199" formatCode="_-* #,##0.00_-;\-* #,##0.00_-;_-* &quot;-&quot;??_-;_-@_-"/>
    <numFmt numFmtId="200" formatCode="&quot;$&quot;\ #,##0_-;[Red]&quot;$&quot;\ #,##0\-"/>
    <numFmt numFmtId="201" formatCode="#\ ??/??"/>
    <numFmt numFmtId="202" formatCode="_(* #,##0_);_(* \(#,##0\);_(* &quot;-&quot;_);_(@_)"/>
    <numFmt numFmtId="203" formatCode="_(&quot;$&quot;* #,##0_);_(&quot;$&quot;* \(#,##0\);_(&quot;$&quot;* &quot;-&quot;_);_(@_)"/>
    <numFmt numFmtId="204" formatCode="0\.0,&quot;0&quot;"/>
    <numFmt numFmtId="205" formatCode="#,##0.0000_ "/>
    <numFmt numFmtId="206" formatCode="#,##0.00_ "/>
    <numFmt numFmtId="207" formatCode="#,##0.00000_ "/>
    <numFmt numFmtId="208" formatCode="#,##0.0000"/>
    <numFmt numFmtId="209" formatCode="#,##0.00000_ ;[Red]\-#,##0.00000\ "/>
    <numFmt numFmtId="210" formatCode="#,##0_ "/>
  </numFmts>
  <fonts count="141">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scheme val="minor"/>
    </font>
    <font>
      <b/>
      <sz val="16"/>
      <color rgb="FF000000"/>
      <name val="Times New Roman"/>
      <charset val="134"/>
    </font>
    <font>
      <sz val="10"/>
      <name val="宋体"/>
      <charset val="134"/>
    </font>
    <font>
      <b/>
      <sz val="10"/>
      <name val="宋体"/>
      <charset val="134"/>
    </font>
    <font>
      <sz val="9"/>
      <name val="宋体"/>
      <charset val="134"/>
    </font>
    <font>
      <sz val="12"/>
      <name val="宋体"/>
      <charset val="134"/>
    </font>
    <font>
      <sz val="20"/>
      <color indexed="8"/>
      <name val="方正小标宋简体"/>
      <charset val="134"/>
    </font>
    <font>
      <b/>
      <sz val="14"/>
      <color indexed="8"/>
      <name val="宋体"/>
      <charset val="134"/>
    </font>
    <font>
      <sz val="9"/>
      <color indexed="8"/>
      <name val="宋体"/>
      <charset val="134"/>
    </font>
    <font>
      <sz val="14"/>
      <color indexed="8"/>
      <name val="宋体"/>
      <charset val="134"/>
    </font>
    <font>
      <sz val="9"/>
      <color rgb="FF000000"/>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1"/>
      <color rgb="FF000000"/>
      <name val="Arial"/>
      <charset val="134"/>
    </font>
    <font>
      <b/>
      <sz val="12"/>
      <name val="宋体"/>
      <charset val="134"/>
    </font>
    <font>
      <sz val="14"/>
      <name val="MS Serif"/>
      <charset val="134"/>
    </font>
    <font>
      <b/>
      <sz val="12"/>
      <name val="Times New Roman"/>
      <charset val="134"/>
    </font>
    <font>
      <sz val="14"/>
      <name val="Times New Roman"/>
      <charset val="134"/>
    </font>
    <font>
      <b/>
      <sz val="20"/>
      <name val="方正小标宋简体"/>
      <charset val="134"/>
    </font>
    <font>
      <sz val="14"/>
      <name val="宋体"/>
      <charset val="134"/>
      <scheme val="minor"/>
    </font>
    <font>
      <sz val="11"/>
      <name val="宋体"/>
      <charset val="134"/>
    </font>
    <font>
      <b/>
      <sz val="11"/>
      <name val="宋体"/>
      <charset val="134"/>
    </font>
    <font>
      <sz val="20"/>
      <color rgb="FF000000"/>
      <name val="方正小标宋简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14"/>
      <color theme="1"/>
      <name val="宋体"/>
      <charset val="134"/>
      <scheme val="minor"/>
    </font>
    <font>
      <sz val="20"/>
      <color indexed="8"/>
      <name val="华文中宋"/>
      <charset val="134"/>
    </font>
    <font>
      <sz val="20"/>
      <color indexed="8"/>
      <name val="宋体"/>
      <charset val="134"/>
    </font>
    <font>
      <b/>
      <sz val="11"/>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b/>
      <sz val="12"/>
      <color theme="1"/>
      <name val="宋体"/>
      <charset val="134"/>
      <scheme val="minor"/>
    </font>
    <font>
      <sz val="12"/>
      <color theme="1"/>
      <name val="宋体"/>
      <charset val="134"/>
      <scheme val="minor"/>
    </font>
    <font>
      <sz val="14"/>
      <name val="Arial"/>
      <charset val="134"/>
    </font>
    <font>
      <b/>
      <sz val="14"/>
      <color theme="1"/>
      <name val="宋体"/>
      <charset val="134"/>
    </font>
    <font>
      <b/>
      <sz val="16"/>
      <color indexed="8"/>
      <name val="方正小标宋简体"/>
      <charset val="134"/>
    </font>
    <font>
      <b/>
      <sz val="14"/>
      <name val="Arial"/>
      <charset val="134"/>
    </font>
    <font>
      <sz val="12"/>
      <name val="Times New Roman"/>
      <charset val="134"/>
    </font>
    <font>
      <sz val="11"/>
      <color rgb="FFFF0000"/>
      <name val="宋体"/>
      <charset val="134"/>
    </font>
    <font>
      <sz val="18"/>
      <name val="方正小标宋简体"/>
      <charset val="134"/>
    </font>
    <font>
      <sz val="12"/>
      <color rgb="FFFF0000"/>
      <name val="宋体"/>
      <charset val="134"/>
    </font>
    <font>
      <sz val="18"/>
      <name val="黑体"/>
      <charset val="134"/>
    </font>
    <font>
      <sz val="10"/>
      <name val="Geneva"/>
      <charset val="134"/>
    </font>
    <font>
      <sz val="10"/>
      <name val="楷体"/>
      <charset val="134"/>
    </font>
    <font>
      <sz val="11"/>
      <color rgb="FF3F3F76"/>
      <name val="宋体"/>
      <charset val="0"/>
      <scheme val="minor"/>
    </font>
    <font>
      <sz val="11"/>
      <color indexed="9"/>
      <name val="宋体"/>
      <charset val="134"/>
    </font>
    <font>
      <sz val="12"/>
      <color indexed="9"/>
      <name val="宋体"/>
      <charset val="134"/>
    </font>
    <font>
      <sz val="11"/>
      <color indexed="52"/>
      <name val="宋体"/>
      <charset val="134"/>
    </font>
    <font>
      <sz val="11"/>
      <color theme="1"/>
      <name val="宋体"/>
      <charset val="0"/>
      <scheme val="minor"/>
    </font>
    <font>
      <sz val="8"/>
      <name val="Times New Roman"/>
      <charset val="134"/>
    </font>
    <font>
      <sz val="11"/>
      <color indexed="17"/>
      <name val="宋体"/>
      <charset val="134"/>
    </font>
    <font>
      <sz val="11"/>
      <color indexed="60"/>
      <name val="宋体"/>
      <charset val="134"/>
    </font>
    <font>
      <sz val="11"/>
      <color rgb="FF9C0006"/>
      <name val="宋体"/>
      <charset val="0"/>
      <scheme val="minor"/>
    </font>
    <font>
      <sz val="11"/>
      <color theme="0"/>
      <name val="宋体"/>
      <charset val="0"/>
      <scheme val="minor"/>
    </font>
    <font>
      <sz val="10"/>
      <name val="Arial"/>
      <charset val="134"/>
    </font>
    <font>
      <u/>
      <sz val="11"/>
      <color rgb="FF0000FF"/>
      <name val="宋体"/>
      <charset val="0"/>
      <scheme val="minor"/>
    </font>
    <font>
      <sz val="8"/>
      <name val="Arial"/>
      <charset val="134"/>
    </font>
    <font>
      <sz val="12"/>
      <color indexed="17"/>
      <name val="宋体"/>
      <charset val="134"/>
    </font>
    <font>
      <u/>
      <sz val="11"/>
      <color rgb="FF800080"/>
      <name val="宋体"/>
      <charset val="0"/>
      <scheme val="minor"/>
    </font>
    <font>
      <sz val="12"/>
      <color indexed="16"/>
      <name val="宋体"/>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sz val="11"/>
      <color indexed="20"/>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sz val="11"/>
      <color rgb="FF000000"/>
      <name val="仿宋_GB2312"/>
      <charset val="134"/>
    </font>
    <font>
      <b/>
      <sz val="11"/>
      <color rgb="FF000000"/>
      <name val="仿宋_GB2312"/>
      <charset val="134"/>
    </font>
    <font>
      <sz val="11"/>
      <color rgb="FF000000"/>
      <name val="Times New Roman"/>
      <charset val="134"/>
    </font>
    <font>
      <sz val="11"/>
      <name val="Arial"/>
      <charset val="134"/>
    </font>
  </fonts>
  <fills count="6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theme="6" tint="0.799981688894314"/>
        <bgColor indexed="64"/>
      </patternFill>
    </fill>
    <fill>
      <patternFill patternType="solid">
        <fgColor indexed="54"/>
        <bgColor indexed="64"/>
      </patternFill>
    </fill>
    <fill>
      <patternFill patternType="solid">
        <fgColor indexed="42"/>
        <bgColor indexed="64"/>
      </patternFill>
    </fill>
    <fill>
      <patternFill patternType="solid">
        <fgColor indexed="26"/>
        <bgColor indexed="64"/>
      </patternFill>
    </fill>
    <fill>
      <patternFill patternType="solid">
        <fgColor indexed="43"/>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auto="1"/>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auto="1"/>
      </right>
      <top style="thin">
        <color rgb="FF000000"/>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8">
    <xf numFmtId="0" fontId="0" fillId="0" borderId="0">
      <alignment vertical="center"/>
    </xf>
    <xf numFmtId="42" fontId="1" fillId="0" borderId="0" applyFont="0" applyFill="0" applyBorder="0" applyAlignment="0" applyProtection="0">
      <alignment vertical="center"/>
    </xf>
    <xf numFmtId="44" fontId="1" fillId="0" borderId="0" applyFont="0" applyFill="0" applyBorder="0" applyAlignment="0" applyProtection="0">
      <alignment vertical="center"/>
    </xf>
    <xf numFmtId="0" fontId="66" fillId="0" borderId="0">
      <alignment vertical="center"/>
    </xf>
    <xf numFmtId="0" fontId="67" fillId="0" borderId="20" applyNumberFormat="0" applyFill="0" applyProtection="0">
      <alignment horizontal="center" vertical="center"/>
    </xf>
    <xf numFmtId="0" fontId="11" fillId="0" borderId="0">
      <alignment vertical="center"/>
    </xf>
    <xf numFmtId="0" fontId="68" fillId="5" borderId="21" applyNumberFormat="0" applyAlignment="0" applyProtection="0">
      <alignment vertical="center"/>
    </xf>
    <xf numFmtId="0" fontId="69" fillId="6" borderId="0" applyNumberFormat="0" applyBorder="0" applyAlignment="0" applyProtection="0">
      <alignment vertical="center"/>
    </xf>
    <xf numFmtId="0" fontId="70" fillId="7" borderId="0" applyNumberFormat="0" applyBorder="0" applyAlignment="0" applyProtection="0">
      <alignment vertical="center"/>
    </xf>
    <xf numFmtId="0" fontId="48" fillId="0" borderId="22" applyNumberFormat="0" applyFill="0" applyAlignment="0" applyProtection="0">
      <alignment vertical="center"/>
    </xf>
    <xf numFmtId="0" fontId="0" fillId="0" borderId="0">
      <alignment vertical="center"/>
    </xf>
    <xf numFmtId="0" fontId="0" fillId="0" borderId="0">
      <alignment vertical="center"/>
    </xf>
    <xf numFmtId="0" fontId="71" fillId="0" borderId="23" applyNumberFormat="0" applyFill="0" applyAlignment="0" applyProtection="0">
      <alignment vertical="center"/>
    </xf>
    <xf numFmtId="0" fontId="72" fillId="8" borderId="0" applyNumberFormat="0" applyBorder="0" applyAlignment="0" applyProtection="0">
      <alignment vertical="center"/>
    </xf>
    <xf numFmtId="0" fontId="70" fillId="9" borderId="0" applyNumberFormat="0" applyBorder="0" applyAlignment="0" applyProtection="0">
      <alignment vertical="center"/>
    </xf>
    <xf numFmtId="9" fontId="11" fillId="0" borderId="0" applyFont="0" applyFill="0" applyBorder="0" applyAlignment="0" applyProtection="0">
      <alignment vertical="center"/>
    </xf>
    <xf numFmtId="0" fontId="73" fillId="0" borderId="0">
      <alignment horizontal="center" vertical="center" wrapText="1"/>
      <protection locked="0"/>
    </xf>
    <xf numFmtId="0" fontId="74" fillId="10" borderId="0" applyNumberFormat="0" applyBorder="0" applyAlignment="0" applyProtection="0">
      <alignment vertical="center"/>
    </xf>
    <xf numFmtId="0" fontId="28" fillId="11" borderId="0" applyNumberFormat="0" applyBorder="0" applyAlignment="0" applyProtection="0">
      <alignment vertical="center"/>
    </xf>
    <xf numFmtId="0" fontId="75" fillId="12" borderId="0" applyNumberFormat="0" applyBorder="0" applyAlignment="0" applyProtection="0">
      <alignment vertical="center"/>
    </xf>
    <xf numFmtId="0" fontId="11" fillId="0" borderId="0">
      <alignment vertical="center"/>
    </xf>
    <xf numFmtId="0" fontId="66" fillId="0" borderId="0">
      <alignment vertical="center"/>
    </xf>
    <xf numFmtId="0" fontId="11" fillId="0" borderId="0">
      <alignment vertical="center"/>
    </xf>
    <xf numFmtId="0" fontId="28" fillId="4" borderId="0" applyNumberFormat="0" applyBorder="0" applyAlignment="0" applyProtection="0">
      <alignment vertical="center"/>
    </xf>
    <xf numFmtId="41" fontId="1" fillId="0" borderId="0" applyFont="0" applyFill="0" applyBorder="0" applyAlignment="0" applyProtection="0">
      <alignment vertical="center"/>
    </xf>
    <xf numFmtId="0" fontId="0" fillId="0" borderId="0">
      <alignment vertical="center"/>
    </xf>
    <xf numFmtId="0" fontId="72" fillId="13" borderId="0" applyNumberFormat="0" applyBorder="0" applyAlignment="0" applyProtection="0">
      <alignment vertical="center"/>
    </xf>
    <xf numFmtId="0" fontId="76" fillId="14" borderId="0" applyNumberFormat="0" applyBorder="0" applyAlignment="0" applyProtection="0">
      <alignment vertical="center"/>
    </xf>
    <xf numFmtId="0" fontId="11" fillId="0" borderId="0">
      <alignment vertical="center"/>
    </xf>
    <xf numFmtId="43" fontId="0" fillId="0" borderId="0" applyFont="0" applyFill="0" applyBorder="0" applyAlignment="0" applyProtection="0">
      <alignment vertical="center"/>
    </xf>
    <xf numFmtId="0" fontId="77" fillId="15" borderId="0" applyNumberFormat="0" applyBorder="0" applyAlignment="0" applyProtection="0">
      <alignment vertical="center"/>
    </xf>
    <xf numFmtId="0" fontId="70" fillId="16" borderId="0" applyNumberFormat="0" applyBorder="0" applyAlignment="0" applyProtection="0">
      <alignment vertical="center"/>
    </xf>
    <xf numFmtId="179" fontId="78" fillId="0" borderId="20" applyFill="0" applyProtection="0">
      <alignment horizontal="righ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9" fillId="0" borderId="0" applyNumberFormat="0" applyFill="0" applyBorder="0" applyAlignment="0" applyProtection="0">
      <alignment vertical="center"/>
    </xf>
    <xf numFmtId="0" fontId="74" fillId="18" borderId="0" applyNumberFormat="0" applyBorder="0" applyAlignment="0" applyProtection="0">
      <alignment vertical="center"/>
    </xf>
    <xf numFmtId="0" fontId="80" fillId="11" borderId="1" applyNumberFormat="0" applyBorder="0" applyAlignment="0" applyProtection="0">
      <alignment vertical="center"/>
    </xf>
    <xf numFmtId="9" fontId="11" fillId="0" borderId="0" applyFont="0" applyFill="0" applyBorder="0" applyAlignment="0" applyProtection="0">
      <alignment vertical="center"/>
    </xf>
    <xf numFmtId="0" fontId="81" fillId="10" borderId="0" applyNumberFormat="0" applyBorder="0" applyAlignment="0" applyProtection="0">
      <alignment vertical="center"/>
    </xf>
    <xf numFmtId="0" fontId="69" fillId="19" borderId="0" applyNumberFormat="0" applyBorder="0" applyAlignment="0" applyProtection="0">
      <alignment vertical="center"/>
    </xf>
    <xf numFmtId="0" fontId="82" fillId="0" borderId="0" applyNumberFormat="0" applyFill="0" applyBorder="0" applyAlignment="0" applyProtection="0">
      <alignment vertical="center"/>
    </xf>
    <xf numFmtId="0" fontId="83" fillId="20" borderId="0" applyNumberFormat="0" applyBorder="0" applyAlignment="0" applyProtection="0">
      <alignment vertical="center"/>
    </xf>
    <xf numFmtId="0" fontId="70" fillId="9" borderId="0" applyNumberFormat="0" applyBorder="0" applyAlignment="0" applyProtection="0">
      <alignment vertical="center"/>
    </xf>
    <xf numFmtId="0" fontId="61" fillId="0" borderId="0">
      <alignment vertical="center"/>
    </xf>
    <xf numFmtId="0" fontId="69" fillId="21" borderId="0" applyNumberFormat="0" applyBorder="0" applyAlignment="0" applyProtection="0">
      <alignment vertical="center"/>
    </xf>
    <xf numFmtId="0" fontId="1" fillId="22" borderId="24" applyNumberFormat="0" applyFont="0" applyAlignment="0" applyProtection="0">
      <alignment vertical="center"/>
    </xf>
    <xf numFmtId="0" fontId="11" fillId="0" borderId="0">
      <alignment vertical="center"/>
    </xf>
    <xf numFmtId="0" fontId="77" fillId="23" borderId="0" applyNumberFormat="0" applyBorder="0" applyAlignment="0" applyProtection="0">
      <alignment vertical="center"/>
    </xf>
    <xf numFmtId="0" fontId="70" fillId="24" borderId="0" applyNumberFormat="0" applyBorder="0" applyAlignment="0" applyProtection="0">
      <alignment vertical="center"/>
    </xf>
    <xf numFmtId="0" fontId="70" fillId="16" borderId="0" applyNumberFormat="0" applyBorder="0" applyAlignment="0" applyProtection="0">
      <alignment vertical="center"/>
    </xf>
    <xf numFmtId="0" fontId="84"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1" fillId="0" borderId="0">
      <alignment vertical="center"/>
    </xf>
    <xf numFmtId="0" fontId="86" fillId="0" borderId="0" applyNumberFormat="0" applyFill="0" applyBorder="0" applyAlignment="0" applyProtection="0">
      <alignment vertical="center"/>
    </xf>
    <xf numFmtId="0" fontId="69" fillId="20" borderId="0" applyNumberFormat="0" applyBorder="0" applyAlignment="0" applyProtection="0">
      <alignment vertical="center"/>
    </xf>
    <xf numFmtId="0" fontId="11" fillId="0" borderId="0">
      <alignment vertical="center"/>
    </xf>
    <xf numFmtId="0" fontId="87" fillId="0" borderId="0" applyNumberFormat="0" applyFill="0" applyBorder="0" applyAlignment="0" applyProtection="0">
      <alignment vertical="center"/>
    </xf>
    <xf numFmtId="0" fontId="70" fillId="24" borderId="0" applyNumberFormat="0" applyBorder="0" applyAlignment="0" applyProtection="0">
      <alignment vertical="center"/>
    </xf>
    <xf numFmtId="0" fontId="88" fillId="0" borderId="25" applyNumberFormat="0" applyFill="0" applyAlignment="0" applyProtection="0">
      <alignment vertical="center"/>
    </xf>
    <xf numFmtId="0" fontId="89" fillId="0" borderId="0" applyNumberFormat="0" applyFill="0" applyBorder="0" applyAlignment="0" applyProtection="0">
      <alignment vertical="center"/>
    </xf>
    <xf numFmtId="0" fontId="90" fillId="0" borderId="26" applyNumberFormat="0" applyFill="0" applyAlignment="0" applyProtection="0">
      <alignment vertical="center"/>
    </xf>
    <xf numFmtId="9" fontId="11" fillId="0" borderId="0" applyFont="0" applyFill="0" applyBorder="0" applyAlignment="0" applyProtection="0">
      <alignment vertical="center"/>
    </xf>
    <xf numFmtId="0" fontId="91" fillId="20" borderId="0" applyNumberFormat="0" applyBorder="0" applyAlignment="0" applyProtection="0">
      <alignment vertical="center"/>
    </xf>
    <xf numFmtId="0" fontId="61" fillId="0" borderId="0">
      <alignment vertical="center"/>
    </xf>
    <xf numFmtId="0" fontId="69" fillId="20" borderId="0" applyNumberFormat="0" applyBorder="0" applyAlignment="0" applyProtection="0">
      <alignment vertical="center"/>
    </xf>
    <xf numFmtId="0" fontId="11" fillId="0" borderId="0">
      <alignment vertical="center"/>
    </xf>
    <xf numFmtId="0" fontId="92" fillId="0" borderId="26" applyNumberFormat="0" applyFill="0" applyAlignment="0" applyProtection="0">
      <alignment vertical="center"/>
    </xf>
    <xf numFmtId="9" fontId="11" fillId="0" borderId="0" applyFont="0" applyFill="0" applyBorder="0" applyAlignment="0" applyProtection="0">
      <alignment vertical="center"/>
    </xf>
    <xf numFmtId="0" fontId="70" fillId="9" borderId="0" applyNumberFormat="0" applyBorder="0" applyAlignment="0" applyProtection="0">
      <alignment vertical="center"/>
    </xf>
    <xf numFmtId="0" fontId="77" fillId="25" borderId="0" applyNumberFormat="0" applyBorder="0" applyAlignment="0" applyProtection="0">
      <alignment vertical="center"/>
    </xf>
    <xf numFmtId="0" fontId="70" fillId="16" borderId="0" applyNumberFormat="0" applyBorder="0" applyAlignment="0" applyProtection="0">
      <alignment vertical="center"/>
    </xf>
    <xf numFmtId="0" fontId="84" fillId="0" borderId="27" applyNumberFormat="0" applyFill="0" applyAlignment="0" applyProtection="0">
      <alignment vertical="center"/>
    </xf>
    <xf numFmtId="9" fontId="11" fillId="0" borderId="0" applyFont="0" applyFill="0" applyBorder="0" applyAlignment="0" applyProtection="0">
      <alignment vertical="center"/>
    </xf>
    <xf numFmtId="0" fontId="77" fillId="26" borderId="0" applyNumberFormat="0" applyBorder="0" applyAlignment="0" applyProtection="0">
      <alignment vertical="center"/>
    </xf>
    <xf numFmtId="0" fontId="70" fillId="16" borderId="0" applyNumberFormat="0" applyBorder="0" applyAlignment="0" applyProtection="0">
      <alignment vertical="center"/>
    </xf>
    <xf numFmtId="0" fontId="93" fillId="27" borderId="28" applyNumberFormat="0" applyAlignment="0" applyProtection="0">
      <alignment vertical="center"/>
    </xf>
    <xf numFmtId="0" fontId="94" fillId="27" borderId="21" applyNumberFormat="0" applyAlignment="0" applyProtection="0">
      <alignment vertical="center"/>
    </xf>
    <xf numFmtId="0" fontId="0" fillId="24" borderId="0" applyNumberFormat="0" applyBorder="0" applyAlignment="0" applyProtection="0">
      <alignment vertical="center"/>
    </xf>
    <xf numFmtId="0" fontId="95" fillId="28" borderId="29" applyNumberFormat="0" applyAlignment="0" applyProtection="0">
      <alignment vertical="center"/>
    </xf>
    <xf numFmtId="0" fontId="72" fillId="29" borderId="0" applyNumberFormat="0" applyBorder="0" applyAlignment="0" applyProtection="0">
      <alignment vertical="center"/>
    </xf>
    <xf numFmtId="0" fontId="0" fillId="0" borderId="0">
      <alignment vertical="center"/>
    </xf>
    <xf numFmtId="0" fontId="0" fillId="0" borderId="0">
      <alignment vertical="center"/>
    </xf>
    <xf numFmtId="0" fontId="11" fillId="0" borderId="0">
      <alignment vertical="center"/>
    </xf>
    <xf numFmtId="0" fontId="77" fillId="30" borderId="0" applyNumberFormat="0" applyBorder="0" applyAlignment="0" applyProtection="0">
      <alignment vertical="center"/>
    </xf>
    <xf numFmtId="0" fontId="96" fillId="0" borderId="0" applyNumberFormat="0" applyFill="0" applyBorder="0" applyAlignment="0" applyProtection="0">
      <alignment vertical="center"/>
    </xf>
    <xf numFmtId="0" fontId="97" fillId="0" borderId="30">
      <alignment horizontal="center" vertical="center"/>
    </xf>
    <xf numFmtId="0" fontId="98" fillId="0" borderId="31" applyNumberFormat="0" applyFill="0" applyAlignment="0" applyProtection="0">
      <alignment vertical="center"/>
    </xf>
    <xf numFmtId="0" fontId="69" fillId="19" borderId="0" applyNumberFormat="0" applyBorder="0" applyAlignment="0" applyProtection="0">
      <alignment vertical="center"/>
    </xf>
    <xf numFmtId="0" fontId="91" fillId="31" borderId="0" applyNumberFormat="0" applyBorder="0" applyAlignment="0" applyProtection="0">
      <alignment vertical="center"/>
    </xf>
    <xf numFmtId="0" fontId="99" fillId="0" borderId="32" applyNumberFormat="0" applyFill="0" applyAlignment="0" applyProtection="0">
      <alignment vertical="center"/>
    </xf>
    <xf numFmtId="0" fontId="100" fillId="32" borderId="0" applyNumberFormat="0" applyBorder="0" applyAlignment="0" applyProtection="0">
      <alignment vertical="center"/>
    </xf>
    <xf numFmtId="0" fontId="75" fillId="12" borderId="0" applyNumberFormat="0" applyBorder="0" applyAlignment="0" applyProtection="0">
      <alignment vertical="center"/>
    </xf>
    <xf numFmtId="0" fontId="0" fillId="10" borderId="0" applyNumberFormat="0" applyBorder="0" applyAlignment="0" applyProtection="0">
      <alignment vertical="center"/>
    </xf>
    <xf numFmtId="0" fontId="101" fillId="4" borderId="33" applyNumberFormat="0" applyAlignment="0" applyProtection="0">
      <alignment vertical="center"/>
    </xf>
    <xf numFmtId="0" fontId="102" fillId="33" borderId="0" applyNumberFormat="0" applyBorder="0" applyAlignment="0" applyProtection="0">
      <alignment vertical="center"/>
    </xf>
    <xf numFmtId="0" fontId="72" fillId="34" borderId="0" applyNumberFormat="0" applyBorder="0" applyAlignment="0" applyProtection="0">
      <alignment vertical="center"/>
    </xf>
    <xf numFmtId="0" fontId="0" fillId="0" borderId="0">
      <alignment vertical="center"/>
    </xf>
    <xf numFmtId="0" fontId="0" fillId="0" borderId="0">
      <alignment vertical="center"/>
    </xf>
    <xf numFmtId="0" fontId="71" fillId="0" borderId="23" applyNumberFormat="0" applyFill="0" applyAlignment="0" applyProtection="0">
      <alignment vertical="center"/>
    </xf>
    <xf numFmtId="0" fontId="11" fillId="0" borderId="0">
      <alignment vertical="center"/>
    </xf>
    <xf numFmtId="0" fontId="77" fillId="35" borderId="0" applyNumberFormat="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78" fillId="0" borderId="9" applyNumberFormat="0" applyFill="0" applyProtection="0">
      <alignment horizontal="right" vertical="center"/>
    </xf>
    <xf numFmtId="0" fontId="72" fillId="36" borderId="0" applyNumberFormat="0" applyBorder="0" applyAlignment="0" applyProtection="0">
      <alignment vertical="center"/>
    </xf>
    <xf numFmtId="0" fontId="0" fillId="0" borderId="0">
      <alignment vertical="center"/>
    </xf>
    <xf numFmtId="0" fontId="0" fillId="0" borderId="0">
      <alignment vertical="center"/>
    </xf>
    <xf numFmtId="0" fontId="71" fillId="0" borderId="23" applyNumberFormat="0" applyFill="0" applyAlignment="0" applyProtection="0">
      <alignment vertical="center"/>
    </xf>
    <xf numFmtId="0" fontId="48" fillId="0" borderId="22" applyNumberFormat="0" applyFill="0" applyAlignment="0" applyProtection="0">
      <alignment vertical="center"/>
    </xf>
    <xf numFmtId="0" fontId="28" fillId="11" borderId="0" applyNumberFormat="0" applyBorder="0" applyAlignment="0" applyProtection="0">
      <alignment vertical="center"/>
    </xf>
    <xf numFmtId="0" fontId="72" fillId="37" borderId="0" applyNumberFormat="0" applyBorder="0" applyAlignment="0" applyProtection="0">
      <alignment vertical="center"/>
    </xf>
    <xf numFmtId="0" fontId="103" fillId="0" borderId="0" applyNumberFormat="0" applyFill="0" applyBorder="0" applyAlignment="0" applyProtection="0">
      <alignment vertical="center"/>
    </xf>
    <xf numFmtId="0" fontId="72" fillId="38" borderId="0" applyNumberFormat="0" applyBorder="0" applyAlignment="0" applyProtection="0">
      <alignment vertical="center"/>
    </xf>
    <xf numFmtId="0" fontId="0" fillId="0" borderId="0">
      <alignment vertical="center"/>
    </xf>
    <xf numFmtId="0" fontId="0" fillId="0" borderId="0">
      <alignment vertical="center"/>
    </xf>
    <xf numFmtId="0" fontId="71" fillId="0" borderId="23" applyNumberFormat="0" applyFill="0" applyAlignment="0" applyProtection="0">
      <alignment vertical="center"/>
    </xf>
    <xf numFmtId="0" fontId="72" fillId="39" borderId="0" applyNumberFormat="0" applyBorder="0" applyAlignment="0" applyProtection="0">
      <alignment vertical="center"/>
    </xf>
    <xf numFmtId="0" fontId="104" fillId="17" borderId="34" applyNumberFormat="0" applyAlignment="0" applyProtection="0">
      <alignment vertical="center"/>
    </xf>
    <xf numFmtId="0" fontId="28" fillId="4" borderId="0" applyNumberFormat="0" applyBorder="0" applyAlignment="0" applyProtection="0">
      <alignment vertical="center"/>
    </xf>
    <xf numFmtId="0" fontId="91" fillId="31" borderId="0" applyNumberFormat="0" applyBorder="0" applyAlignment="0" applyProtection="0">
      <alignment vertical="center"/>
    </xf>
    <xf numFmtId="0" fontId="77" fillId="40" borderId="0" applyNumberFormat="0" applyBorder="0" applyAlignment="0" applyProtection="0">
      <alignment vertical="center"/>
    </xf>
    <xf numFmtId="0" fontId="81" fillId="10" borderId="0" applyNumberFormat="0" applyBorder="0" applyAlignment="0" applyProtection="0">
      <alignment vertical="center"/>
    </xf>
    <xf numFmtId="0" fontId="28" fillId="4" borderId="0" applyNumberFormat="0" applyBorder="0" applyAlignment="0" applyProtection="0">
      <alignment vertical="center"/>
    </xf>
    <xf numFmtId="0" fontId="11" fillId="0" borderId="0" applyNumberFormat="0" applyFont="0" applyFill="0" applyBorder="0" applyAlignment="0" applyProtection="0">
      <alignment horizontal="left" vertical="center"/>
    </xf>
    <xf numFmtId="0" fontId="77" fillId="41" borderId="0" applyNumberFormat="0" applyBorder="0" applyAlignment="0" applyProtection="0">
      <alignment vertical="center"/>
    </xf>
    <xf numFmtId="0" fontId="72" fillId="42" borderId="0" applyNumberFormat="0" applyBorder="0" applyAlignment="0" applyProtection="0">
      <alignment vertical="center"/>
    </xf>
    <xf numFmtId="0" fontId="0" fillId="0" borderId="0">
      <alignment vertical="center"/>
    </xf>
    <xf numFmtId="0" fontId="0" fillId="0" borderId="0">
      <alignment vertical="center"/>
    </xf>
    <xf numFmtId="0" fontId="71" fillId="0" borderId="23" applyNumberFormat="0" applyFill="0" applyAlignment="0" applyProtection="0">
      <alignment vertical="center"/>
    </xf>
    <xf numFmtId="0" fontId="72" fillId="43" borderId="0" applyNumberFormat="0" applyBorder="0" applyAlignment="0" applyProtection="0">
      <alignment vertical="center"/>
    </xf>
    <xf numFmtId="0" fontId="77" fillId="44" borderId="0" applyNumberFormat="0" applyBorder="0" applyAlignment="0" applyProtection="0">
      <alignment vertical="center"/>
    </xf>
    <xf numFmtId="0" fontId="69" fillId="4" borderId="0" applyNumberFormat="0" applyBorder="0" applyAlignment="0" applyProtection="0">
      <alignment vertical="center"/>
    </xf>
    <xf numFmtId="0" fontId="11" fillId="0" borderId="0">
      <alignment vertical="center"/>
    </xf>
    <xf numFmtId="0" fontId="105" fillId="4" borderId="35" applyNumberFormat="0" applyAlignment="0" applyProtection="0">
      <alignment vertical="center"/>
    </xf>
    <xf numFmtId="0" fontId="8" fillId="0" borderId="0">
      <alignment vertical="center"/>
    </xf>
    <xf numFmtId="0" fontId="72" fillId="45" borderId="0" applyNumberFormat="0" applyBorder="0" applyAlignment="0" applyProtection="0">
      <alignment vertical="center"/>
    </xf>
    <xf numFmtId="0" fontId="88" fillId="0" borderId="25" applyNumberFormat="0" applyFill="0" applyAlignment="0" applyProtection="0">
      <alignment vertical="center"/>
    </xf>
    <xf numFmtId="0" fontId="77" fillId="46" borderId="0" applyNumberFormat="0" applyBorder="0" applyAlignment="0" applyProtection="0">
      <alignment vertical="center"/>
    </xf>
    <xf numFmtId="0" fontId="70" fillId="16" borderId="0" applyNumberFormat="0" applyBorder="0" applyAlignment="0" applyProtection="0">
      <alignment vertical="center"/>
    </xf>
    <xf numFmtId="0" fontId="77" fillId="47" borderId="0" applyNumberFormat="0" applyBorder="0" applyAlignment="0" applyProtection="0">
      <alignment vertical="center"/>
    </xf>
    <xf numFmtId="0" fontId="72" fillId="48" borderId="0" applyNumberFormat="0" applyBorder="0" applyAlignment="0" applyProtection="0">
      <alignment vertical="center"/>
    </xf>
    <xf numFmtId="0" fontId="106" fillId="0" borderId="0">
      <alignment vertical="center"/>
    </xf>
    <xf numFmtId="0" fontId="88" fillId="0" borderId="25" applyNumberFormat="0" applyFill="0" applyAlignment="0" applyProtection="0">
      <alignment vertical="center"/>
    </xf>
    <xf numFmtId="0" fontId="77" fillId="49" borderId="0" applyNumberFormat="0" applyBorder="0" applyAlignment="0" applyProtection="0">
      <alignment vertical="center"/>
    </xf>
    <xf numFmtId="0" fontId="70" fillId="16" borderId="0" applyNumberFormat="0" applyBorder="0" applyAlignment="0" applyProtection="0">
      <alignment vertical="center"/>
    </xf>
    <xf numFmtId="0" fontId="66" fillId="0" borderId="0">
      <alignment vertical="center"/>
    </xf>
    <xf numFmtId="0" fontId="75" fillId="12" borderId="0" applyNumberFormat="0" applyBorder="0" applyAlignment="0" applyProtection="0">
      <alignment vertical="center"/>
    </xf>
    <xf numFmtId="0" fontId="11" fillId="0" borderId="0">
      <alignment vertical="center"/>
    </xf>
    <xf numFmtId="0" fontId="28" fillId="11" borderId="0" applyNumberFormat="0" applyBorder="0" applyAlignment="0" applyProtection="0">
      <alignment vertical="center"/>
    </xf>
    <xf numFmtId="0" fontId="61" fillId="0" borderId="0">
      <alignment vertical="center"/>
    </xf>
    <xf numFmtId="0" fontId="106" fillId="0" borderId="0">
      <alignment vertical="center"/>
    </xf>
    <xf numFmtId="0" fontId="106" fillId="0" borderId="0">
      <alignment vertical="center"/>
    </xf>
    <xf numFmtId="0" fontId="61" fillId="0" borderId="0">
      <alignment vertical="center"/>
    </xf>
    <xf numFmtId="0" fontId="66" fillId="0" borderId="0">
      <alignment vertical="center"/>
    </xf>
    <xf numFmtId="0" fontId="28" fillId="11" borderId="0" applyNumberFormat="0" applyBorder="0" applyAlignment="0" applyProtection="0">
      <alignment vertical="center"/>
    </xf>
    <xf numFmtId="9" fontId="11" fillId="0" borderId="0" applyFont="0" applyFill="0" applyBorder="0" applyAlignment="0" applyProtection="0">
      <alignment vertical="center"/>
    </xf>
    <xf numFmtId="0" fontId="66" fillId="0" borderId="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66" fillId="0" borderId="0">
      <alignment vertical="center"/>
    </xf>
    <xf numFmtId="9" fontId="11" fillId="0" borderId="0" applyFont="0" applyFill="0" applyBorder="0" applyAlignment="0" applyProtection="0">
      <alignment vertical="center"/>
    </xf>
    <xf numFmtId="0" fontId="107" fillId="0" borderId="0" applyNumberFormat="0" applyFill="0" applyBorder="0" applyAlignment="0" applyProtection="0">
      <alignment vertical="top"/>
      <protection locked="0"/>
    </xf>
    <xf numFmtId="49" fontId="11" fillId="0" borderId="0" applyFont="0" applyFill="0" applyBorder="0" applyAlignment="0" applyProtection="0">
      <alignment vertical="center"/>
    </xf>
    <xf numFmtId="0" fontId="0" fillId="0" borderId="0">
      <alignment vertical="center"/>
    </xf>
    <xf numFmtId="0" fontId="61" fillId="0" borderId="0">
      <alignment vertical="center"/>
    </xf>
    <xf numFmtId="0" fontId="66" fillId="0" borderId="0">
      <alignment vertical="center"/>
    </xf>
    <xf numFmtId="0" fontId="75" fillId="12" borderId="0" applyNumberFormat="0" applyBorder="0" applyAlignment="0" applyProtection="0">
      <alignment vertical="center"/>
    </xf>
    <xf numFmtId="0" fontId="11" fillId="0" borderId="0">
      <alignment vertical="center"/>
    </xf>
    <xf numFmtId="0" fontId="28" fillId="11" borderId="0" applyNumberFormat="0" applyBorder="0" applyAlignment="0" applyProtection="0">
      <alignment vertical="center"/>
    </xf>
    <xf numFmtId="0" fontId="66" fillId="0" borderId="0">
      <alignment vertical="center"/>
    </xf>
    <xf numFmtId="0" fontId="108" fillId="20" borderId="0" applyNumberFormat="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66" fillId="0" borderId="0">
      <alignment vertical="center"/>
    </xf>
    <xf numFmtId="49" fontId="11" fillId="0" borderId="0" applyFont="0" applyFill="0" applyBorder="0" applyAlignment="0" applyProtection="0">
      <alignment vertical="center"/>
    </xf>
    <xf numFmtId="0" fontId="107" fillId="0" borderId="0" applyNumberFormat="0" applyFill="0" applyBorder="0" applyAlignment="0" applyProtection="0">
      <alignment vertical="top"/>
      <protection locked="0"/>
    </xf>
    <xf numFmtId="0" fontId="70" fillId="9" borderId="0" applyNumberFormat="0" applyBorder="0" applyAlignment="0" applyProtection="0">
      <alignment vertical="center"/>
    </xf>
    <xf numFmtId="0" fontId="66" fillId="0" borderId="0">
      <alignment vertical="center"/>
    </xf>
    <xf numFmtId="0" fontId="11" fillId="0" borderId="0">
      <alignment vertical="center"/>
    </xf>
    <xf numFmtId="0" fontId="70" fillId="24" borderId="0" applyNumberFormat="0" applyBorder="0" applyAlignment="0" applyProtection="0">
      <alignment vertical="center"/>
    </xf>
    <xf numFmtId="0" fontId="66" fillId="0" borderId="0">
      <alignment vertical="center"/>
    </xf>
    <xf numFmtId="0" fontId="11" fillId="0" borderId="0">
      <alignment vertical="center"/>
    </xf>
    <xf numFmtId="0" fontId="66" fillId="0" borderId="0">
      <alignment vertical="center"/>
    </xf>
    <xf numFmtId="10"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6" fillId="0" borderId="0">
      <alignment vertical="center"/>
    </xf>
    <xf numFmtId="0" fontId="109" fillId="0" borderId="36" applyNumberFormat="0" applyFill="0" applyAlignment="0" applyProtection="0">
      <alignment vertical="center"/>
    </xf>
    <xf numFmtId="0" fontId="66" fillId="0" borderId="0">
      <alignment vertical="center"/>
    </xf>
    <xf numFmtId="0" fontId="66" fillId="0" borderId="0">
      <alignment vertical="center"/>
    </xf>
    <xf numFmtId="0" fontId="107" fillId="0" borderId="0" applyNumberFormat="0" applyFill="0" applyBorder="0" applyAlignment="0" applyProtection="0">
      <alignment vertical="top"/>
      <protection locked="0"/>
    </xf>
    <xf numFmtId="0" fontId="70" fillId="9" borderId="0" applyNumberFormat="0" applyBorder="0" applyAlignment="0" applyProtection="0">
      <alignment vertical="center"/>
    </xf>
    <xf numFmtId="0" fontId="66" fillId="0" borderId="0">
      <alignment vertical="center"/>
    </xf>
    <xf numFmtId="0" fontId="78" fillId="0" borderId="0">
      <alignment vertical="center"/>
    </xf>
    <xf numFmtId="0" fontId="70" fillId="7" borderId="0" applyNumberFormat="0" applyBorder="0" applyAlignment="0" applyProtection="0">
      <alignment vertical="center"/>
    </xf>
    <xf numFmtId="0" fontId="110" fillId="0" borderId="0" applyNumberFormat="0" applyFill="0" applyBorder="0" applyAlignment="0" applyProtection="0">
      <alignment vertical="center"/>
    </xf>
    <xf numFmtId="0" fontId="61" fillId="0" borderId="0">
      <alignment vertical="center"/>
    </xf>
    <xf numFmtId="0" fontId="0" fillId="10" borderId="0" applyNumberFormat="0" applyBorder="0" applyAlignment="0" applyProtection="0">
      <alignment vertical="center"/>
    </xf>
    <xf numFmtId="0" fontId="0" fillId="10" borderId="0" applyNumberFormat="0" applyBorder="0" applyAlignment="0" applyProtection="0">
      <alignment vertical="center"/>
    </xf>
    <xf numFmtId="0" fontId="11" fillId="0" borderId="0">
      <alignment vertical="center"/>
    </xf>
    <xf numFmtId="0" fontId="71" fillId="0" borderId="23" applyNumberFormat="0" applyFill="0" applyAlignment="0" applyProtection="0">
      <alignment vertical="center"/>
    </xf>
    <xf numFmtId="0" fontId="69" fillId="50" borderId="0" applyNumberFormat="0" applyBorder="0" applyAlignment="0" applyProtection="0">
      <alignment vertical="center"/>
    </xf>
    <xf numFmtId="0" fontId="0" fillId="51" borderId="0" applyNumberFormat="0" applyBorder="0" applyAlignment="0" applyProtection="0">
      <alignment vertical="center"/>
    </xf>
    <xf numFmtId="0" fontId="28" fillId="51" borderId="0" applyNumberFormat="0" applyBorder="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0" fillId="20" borderId="0" applyNumberFormat="0" applyBorder="0" applyAlignment="0" applyProtection="0">
      <alignment vertical="center"/>
    </xf>
    <xf numFmtId="0" fontId="69" fillId="52" borderId="0" applyNumberFormat="0" applyBorder="0" applyAlignment="0" applyProtection="0">
      <alignment vertical="center"/>
    </xf>
    <xf numFmtId="0" fontId="75" fillId="12" borderId="0" applyNumberFormat="0" applyBorder="0" applyAlignment="0" applyProtection="0">
      <alignment vertical="center"/>
    </xf>
    <xf numFmtId="0" fontId="11"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0">
      <alignment vertical="center"/>
    </xf>
    <xf numFmtId="0" fontId="0" fillId="18" borderId="0" applyNumberFormat="0" applyBorder="0" applyAlignment="0" applyProtection="0">
      <alignment vertical="center"/>
    </xf>
    <xf numFmtId="192" fontId="11" fillId="0" borderId="0" applyFont="0" applyFill="0" applyBorder="0" applyAlignment="0" applyProtection="0">
      <alignment vertical="center"/>
    </xf>
    <xf numFmtId="0" fontId="11" fillId="0" borderId="0">
      <alignment vertical="center"/>
    </xf>
    <xf numFmtId="0" fontId="0" fillId="18" borderId="0" applyNumberFormat="0" applyBorder="0" applyAlignment="0" applyProtection="0">
      <alignment vertical="center"/>
    </xf>
    <xf numFmtId="0" fontId="11" fillId="0" borderId="0">
      <alignment vertical="center"/>
    </xf>
    <xf numFmtId="0" fontId="0" fillId="31" borderId="0" applyNumberFormat="0" applyBorder="0" applyAlignment="0" applyProtection="0">
      <alignment vertical="center"/>
    </xf>
    <xf numFmtId="0" fontId="70" fillId="5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28" fillId="11" borderId="0" applyNumberFormat="0" applyBorder="0" applyAlignment="0" applyProtection="0">
      <alignment vertical="center"/>
    </xf>
    <xf numFmtId="0" fontId="85" fillId="0" borderId="0" applyNumberFormat="0" applyFill="0" applyBorder="0" applyAlignment="0" applyProtection="0">
      <alignment vertical="center"/>
    </xf>
    <xf numFmtId="0" fontId="0" fillId="5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1" fillId="0" borderId="0">
      <alignment vertical="center"/>
    </xf>
    <xf numFmtId="0" fontId="111" fillId="0" borderId="1">
      <alignment horizontal="left" vertical="center"/>
    </xf>
    <xf numFmtId="0" fontId="0" fillId="24" borderId="0" applyNumberFormat="0" applyBorder="0" applyAlignment="0" applyProtection="0">
      <alignment vertical="center"/>
    </xf>
    <xf numFmtId="0" fontId="70" fillId="9" borderId="0" applyNumberFormat="0" applyBorder="0" applyAlignment="0" applyProtection="0">
      <alignment vertical="center"/>
    </xf>
    <xf numFmtId="0" fontId="0" fillId="20" borderId="0" applyNumberFormat="0" applyBorder="0" applyAlignment="0" applyProtection="0">
      <alignment vertical="center"/>
    </xf>
    <xf numFmtId="0" fontId="11" fillId="0" borderId="0">
      <alignment vertical="center"/>
    </xf>
    <xf numFmtId="0" fontId="0" fillId="20" borderId="0" applyNumberFormat="0" applyBorder="0" applyAlignment="0" applyProtection="0">
      <alignment vertical="center"/>
    </xf>
    <xf numFmtId="0" fontId="11" fillId="0" borderId="0">
      <alignment vertical="center"/>
    </xf>
    <xf numFmtId="0" fontId="0" fillId="21" borderId="0" applyNumberFormat="0" applyBorder="0" applyAlignment="0" applyProtection="0">
      <alignment vertical="center"/>
    </xf>
    <xf numFmtId="0" fontId="8" fillId="0" borderId="0">
      <alignment vertical="center"/>
    </xf>
    <xf numFmtId="0" fontId="0" fillId="52" borderId="0" applyNumberFormat="0" applyBorder="0" applyAlignment="0" applyProtection="0">
      <alignment vertical="center"/>
    </xf>
    <xf numFmtId="0" fontId="8" fillId="0" borderId="0">
      <alignment vertical="center"/>
    </xf>
    <xf numFmtId="0" fontId="0" fillId="52" borderId="0" applyNumberFormat="0" applyBorder="0" applyAlignment="0" applyProtection="0">
      <alignment vertical="center"/>
    </xf>
    <xf numFmtId="0" fontId="0" fillId="53" borderId="0" applyNumberFormat="0" applyBorder="0" applyAlignment="0" applyProtection="0">
      <alignment vertical="center"/>
    </xf>
    <xf numFmtId="0" fontId="0" fillId="24" borderId="0" applyNumberFormat="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31" borderId="0" applyNumberFormat="0" applyBorder="0" applyAlignment="0" applyProtection="0">
      <alignment vertical="center"/>
    </xf>
    <xf numFmtId="0" fontId="28" fillId="11" borderId="0" applyNumberFormat="0" applyBorder="0" applyAlignment="0" applyProtection="0">
      <alignment vertical="center"/>
    </xf>
    <xf numFmtId="0" fontId="11" fillId="0" borderId="0">
      <alignment vertical="center"/>
    </xf>
    <xf numFmtId="0" fontId="105" fillId="4" borderId="35" applyNumberFormat="0" applyAlignment="0" applyProtection="0">
      <alignment vertical="center"/>
    </xf>
    <xf numFmtId="0" fontId="74" fillId="1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05" fillId="4" borderId="35" applyNumberFormat="0" applyAlignment="0" applyProtection="0">
      <alignment vertical="center"/>
    </xf>
    <xf numFmtId="0" fontId="69" fillId="54" borderId="0" applyNumberFormat="0" applyBorder="0" applyAlignment="0" applyProtection="0">
      <alignment vertical="center"/>
    </xf>
    <xf numFmtId="0" fontId="74" fillId="10" borderId="0" applyNumberFormat="0" applyBorder="0" applyAlignment="0" applyProtection="0">
      <alignment vertical="center"/>
    </xf>
    <xf numFmtId="0" fontId="0" fillId="24" borderId="0" applyNumberFormat="0" applyBorder="0" applyAlignment="0" applyProtection="0">
      <alignment vertical="center"/>
    </xf>
    <xf numFmtId="0" fontId="74" fillId="10" borderId="0" applyNumberFormat="0" applyBorder="0" applyAlignment="0" applyProtection="0">
      <alignment vertical="center"/>
    </xf>
    <xf numFmtId="0" fontId="0" fillId="18" borderId="0" applyNumberFormat="0" applyBorder="0" applyAlignment="0" applyProtection="0">
      <alignment vertical="center"/>
    </xf>
    <xf numFmtId="0" fontId="109" fillId="0" borderId="36" applyNumberFormat="0" applyFill="0" applyAlignment="0" applyProtection="0">
      <alignment vertical="center"/>
    </xf>
    <xf numFmtId="0" fontId="75" fillId="12" borderId="0" applyNumberFormat="0" applyBorder="0" applyAlignment="0" applyProtection="0">
      <alignment vertical="center"/>
    </xf>
    <xf numFmtId="9" fontId="11" fillId="0" borderId="0" applyFont="0" applyFill="0" applyBorder="0" applyAlignment="0" applyProtection="0">
      <alignment vertical="center"/>
    </xf>
    <xf numFmtId="0" fontId="0" fillId="18" borderId="0" applyNumberFormat="0" applyBorder="0" applyAlignment="0" applyProtection="0">
      <alignment vertical="center"/>
    </xf>
    <xf numFmtId="0" fontId="70" fillId="55" borderId="0" applyNumberFormat="0" applyBorder="0" applyAlignment="0" applyProtection="0">
      <alignment vertical="center"/>
    </xf>
    <xf numFmtId="0" fontId="75" fillId="12" borderId="0" applyNumberFormat="0" applyBorder="0" applyAlignment="0" applyProtection="0">
      <alignment vertical="center"/>
    </xf>
    <xf numFmtId="9" fontId="11" fillId="0" borderId="0" applyFont="0" applyFill="0" applyBorder="0" applyAlignment="0" applyProtection="0">
      <alignment vertical="center"/>
    </xf>
    <xf numFmtId="0" fontId="74" fillId="10" borderId="0" applyNumberFormat="0" applyBorder="0" applyAlignment="0" applyProtection="0">
      <alignment vertical="center"/>
    </xf>
    <xf numFmtId="0" fontId="0" fillId="56" borderId="0" applyNumberFormat="0" applyBorder="0" applyAlignment="0" applyProtection="0">
      <alignment vertical="center"/>
    </xf>
    <xf numFmtId="0" fontId="69" fillId="12" borderId="0" applyNumberFormat="0" applyBorder="0" applyAlignment="0" applyProtection="0">
      <alignment vertical="center"/>
    </xf>
    <xf numFmtId="0" fontId="101" fillId="4" borderId="33" applyNumberFormat="0" applyAlignment="0" applyProtection="0">
      <alignment vertical="center"/>
    </xf>
    <xf numFmtId="0" fontId="70" fillId="16" borderId="0" applyNumberFormat="0" applyBorder="0" applyAlignment="0" applyProtection="0">
      <alignment vertical="center"/>
    </xf>
    <xf numFmtId="0" fontId="69" fillId="12" borderId="0" applyNumberFormat="0" applyBorder="0" applyAlignment="0" applyProtection="0">
      <alignment vertical="center"/>
    </xf>
    <xf numFmtId="0" fontId="69" fillId="12" borderId="0" applyNumberFormat="0" applyBorder="0" applyAlignment="0" applyProtection="0">
      <alignment vertical="center"/>
    </xf>
    <xf numFmtId="0" fontId="78" fillId="0" borderId="9" applyNumberFormat="0" applyFill="0" applyProtection="0">
      <alignment horizontal="left" vertical="center"/>
    </xf>
    <xf numFmtId="0" fontId="74" fillId="10" borderId="0" applyNumberFormat="0" applyBorder="0" applyAlignment="0" applyProtection="0">
      <alignment vertical="center"/>
    </xf>
    <xf numFmtId="0" fontId="96" fillId="0" borderId="37" applyNumberFormat="0" applyFill="0" applyAlignment="0" applyProtection="0">
      <alignment vertical="center"/>
    </xf>
    <xf numFmtId="0" fontId="69" fillId="12" borderId="0" applyNumberFormat="0" applyBorder="0" applyAlignment="0" applyProtection="0">
      <alignment vertical="center"/>
    </xf>
    <xf numFmtId="9" fontId="11" fillId="0" borderId="0" applyFont="0" applyFill="0" applyBorder="0" applyAlignment="0" applyProtection="0">
      <alignment vertical="center"/>
    </xf>
    <xf numFmtId="0" fontId="69" fillId="57" borderId="0" applyNumberFormat="0" applyBorder="0" applyAlignment="0" applyProtection="0">
      <alignment vertical="center"/>
    </xf>
    <xf numFmtId="194" fontId="0" fillId="0" borderId="0" applyFont="0" applyFill="0" applyBorder="0" applyAlignment="0" applyProtection="0">
      <alignment vertical="center"/>
    </xf>
    <xf numFmtId="0" fontId="69" fillId="57" borderId="0" applyNumberFormat="0" applyBorder="0" applyAlignment="0" applyProtection="0">
      <alignment vertical="center"/>
    </xf>
    <xf numFmtId="0" fontId="69" fillId="20" borderId="0" applyNumberFormat="0" applyBorder="0" applyAlignment="0" applyProtection="0">
      <alignment vertical="center"/>
    </xf>
    <xf numFmtId="0" fontId="101" fillId="4" borderId="33" applyNumberFormat="0" applyAlignment="0" applyProtection="0">
      <alignment vertical="center"/>
    </xf>
    <xf numFmtId="0" fontId="11" fillId="0" borderId="0">
      <alignment vertical="center"/>
    </xf>
    <xf numFmtId="0" fontId="70" fillId="16" borderId="0" applyNumberFormat="0" applyBorder="0" applyAlignment="0" applyProtection="0">
      <alignment vertical="center"/>
    </xf>
    <xf numFmtId="0" fontId="69" fillId="20" borderId="0" applyNumberFormat="0" applyBorder="0" applyAlignment="0" applyProtection="0">
      <alignment vertical="center"/>
    </xf>
    <xf numFmtId="0" fontId="0" fillId="0" borderId="0">
      <alignment vertical="center"/>
    </xf>
    <xf numFmtId="0" fontId="70" fillId="52" borderId="0" applyNumberFormat="0" applyBorder="0" applyAlignment="0" applyProtection="0">
      <alignment vertical="center"/>
    </xf>
    <xf numFmtId="0" fontId="0" fillId="11" borderId="38" applyNumberFormat="0" applyFont="0" applyAlignment="0" applyProtection="0">
      <alignment vertical="center"/>
    </xf>
    <xf numFmtId="0" fontId="69" fillId="21" borderId="0" applyNumberFormat="0" applyBorder="0" applyAlignment="0" applyProtection="0">
      <alignment vertical="center"/>
    </xf>
    <xf numFmtId="0" fontId="0" fillId="0" borderId="0">
      <alignment vertical="center"/>
    </xf>
    <xf numFmtId="0" fontId="69" fillId="52" borderId="0" applyNumberFormat="0" applyBorder="0" applyAlignment="0" applyProtection="0">
      <alignment vertical="center"/>
    </xf>
    <xf numFmtId="0" fontId="70" fillId="16" borderId="0" applyNumberFormat="0" applyBorder="0" applyAlignment="0" applyProtection="0">
      <alignment vertical="center"/>
    </xf>
    <xf numFmtId="0" fontId="69" fillId="52" borderId="0" applyNumberFormat="0" applyBorder="0" applyAlignment="0" applyProtection="0">
      <alignment vertical="center"/>
    </xf>
    <xf numFmtId="0" fontId="69" fillId="52" borderId="0" applyNumberFormat="0" applyBorder="0" applyAlignment="0" applyProtection="0">
      <alignment vertical="center"/>
    </xf>
    <xf numFmtId="0" fontId="69" fillId="53" borderId="0" applyNumberFormat="0" applyBorder="0" applyAlignment="0" applyProtection="0">
      <alignment vertical="center"/>
    </xf>
    <xf numFmtId="0" fontId="28" fillId="51" borderId="0" applyNumberFormat="0" applyBorder="0" applyAlignment="0" applyProtection="0">
      <alignment vertical="center"/>
    </xf>
    <xf numFmtId="0" fontId="48" fillId="0" borderId="22" applyNumberFormat="0" applyFill="0" applyAlignment="0" applyProtection="0">
      <alignment vertical="center"/>
    </xf>
    <xf numFmtId="0" fontId="69" fillId="53" borderId="0" applyNumberFormat="0" applyBorder="0" applyAlignment="0" applyProtection="0">
      <alignment vertical="center"/>
    </xf>
    <xf numFmtId="0" fontId="28" fillId="51" borderId="0" applyNumberFormat="0" applyBorder="0" applyAlignment="0" applyProtection="0">
      <alignment vertical="center"/>
    </xf>
    <xf numFmtId="0" fontId="69" fillId="19" borderId="0" applyNumberFormat="0" applyBorder="0" applyAlignment="0" applyProtection="0">
      <alignment vertical="center"/>
    </xf>
    <xf numFmtId="0" fontId="70" fillId="16" borderId="0" applyNumberFormat="0" applyBorder="0" applyAlignment="0" applyProtection="0">
      <alignment vertical="center"/>
    </xf>
    <xf numFmtId="0" fontId="69" fillId="19" borderId="0" applyNumberFormat="0" applyBorder="0" applyAlignment="0" applyProtection="0">
      <alignment vertical="center"/>
    </xf>
    <xf numFmtId="0" fontId="78" fillId="0" borderId="0" applyProtection="0">
      <alignment vertical="center"/>
    </xf>
    <xf numFmtId="0" fontId="11" fillId="0" borderId="0">
      <alignment vertical="center"/>
    </xf>
    <xf numFmtId="0" fontId="69" fillId="54" borderId="0" applyNumberFormat="0" applyBorder="0" applyAlignment="0" applyProtection="0">
      <alignment vertical="center"/>
    </xf>
    <xf numFmtId="0" fontId="69" fillId="4" borderId="0" applyNumberFormat="0" applyBorder="0" applyAlignment="0" applyProtection="0">
      <alignment vertical="center"/>
    </xf>
    <xf numFmtId="0" fontId="88" fillId="0" borderId="25" applyNumberFormat="0" applyFill="0" applyAlignment="0" applyProtection="0">
      <alignment vertical="center"/>
    </xf>
    <xf numFmtId="0" fontId="69" fillId="4" borderId="0" applyNumberFormat="0" applyBorder="0" applyAlignment="0" applyProtection="0">
      <alignment vertical="center"/>
    </xf>
    <xf numFmtId="0" fontId="11" fillId="0" borderId="0">
      <alignment vertical="center"/>
    </xf>
    <xf numFmtId="0" fontId="8" fillId="0" borderId="0">
      <alignment vertical="center"/>
    </xf>
    <xf numFmtId="0" fontId="69" fillId="4" borderId="0" applyNumberFormat="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11" fillId="0" borderId="0">
      <alignment vertical="center"/>
    </xf>
    <xf numFmtId="0" fontId="69" fillId="7" borderId="0" applyNumberFormat="0" applyBorder="0" applyAlignment="0" applyProtection="0">
      <alignment vertical="center"/>
    </xf>
    <xf numFmtId="0" fontId="11" fillId="0" borderId="0" applyNumberFormat="0" applyFill="0" applyBorder="0" applyAlignment="0" applyProtection="0">
      <alignment vertical="center"/>
    </xf>
    <xf numFmtId="0" fontId="69" fillId="7" borderId="0" applyNumberFormat="0" applyBorder="0" applyAlignment="0" applyProtection="0">
      <alignment vertical="center"/>
    </xf>
    <xf numFmtId="0" fontId="11" fillId="0" borderId="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69" fillId="9" borderId="0" applyNumberFormat="0" applyBorder="0" applyAlignment="0" applyProtection="0">
      <alignment vertical="center"/>
    </xf>
    <xf numFmtId="0" fontId="112" fillId="0" borderId="18">
      <alignment horizontal="left" vertical="center"/>
    </xf>
    <xf numFmtId="0" fontId="69" fillId="7" borderId="0" applyNumberFormat="0" applyBorder="0" applyAlignment="0" applyProtection="0">
      <alignment vertical="center"/>
    </xf>
    <xf numFmtId="0" fontId="112" fillId="0" borderId="18">
      <alignment horizontal="left" vertical="center"/>
    </xf>
    <xf numFmtId="0" fontId="69" fillId="7" borderId="0" applyNumberFormat="0" applyBorder="0" applyAlignment="0" applyProtection="0">
      <alignment vertical="center"/>
    </xf>
    <xf numFmtId="0" fontId="69" fillId="16" borderId="0" applyNumberFormat="0" applyBorder="0" applyAlignment="0" applyProtection="0">
      <alignment vertical="center"/>
    </xf>
    <xf numFmtId="0" fontId="106" fillId="0" borderId="0">
      <alignment vertical="center"/>
      <protection locked="0"/>
    </xf>
    <xf numFmtId="0" fontId="69" fillId="50" borderId="0" applyNumberFormat="0" applyBorder="0" applyAlignment="0" applyProtection="0">
      <alignment vertical="center"/>
    </xf>
    <xf numFmtId="0" fontId="28" fillId="51" borderId="0" applyNumberFormat="0" applyBorder="0" applyAlignment="0" applyProtection="0">
      <alignment vertical="center"/>
    </xf>
    <xf numFmtId="0" fontId="70" fillId="9" borderId="0" applyNumberFormat="0" applyBorder="0" applyAlignment="0" applyProtection="0">
      <alignment vertical="center"/>
    </xf>
    <xf numFmtId="0" fontId="28" fillId="51" borderId="0" applyNumberFormat="0" applyBorder="0" applyAlignment="0" applyProtection="0">
      <alignment vertical="center"/>
    </xf>
    <xf numFmtId="0" fontId="28" fillId="18" borderId="0" applyNumberFormat="0" applyBorder="0" applyAlignment="0" applyProtection="0">
      <alignment vertical="center"/>
    </xf>
    <xf numFmtId="0" fontId="11" fillId="0" borderId="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103" fillId="0" borderId="0" applyNumberFormat="0" applyFill="0" applyBorder="0" applyAlignment="0" applyProtection="0">
      <alignment vertical="center"/>
    </xf>
    <xf numFmtId="0" fontId="70" fillId="16"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28" fillId="51" borderId="0" applyNumberFormat="0" applyBorder="0" applyAlignment="0" applyProtection="0">
      <alignment vertical="center"/>
    </xf>
    <xf numFmtId="0" fontId="97" fillId="0" borderId="30">
      <alignment horizontal="center"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88" fillId="0" borderId="25" applyNumberFormat="0" applyFill="0" applyAlignment="0" applyProtection="0">
      <alignment vertical="center"/>
    </xf>
    <xf numFmtId="0" fontId="70" fillId="24" borderId="0" applyNumberFormat="0" applyBorder="0" applyAlignment="0" applyProtection="0">
      <alignment vertical="center"/>
    </xf>
    <xf numFmtId="0" fontId="88" fillId="0" borderId="25" applyNumberFormat="0" applyFill="0" applyAlignment="0" applyProtection="0">
      <alignment vertical="center"/>
    </xf>
    <xf numFmtId="0" fontId="11" fillId="0" borderId="0">
      <alignment vertical="center"/>
    </xf>
    <xf numFmtId="0" fontId="0" fillId="11" borderId="38" applyNumberFormat="0" applyFont="0" applyAlignment="0" applyProtection="0">
      <alignment vertical="center"/>
    </xf>
    <xf numFmtId="0" fontId="70" fillId="9" borderId="0" applyNumberFormat="0" applyBorder="0" applyAlignment="0" applyProtection="0">
      <alignment vertical="center"/>
    </xf>
    <xf numFmtId="15" fontId="113" fillId="0" borderId="0">
      <alignment vertical="center"/>
    </xf>
    <xf numFmtId="0" fontId="70" fillId="9" borderId="0" applyNumberFormat="0" applyBorder="0" applyAlignment="0" applyProtection="0">
      <alignment vertical="center"/>
    </xf>
    <xf numFmtId="192" fontId="11" fillId="0" borderId="0" applyFont="0" applyFill="0" applyBorder="0" applyAlignment="0" applyProtection="0">
      <alignment vertical="center"/>
    </xf>
    <xf numFmtId="0" fontId="70" fillId="9" borderId="0" applyNumberFormat="0" applyBorder="0" applyAlignment="0" applyProtection="0">
      <alignment vertical="center"/>
    </xf>
    <xf numFmtId="0" fontId="70" fillId="9" borderId="0" applyNumberFormat="0" applyBorder="0" applyAlignment="0" applyProtection="0">
      <alignment vertical="center"/>
    </xf>
    <xf numFmtId="0" fontId="70" fillId="9" borderId="0" applyNumberFormat="0" applyBorder="0" applyAlignment="0" applyProtection="0">
      <alignment vertical="center"/>
    </xf>
    <xf numFmtId="0" fontId="11" fillId="0" borderId="0">
      <alignment vertical="center"/>
    </xf>
    <xf numFmtId="0" fontId="11" fillId="0" borderId="0">
      <alignment vertical="center"/>
    </xf>
    <xf numFmtId="0" fontId="70" fillId="9" borderId="0" applyNumberFormat="0" applyBorder="0" applyAlignment="0" applyProtection="0">
      <alignment vertical="center"/>
    </xf>
    <xf numFmtId="0" fontId="67" fillId="0" borderId="20" applyNumberFormat="0" applyFill="0" applyProtection="0">
      <alignment horizontal="center" vertical="center"/>
    </xf>
    <xf numFmtId="0" fontId="114" fillId="58" borderId="8">
      <alignment vertical="center"/>
      <protection locked="0"/>
    </xf>
    <xf numFmtId="0" fontId="11" fillId="0" borderId="0">
      <alignment vertical="center"/>
    </xf>
    <xf numFmtId="0" fontId="70" fillId="9" borderId="0" applyNumberFormat="0" applyBorder="0" applyAlignment="0" applyProtection="0">
      <alignment vertical="center"/>
    </xf>
    <xf numFmtId="0" fontId="11" fillId="0" borderId="0">
      <alignment vertical="center"/>
    </xf>
    <xf numFmtId="0" fontId="91" fillId="31" borderId="0" applyNumberFormat="0" applyBorder="0" applyAlignment="0" applyProtection="0">
      <alignment vertical="center"/>
    </xf>
    <xf numFmtId="0" fontId="70" fillId="9" borderId="0" applyNumberFormat="0" applyBorder="0" applyAlignment="0" applyProtection="0">
      <alignment vertical="center"/>
    </xf>
    <xf numFmtId="0" fontId="91" fillId="31" borderId="0" applyNumberFormat="0" applyBorder="0" applyAlignment="0" applyProtection="0">
      <alignment vertical="center"/>
    </xf>
    <xf numFmtId="0" fontId="70" fillId="9" borderId="0" applyNumberFormat="0" applyBorder="0" applyAlignment="0" applyProtection="0">
      <alignment vertical="center"/>
    </xf>
    <xf numFmtId="0" fontId="70" fillId="55" borderId="0" applyNumberFormat="0" applyBorder="0" applyAlignment="0" applyProtection="0">
      <alignment vertical="center"/>
    </xf>
    <xf numFmtId="0" fontId="69" fillId="9" borderId="0" applyNumberFormat="0" applyBorder="0" applyAlignment="0" applyProtection="0">
      <alignment vertical="center"/>
    </xf>
    <xf numFmtId="0" fontId="112" fillId="0" borderId="39" applyNumberFormat="0" applyAlignment="0" applyProtection="0">
      <alignment horizontal="left" vertical="center"/>
    </xf>
    <xf numFmtId="0" fontId="111" fillId="0" borderId="1">
      <alignment horizontal="left" vertical="center"/>
    </xf>
    <xf numFmtId="0" fontId="115" fillId="52" borderId="35" applyNumberFormat="0" applyAlignment="0" applyProtection="0">
      <alignment vertical="center"/>
    </xf>
    <xf numFmtId="0" fontId="28" fillId="4" borderId="0" applyNumberFormat="0" applyBorder="0" applyAlignment="0" applyProtection="0">
      <alignment vertical="center"/>
    </xf>
    <xf numFmtId="179" fontId="78" fillId="0" borderId="20" applyFill="0" applyProtection="0">
      <alignment horizontal="right" vertical="center"/>
    </xf>
    <xf numFmtId="0" fontId="70" fillId="17" borderId="0" applyNumberFormat="0" applyBorder="0" applyAlignment="0" applyProtection="0">
      <alignment vertical="center"/>
    </xf>
    <xf numFmtId="179" fontId="78" fillId="0" borderId="20" applyFill="0" applyProtection="0">
      <alignment horizontal="right" vertical="center"/>
    </xf>
    <xf numFmtId="0" fontId="70" fillId="17" borderId="0" applyNumberFormat="0" applyBorder="0" applyAlignment="0" applyProtection="0">
      <alignment vertical="center"/>
    </xf>
    <xf numFmtId="0" fontId="28" fillId="51" borderId="0" applyNumberFormat="0" applyBorder="0" applyAlignment="0" applyProtection="0">
      <alignment vertical="center"/>
    </xf>
    <xf numFmtId="179" fontId="78" fillId="0" borderId="20" applyFill="0" applyProtection="0">
      <alignment horizontal="right" vertical="center"/>
    </xf>
    <xf numFmtId="0" fontId="70" fillId="17" borderId="0" applyNumberFormat="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69" fillId="54" borderId="0" applyNumberFormat="0" applyBorder="0" applyAlignment="0" applyProtection="0">
      <alignment vertical="center"/>
    </xf>
    <xf numFmtId="0" fontId="114" fillId="58" borderId="8">
      <alignment vertical="center"/>
      <protection locked="0"/>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70" fillId="55" borderId="0" applyNumberFormat="0" applyBorder="0" applyAlignment="0" applyProtection="0">
      <alignment vertical="center"/>
    </xf>
    <xf numFmtId="15" fontId="113" fillId="0" borderId="0">
      <alignment vertical="center"/>
    </xf>
    <xf numFmtId="0" fontId="10" fillId="0" borderId="0">
      <alignment vertical="center"/>
    </xf>
    <xf numFmtId="9" fontId="11" fillId="0" borderId="0" applyFont="0" applyFill="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70" fillId="55" borderId="0" applyNumberFormat="0" applyBorder="0" applyAlignment="0" applyProtection="0">
      <alignment vertical="center"/>
    </xf>
    <xf numFmtId="0" fontId="70" fillId="17" borderId="0" applyNumberFormat="0" applyBorder="0" applyAlignment="0" applyProtection="0">
      <alignment vertical="center"/>
    </xf>
    <xf numFmtId="0" fontId="28" fillId="11" borderId="0" applyNumberFormat="0" applyBorder="0" applyAlignment="0" applyProtection="0">
      <alignment vertical="center"/>
    </xf>
    <xf numFmtId="0" fontId="70" fillId="7" borderId="0" applyNumberFormat="0" applyBorder="0" applyAlignment="0" applyProtection="0">
      <alignment vertical="center"/>
    </xf>
    <xf numFmtId="0" fontId="11" fillId="0" borderId="0" applyFont="0" applyFill="0" applyBorder="0" applyAlignment="0" applyProtection="0">
      <alignment vertical="center"/>
    </xf>
    <xf numFmtId="0" fontId="28" fillId="11" borderId="0" applyNumberFormat="0" applyBorder="0" applyAlignment="0" applyProtection="0">
      <alignment vertical="center"/>
    </xf>
    <xf numFmtId="0" fontId="70" fillId="7" borderId="0" applyNumberFormat="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88" fillId="0" borderId="25" applyNumberFormat="0" applyFill="0" applyAlignment="0" applyProtection="0">
      <alignment vertical="center"/>
    </xf>
    <xf numFmtId="0" fontId="28" fillId="11" borderId="0" applyNumberFormat="0" applyBorder="0" applyAlignment="0" applyProtection="0">
      <alignment vertical="center"/>
    </xf>
    <xf numFmtId="0" fontId="88" fillId="0" borderId="25" applyNumberFormat="0" applyFill="0" applyAlignment="0" applyProtection="0">
      <alignment vertical="center"/>
    </xf>
    <xf numFmtId="0" fontId="48" fillId="0" borderId="22" applyNumberFormat="0" applyFill="0" applyAlignment="0" applyProtection="0">
      <alignment vertical="center"/>
    </xf>
    <xf numFmtId="0" fontId="70" fillId="7" borderId="0" applyNumberFormat="0" applyBorder="0" applyAlignment="0" applyProtection="0">
      <alignment vertical="center"/>
    </xf>
    <xf numFmtId="0" fontId="91" fillId="31" borderId="0" applyNumberFormat="0" applyBorder="0" applyAlignment="0" applyProtection="0">
      <alignment vertical="center"/>
    </xf>
    <xf numFmtId="0" fontId="28" fillId="11" borderId="0" applyNumberFormat="0" applyBorder="0" applyAlignment="0" applyProtection="0">
      <alignment vertical="center"/>
    </xf>
    <xf numFmtId="0" fontId="88" fillId="0" borderId="25" applyNumberFormat="0" applyFill="0" applyAlignment="0" applyProtection="0">
      <alignment vertical="center"/>
    </xf>
    <xf numFmtId="0" fontId="28" fillId="10" borderId="0" applyNumberFormat="0" applyBorder="0" applyAlignment="0" applyProtection="0">
      <alignment vertical="center"/>
    </xf>
    <xf numFmtId="0" fontId="70" fillId="9" borderId="0" applyNumberFormat="0" applyBorder="0" applyAlignment="0" applyProtection="0">
      <alignment vertical="center"/>
    </xf>
    <xf numFmtId="0" fontId="81" fillId="18" borderId="0" applyNumberFormat="0" applyBorder="0" applyAlignment="0" applyProtection="0">
      <alignment vertical="center"/>
    </xf>
    <xf numFmtId="191" fontId="11" fillId="0" borderId="0" applyFont="0" applyFill="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70" fillId="4" borderId="0" applyNumberFormat="0" applyBorder="0" applyAlignment="0" applyProtection="0">
      <alignment vertical="center"/>
    </xf>
    <xf numFmtId="178" fontId="11" fillId="0" borderId="0" applyFont="0" applyFill="0" applyBorder="0" applyAlignment="0" applyProtection="0">
      <alignment vertical="center"/>
    </xf>
    <xf numFmtId="0" fontId="70" fillId="4" borderId="0" applyNumberFormat="0" applyBorder="0" applyAlignment="0" applyProtection="0">
      <alignment vertical="center"/>
    </xf>
    <xf numFmtId="0" fontId="70" fillId="9" borderId="0" applyNumberFormat="0" applyBorder="0" applyAlignment="0" applyProtection="0">
      <alignment vertical="center"/>
    </xf>
    <xf numFmtId="0" fontId="74" fillId="18" borderId="0" applyNumberFormat="0" applyBorder="0" applyAlignment="0" applyProtection="0">
      <alignment vertical="center"/>
    </xf>
    <xf numFmtId="0" fontId="70" fillId="4" borderId="0" applyNumberFormat="0" applyBorder="0" applyAlignment="0" applyProtection="0">
      <alignment vertical="center"/>
    </xf>
    <xf numFmtId="0" fontId="70" fillId="4" borderId="0" applyNumberFormat="0" applyBorder="0" applyAlignment="0" applyProtection="0">
      <alignment vertical="center"/>
    </xf>
    <xf numFmtId="0" fontId="78" fillId="0" borderId="9" applyNumberFormat="0" applyFill="0" applyProtection="0">
      <alignment horizontal="right" vertical="center"/>
    </xf>
    <xf numFmtId="0" fontId="70" fillId="4" borderId="0" applyNumberFormat="0" applyBorder="0" applyAlignment="0" applyProtection="0">
      <alignment vertical="center"/>
    </xf>
    <xf numFmtId="0" fontId="11" fillId="0" borderId="0">
      <alignment vertical="center"/>
    </xf>
    <xf numFmtId="0" fontId="70" fillId="17" borderId="0" applyNumberFormat="0" applyBorder="0" applyAlignment="0" applyProtection="0">
      <alignment vertical="center"/>
    </xf>
    <xf numFmtId="0" fontId="70" fillId="17" borderId="0" applyNumberFormat="0" applyBorder="0" applyAlignment="0" applyProtection="0">
      <alignment vertical="center"/>
    </xf>
    <xf numFmtId="195" fontId="116" fillId="0" borderId="0">
      <alignment vertical="center"/>
    </xf>
    <xf numFmtId="0" fontId="70" fillId="17" borderId="0" applyNumberFormat="0" applyBorder="0" applyAlignment="0" applyProtection="0">
      <alignment vertical="center"/>
    </xf>
    <xf numFmtId="0" fontId="70" fillId="17" borderId="0" applyNumberFormat="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0" fontId="85" fillId="0" borderId="0" applyNumberFormat="0" applyFill="0" applyBorder="0" applyAlignment="0" applyProtection="0">
      <alignment vertical="center"/>
    </xf>
    <xf numFmtId="0" fontId="11" fillId="0" borderId="0">
      <alignment vertical="center"/>
    </xf>
    <xf numFmtId="0" fontId="70" fillId="17" borderId="0" applyNumberFormat="0" applyBorder="0" applyAlignment="0" applyProtection="0">
      <alignment vertical="center"/>
    </xf>
    <xf numFmtId="190" fontId="11" fillId="0" borderId="0" applyFont="0" applyFill="0" applyBorder="0" applyAlignment="0" applyProtection="0">
      <alignment vertical="center"/>
    </xf>
    <xf numFmtId="0" fontId="70" fillId="17" borderId="0" applyNumberFormat="0" applyBorder="0" applyAlignment="0" applyProtection="0">
      <alignment vertical="center"/>
    </xf>
    <xf numFmtId="0" fontId="91" fillId="20" borderId="0" applyNumberFormat="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0" fontId="91" fillId="20" borderId="0" applyNumberFormat="0" applyBorder="0" applyAlignment="0" applyProtection="0">
      <alignment vertical="center"/>
    </xf>
    <xf numFmtId="0" fontId="85" fillId="0" borderId="0" applyNumberFormat="0" applyFill="0" applyBorder="0" applyAlignment="0" applyProtection="0">
      <alignment vertical="center"/>
    </xf>
    <xf numFmtId="0" fontId="70" fillId="17" borderId="0" applyNumberFormat="0" applyBorder="0" applyAlignment="0" applyProtection="0">
      <alignment vertical="center"/>
    </xf>
    <xf numFmtId="0" fontId="91" fillId="20" borderId="0" applyNumberFormat="0" applyBorder="0" applyAlignment="0" applyProtection="0">
      <alignment vertical="center"/>
    </xf>
    <xf numFmtId="0" fontId="85" fillId="0" borderId="0" applyNumberFormat="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70" fillId="9" borderId="0" applyNumberFormat="0" applyBorder="0" applyAlignment="0" applyProtection="0">
      <alignment vertical="center"/>
    </xf>
    <xf numFmtId="0" fontId="28" fillId="51" borderId="0" applyNumberFormat="0" applyBorder="0" applyAlignment="0" applyProtection="0">
      <alignment vertical="center"/>
    </xf>
    <xf numFmtId="0" fontId="91" fillId="20" borderId="0" applyNumberFormat="0" applyBorder="0" applyAlignment="0" applyProtection="0">
      <alignment vertical="center"/>
    </xf>
    <xf numFmtId="9" fontId="11" fillId="0" borderId="0" applyFont="0" applyFill="0" applyBorder="0" applyAlignment="0" applyProtection="0">
      <alignment vertical="center"/>
    </xf>
    <xf numFmtId="0" fontId="28" fillId="51" borderId="0" applyNumberFormat="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28" fillId="51" borderId="0" applyNumberFormat="0" applyBorder="0" applyAlignment="0" applyProtection="0">
      <alignment vertical="center"/>
    </xf>
    <xf numFmtId="9" fontId="11" fillId="0" borderId="0" applyFont="0" applyFill="0" applyBorder="0" applyAlignment="0" applyProtection="0">
      <alignment vertical="center"/>
    </xf>
    <xf numFmtId="0" fontId="28" fillId="51" borderId="0" applyNumberFormat="0" applyBorder="0" applyAlignment="0" applyProtection="0">
      <alignment vertical="center"/>
    </xf>
    <xf numFmtId="0" fontId="117" fillId="59" borderId="0" applyNumberFormat="0" applyBorder="0" applyAlignment="0" applyProtection="0">
      <alignment vertical="center"/>
    </xf>
    <xf numFmtId="9" fontId="11" fillId="0" borderId="0" applyFont="0" applyFill="0" applyBorder="0" applyAlignment="0" applyProtection="0">
      <alignment vertical="center"/>
    </xf>
    <xf numFmtId="0" fontId="115" fillId="52" borderId="35" applyNumberFormat="0" applyAlignment="0" applyProtection="0">
      <alignment vertical="center"/>
    </xf>
    <xf numFmtId="0" fontId="28" fillId="4" borderId="0" applyNumberFormat="0" applyBorder="0" applyAlignment="0" applyProtection="0">
      <alignment vertical="center"/>
    </xf>
    <xf numFmtId="9" fontId="11" fillId="0" borderId="0" applyFont="0" applyFill="0" applyBorder="0" applyAlignment="0" applyProtection="0">
      <alignment vertical="center"/>
    </xf>
    <xf numFmtId="0" fontId="115" fillId="52" borderId="35" applyNumberFormat="0" applyAlignment="0" applyProtection="0">
      <alignment vertical="center"/>
    </xf>
    <xf numFmtId="0" fontId="28" fillId="4" borderId="0" applyNumberFormat="0" applyBorder="0" applyAlignment="0" applyProtection="0">
      <alignment vertical="center"/>
    </xf>
    <xf numFmtId="0" fontId="11" fillId="0" borderId="0">
      <alignment vertical="center"/>
    </xf>
    <xf numFmtId="0" fontId="28" fillId="52" borderId="0" applyNumberFormat="0" applyBorder="0" applyAlignment="0" applyProtection="0">
      <alignment vertical="center"/>
    </xf>
    <xf numFmtId="9" fontId="11" fillId="0" borderId="0" applyFont="0" applyFill="0" applyBorder="0" applyAlignment="0" applyProtection="0">
      <alignment vertical="center"/>
    </xf>
    <xf numFmtId="0" fontId="115" fillId="52" borderId="35" applyNumberFormat="0" applyAlignment="0" applyProtection="0">
      <alignment vertical="center"/>
    </xf>
    <xf numFmtId="0" fontId="28" fillId="4" borderId="0" applyNumberFormat="0" applyBorder="0" applyAlignment="0" applyProtection="0">
      <alignment vertical="center"/>
    </xf>
    <xf numFmtId="0" fontId="11" fillId="0" borderId="0">
      <alignment vertical="center"/>
    </xf>
    <xf numFmtId="0" fontId="78" fillId="0" borderId="9" applyNumberFormat="0" applyFill="0" applyProtection="0">
      <alignment horizontal="left" vertical="center"/>
    </xf>
    <xf numFmtId="0" fontId="28" fillId="52" borderId="0" applyNumberFormat="0" applyBorder="0" applyAlignment="0" applyProtection="0">
      <alignment vertical="center"/>
    </xf>
    <xf numFmtId="0" fontId="115" fillId="52" borderId="35" applyNumberFormat="0" applyAlignment="0" applyProtection="0">
      <alignment vertical="center"/>
    </xf>
    <xf numFmtId="0" fontId="28" fillId="4" borderId="0" applyNumberFormat="0" applyBorder="0" applyAlignment="0" applyProtection="0">
      <alignment vertical="center"/>
    </xf>
    <xf numFmtId="0" fontId="11" fillId="0" borderId="0">
      <alignment vertical="center"/>
    </xf>
    <xf numFmtId="0" fontId="70" fillId="4" borderId="0" applyNumberFormat="0" applyBorder="0" applyAlignment="0" applyProtection="0">
      <alignment vertical="center"/>
    </xf>
    <xf numFmtId="0" fontId="70" fillId="4" borderId="0" applyNumberFormat="0" applyBorder="0" applyAlignment="0" applyProtection="0">
      <alignment vertical="center"/>
    </xf>
    <xf numFmtId="0" fontId="103" fillId="0" borderId="0" applyNumberFormat="0" applyFill="0" applyBorder="0" applyAlignment="0" applyProtection="0">
      <alignment vertical="center"/>
    </xf>
    <xf numFmtId="0" fontId="70" fillId="4" borderId="0" applyNumberFormat="0" applyBorder="0" applyAlignment="0" applyProtection="0">
      <alignment vertical="center"/>
    </xf>
    <xf numFmtId="0" fontId="11" fillId="60" borderId="0" applyNumberFormat="0" applyFont="0" applyBorder="0" applyAlignment="0" applyProtection="0">
      <alignment vertical="center"/>
    </xf>
    <xf numFmtId="0" fontId="70" fillId="9" borderId="0" applyNumberFormat="0" applyBorder="0" applyAlignment="0" applyProtection="0">
      <alignment vertical="center"/>
    </xf>
    <xf numFmtId="0" fontId="70" fillId="16" borderId="0" applyNumberFormat="0" applyBorder="0" applyAlignment="0" applyProtection="0">
      <alignment vertical="center"/>
    </xf>
    <xf numFmtId="0" fontId="70" fillId="9" borderId="0" applyNumberFormat="0" applyBorder="0" applyAlignment="0" applyProtection="0">
      <alignment vertical="center"/>
    </xf>
    <xf numFmtId="0" fontId="116" fillId="0" borderId="0">
      <alignment vertical="center"/>
    </xf>
    <xf numFmtId="0" fontId="70" fillId="9" borderId="0" applyNumberFormat="0" applyBorder="0" applyAlignment="0" applyProtection="0">
      <alignment vertical="center"/>
    </xf>
    <xf numFmtId="0" fontId="67" fillId="0" borderId="20" applyNumberFormat="0" applyFill="0" applyProtection="0">
      <alignment horizontal="left" vertical="center"/>
    </xf>
    <xf numFmtId="0" fontId="70" fillId="9" borderId="0" applyNumberFormat="0" applyBorder="0" applyAlignment="0" applyProtection="0">
      <alignment vertical="center"/>
    </xf>
    <xf numFmtId="0" fontId="97" fillId="0" borderId="30">
      <alignment horizontal="center" vertical="center"/>
    </xf>
    <xf numFmtId="0" fontId="11" fillId="0" borderId="0">
      <alignment vertical="center"/>
    </xf>
    <xf numFmtId="0" fontId="70" fillId="9" borderId="0" applyNumberFormat="0" applyBorder="0" applyAlignment="0" applyProtection="0">
      <alignment vertical="center"/>
    </xf>
    <xf numFmtId="9" fontId="11" fillId="0" borderId="0" applyFont="0" applyFill="0" applyBorder="0" applyAlignment="0" applyProtection="0">
      <alignment vertical="center"/>
    </xf>
    <xf numFmtId="0" fontId="118" fillId="0" borderId="40" applyNumberFormat="0" applyFill="0" applyAlignment="0" applyProtection="0">
      <alignment vertical="center"/>
    </xf>
    <xf numFmtId="0" fontId="70" fillId="9" borderId="0" applyNumberFormat="0" applyBorder="0" applyAlignment="0" applyProtection="0">
      <alignment vertical="center"/>
    </xf>
    <xf numFmtId="0" fontId="88" fillId="0" borderId="25" applyNumberFormat="0" applyFill="0" applyAlignment="0" applyProtection="0">
      <alignment vertical="center"/>
    </xf>
    <xf numFmtId="0" fontId="70" fillId="9" borderId="0" applyNumberFormat="0" applyBorder="0" applyAlignment="0" applyProtection="0">
      <alignment vertical="center"/>
    </xf>
    <xf numFmtId="0" fontId="88" fillId="0" borderId="25" applyNumberFormat="0" applyFill="0" applyAlignment="0" applyProtection="0">
      <alignment vertical="center"/>
    </xf>
    <xf numFmtId="0" fontId="70" fillId="7" borderId="0" applyNumberFormat="0" applyBorder="0" applyAlignment="0" applyProtection="0">
      <alignment vertical="center"/>
    </xf>
    <xf numFmtId="0" fontId="28" fillId="18" borderId="0" applyNumberFormat="0" applyBorder="0" applyAlignment="0" applyProtection="0">
      <alignment vertical="center"/>
    </xf>
    <xf numFmtId="0" fontId="11" fillId="0" borderId="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80" fillId="11" borderId="1" applyNumberFormat="0" applyBorder="0" applyAlignment="0" applyProtection="0">
      <alignment vertical="center"/>
    </xf>
    <xf numFmtId="0" fontId="28" fillId="51" borderId="0" applyNumberFormat="0" applyBorder="0" applyAlignment="0" applyProtection="0">
      <alignment vertical="center"/>
    </xf>
    <xf numFmtId="0" fontId="70" fillId="24" borderId="0" applyNumberFormat="0" applyBorder="0" applyAlignment="0" applyProtection="0">
      <alignment vertical="center"/>
    </xf>
    <xf numFmtId="0" fontId="109" fillId="0" borderId="36" applyNumberFormat="0" applyFill="0" applyAlignment="0" applyProtection="0">
      <alignment vertical="center"/>
    </xf>
    <xf numFmtId="0" fontId="11" fillId="0" borderId="0">
      <alignment vertical="center"/>
    </xf>
    <xf numFmtId="0" fontId="74" fillId="10" borderId="0" applyNumberFormat="0" applyBorder="0" applyAlignment="0" applyProtection="0">
      <alignment vertical="center"/>
    </xf>
    <xf numFmtId="0" fontId="70" fillId="24" borderId="0" applyNumberFormat="0" applyBorder="0" applyAlignment="0" applyProtection="0">
      <alignment vertical="center"/>
    </xf>
    <xf numFmtId="0" fontId="11" fillId="0" borderId="0">
      <alignment vertical="center"/>
    </xf>
    <xf numFmtId="0" fontId="74" fillId="10" borderId="0" applyNumberFormat="0" applyBorder="0" applyAlignment="0" applyProtection="0">
      <alignment vertical="center"/>
    </xf>
    <xf numFmtId="0" fontId="70" fillId="7" borderId="0" applyNumberFormat="0" applyBorder="0" applyAlignment="0" applyProtection="0">
      <alignment vertical="center"/>
    </xf>
    <xf numFmtId="0" fontId="119" fillId="52" borderId="41">
      <alignment horizontal="left" vertical="center"/>
      <protection locked="0" hidden="1"/>
    </xf>
    <xf numFmtId="0" fontId="70" fillId="7" borderId="0" applyNumberFormat="0" applyBorder="0" applyAlignment="0" applyProtection="0">
      <alignment vertical="center"/>
    </xf>
    <xf numFmtId="0" fontId="119" fillId="52" borderId="41">
      <alignment horizontal="left" vertical="center"/>
      <protection locked="0" hidden="1"/>
    </xf>
    <xf numFmtId="0" fontId="109" fillId="0" borderId="36" applyNumberFormat="0" applyFill="0" applyAlignment="0" applyProtection="0">
      <alignment vertical="center"/>
    </xf>
    <xf numFmtId="0" fontId="70" fillId="7" borderId="0" applyNumberFormat="0" applyBorder="0" applyAlignment="0" applyProtection="0">
      <alignment vertical="center"/>
    </xf>
    <xf numFmtId="184" fontId="11" fillId="0" borderId="0" applyFont="0" applyFill="0" applyBorder="0" applyAlignment="0" applyProtection="0">
      <alignment vertical="center"/>
    </xf>
    <xf numFmtId="0" fontId="96" fillId="0" borderId="37" applyNumberFormat="0" applyFill="0" applyAlignment="0" applyProtection="0">
      <alignment vertical="center"/>
    </xf>
    <xf numFmtId="0" fontId="48" fillId="0" borderId="42" applyNumberFormat="0" applyFill="0" applyAlignment="0" applyProtection="0">
      <alignment vertical="center"/>
    </xf>
    <xf numFmtId="0" fontId="70" fillId="7" borderId="0" applyNumberFormat="0" applyBorder="0" applyAlignment="0" applyProtection="0">
      <alignment vertical="center"/>
    </xf>
    <xf numFmtId="0" fontId="91" fillId="31" borderId="0" applyNumberFormat="0" applyBorder="0" applyAlignment="0" applyProtection="0">
      <alignment vertical="center"/>
    </xf>
    <xf numFmtId="0" fontId="48" fillId="0" borderId="42" applyNumberFormat="0" applyFill="0" applyAlignment="0" applyProtection="0">
      <alignment vertical="center"/>
    </xf>
    <xf numFmtId="0" fontId="70" fillId="7" borderId="0" applyNumberFormat="0" applyBorder="0" applyAlignment="0" applyProtection="0">
      <alignment vertical="center"/>
    </xf>
    <xf numFmtId="0" fontId="91" fillId="31" borderId="0" applyNumberFormat="0" applyBorder="0" applyAlignment="0" applyProtection="0">
      <alignment vertical="center"/>
    </xf>
    <xf numFmtId="0" fontId="48" fillId="0" borderId="22" applyNumberFormat="0" applyFill="0" applyAlignment="0" applyProtection="0">
      <alignment vertical="center"/>
    </xf>
    <xf numFmtId="0" fontId="70" fillId="7" borderId="0" applyNumberFormat="0" applyBorder="0" applyAlignment="0" applyProtection="0">
      <alignment vertical="center"/>
    </xf>
    <xf numFmtId="0" fontId="88" fillId="0" borderId="25" applyNumberFormat="0" applyFill="0" applyAlignment="0" applyProtection="0">
      <alignment vertical="center"/>
    </xf>
    <xf numFmtId="0" fontId="48" fillId="0" borderId="22" applyNumberFormat="0" applyFill="0" applyAlignment="0" applyProtection="0">
      <alignment vertical="center"/>
    </xf>
    <xf numFmtId="0" fontId="70" fillId="7" borderId="0" applyNumberFormat="0" applyBorder="0" applyAlignment="0" applyProtection="0">
      <alignment vertical="center"/>
    </xf>
    <xf numFmtId="9" fontId="11" fillId="0" borderId="0" applyFont="0" applyFill="0" applyBorder="0" applyAlignment="0" applyProtection="0">
      <alignment vertical="center"/>
    </xf>
    <xf numFmtId="0" fontId="88" fillId="0" borderId="25" applyNumberFormat="0" applyFill="0" applyAlignment="0" applyProtection="0">
      <alignment vertical="center"/>
    </xf>
    <xf numFmtId="0" fontId="28" fillId="11" borderId="0" applyNumberFormat="0" applyBorder="0" applyAlignment="0" applyProtection="0">
      <alignment vertical="center"/>
    </xf>
    <xf numFmtId="0" fontId="28" fillId="52" borderId="0" applyNumberFormat="0" applyBorder="0" applyAlignment="0" applyProtection="0">
      <alignment vertical="center"/>
    </xf>
    <xf numFmtId="0" fontId="96" fillId="0" borderId="37" applyNumberFormat="0" applyFill="0" applyAlignment="0" applyProtection="0">
      <alignment vertical="center"/>
    </xf>
    <xf numFmtId="0" fontId="28" fillId="52" borderId="0" applyNumberFormat="0" applyBorder="0" applyAlignment="0" applyProtection="0">
      <alignment vertical="center"/>
    </xf>
    <xf numFmtId="0" fontId="97" fillId="0" borderId="0" applyNumberFormat="0" applyFill="0" applyBorder="0" applyAlignment="0" applyProtection="0">
      <alignment vertical="center"/>
    </xf>
    <xf numFmtId="0" fontId="11" fillId="0" borderId="0">
      <alignment vertical="center"/>
    </xf>
    <xf numFmtId="0" fontId="11" fillId="0" borderId="0">
      <alignment vertical="center"/>
    </xf>
    <xf numFmtId="0" fontId="70" fillId="52" borderId="0" applyNumberFormat="0" applyBorder="0" applyAlignment="0" applyProtection="0">
      <alignment vertical="center"/>
    </xf>
    <xf numFmtId="0" fontId="70" fillId="52" borderId="0" applyNumberFormat="0" applyBorder="0" applyAlignment="0" applyProtection="0">
      <alignment vertical="center"/>
    </xf>
    <xf numFmtId="0" fontId="70" fillId="16" borderId="0" applyNumberFormat="0" applyBorder="0" applyAlignment="0" applyProtection="0">
      <alignment vertical="center"/>
    </xf>
    <xf numFmtId="0" fontId="88" fillId="0" borderId="25" applyNumberFormat="0" applyFill="0" applyAlignment="0" applyProtection="0">
      <alignment vertical="center"/>
    </xf>
    <xf numFmtId="199" fontId="11" fillId="0" borderId="0" applyFont="0" applyFill="0" applyBorder="0" applyAlignment="0" applyProtection="0">
      <alignment vertical="center"/>
    </xf>
    <xf numFmtId="9" fontId="11" fillId="0" borderId="0" applyFont="0" applyFill="0" applyBorder="0" applyAlignment="0" applyProtection="0">
      <alignment vertical="center"/>
    </xf>
    <xf numFmtId="187" fontId="11" fillId="0" borderId="0" applyFont="0" applyFill="0" applyBorder="0" applyAlignment="0" applyProtection="0">
      <alignment vertical="center"/>
    </xf>
    <xf numFmtId="0" fontId="120" fillId="0" borderId="0" applyNumberFormat="0" applyFill="0" applyBorder="0" applyAlignment="0" applyProtection="0">
      <alignment vertical="center"/>
    </xf>
    <xf numFmtId="0" fontId="96" fillId="0" borderId="37" applyNumberFormat="0" applyFill="0" applyAlignment="0" applyProtection="0">
      <alignment vertical="center"/>
    </xf>
    <xf numFmtId="182" fontId="116" fillId="0" borderId="0">
      <alignment vertical="center"/>
    </xf>
    <xf numFmtId="0" fontId="109" fillId="0" borderId="36" applyNumberFormat="0" applyFill="0" applyAlignment="0" applyProtection="0">
      <alignment vertical="center"/>
    </xf>
    <xf numFmtId="0" fontId="11" fillId="0" borderId="0">
      <alignment vertical="center"/>
    </xf>
    <xf numFmtId="0" fontId="74" fillId="10" borderId="0" applyNumberFormat="0" applyBorder="0" applyAlignment="0" applyProtection="0">
      <alignment vertical="center"/>
    </xf>
    <xf numFmtId="15" fontId="113" fillId="0" borderId="0">
      <alignment vertical="center"/>
    </xf>
    <xf numFmtId="0" fontId="10" fillId="0" borderId="0">
      <alignment vertical="center"/>
    </xf>
    <xf numFmtId="15" fontId="113" fillId="0" borderId="0">
      <alignment vertical="center"/>
    </xf>
    <xf numFmtId="185" fontId="116" fillId="0" borderId="0">
      <alignment vertical="center"/>
    </xf>
    <xf numFmtId="0" fontId="108" fillId="31" borderId="0" applyNumberFormat="0" applyBorder="0" applyAlignment="0" applyProtection="0">
      <alignment vertical="center"/>
    </xf>
    <xf numFmtId="0" fontId="80" fillId="4" borderId="0" applyNumberFormat="0" applyBorder="0" applyAlignment="0" applyProtection="0">
      <alignment vertical="center"/>
    </xf>
    <xf numFmtId="0" fontId="11" fillId="0" borderId="0">
      <alignment vertical="center"/>
    </xf>
    <xf numFmtId="0" fontId="11" fillId="0" borderId="0">
      <alignment vertical="center"/>
    </xf>
    <xf numFmtId="9" fontId="11" fillId="0" borderId="0" applyFont="0" applyFill="0" applyBorder="0" applyAlignment="0" applyProtection="0">
      <alignment vertical="center"/>
    </xf>
    <xf numFmtId="0" fontId="121" fillId="0" borderId="43" applyNumberFormat="0" applyFill="0" applyAlignment="0" applyProtection="0">
      <alignment vertical="center"/>
    </xf>
    <xf numFmtId="0" fontId="69" fillId="9" borderId="0" applyNumberFormat="0" applyBorder="0" applyAlignment="0" applyProtection="0">
      <alignment vertical="center"/>
    </xf>
    <xf numFmtId="0" fontId="112" fillId="0" borderId="39" applyNumberFormat="0" applyAlignment="0" applyProtection="0">
      <alignment horizontal="left" vertical="center"/>
    </xf>
    <xf numFmtId="0" fontId="112" fillId="0" borderId="18">
      <alignment horizontal="left" vertical="center"/>
    </xf>
    <xf numFmtId="0" fontId="112" fillId="0" borderId="18">
      <alignment horizontal="left" vertical="center"/>
    </xf>
    <xf numFmtId="43" fontId="0" fillId="0" borderId="0" applyFont="0" applyFill="0" applyBorder="0" applyAlignment="0" applyProtection="0">
      <alignment vertical="center"/>
    </xf>
    <xf numFmtId="0" fontId="80" fillId="11" borderId="1" applyNumberFormat="0" applyBorder="0" applyAlignment="0" applyProtection="0">
      <alignment vertical="center"/>
    </xf>
    <xf numFmtId="43" fontId="0" fillId="0" borderId="0" applyFont="0" applyFill="0" applyBorder="0" applyAlignment="0" applyProtection="0">
      <alignment vertical="center"/>
    </xf>
    <xf numFmtId="0" fontId="80" fillId="11" borderId="1" applyNumberFormat="0" applyBorder="0" applyAlignment="0" applyProtection="0">
      <alignment vertical="center"/>
    </xf>
    <xf numFmtId="0" fontId="80" fillId="11" borderId="1" applyNumberFormat="0" applyBorder="0" applyAlignment="0" applyProtection="0">
      <alignment vertical="center"/>
    </xf>
    <xf numFmtId="0" fontId="80" fillId="11" borderId="1" applyNumberFormat="0" applyBorder="0" applyAlignment="0" applyProtection="0">
      <alignment vertical="center"/>
    </xf>
    <xf numFmtId="0" fontId="11" fillId="0" borderId="0">
      <alignment vertical="center"/>
    </xf>
    <xf numFmtId="0" fontId="80" fillId="11" borderId="1" applyNumberFormat="0" applyBorder="0" applyAlignment="0" applyProtection="0">
      <alignment vertical="center"/>
    </xf>
    <xf numFmtId="0" fontId="80" fillId="11" borderId="1" applyNumberFormat="0" applyBorder="0" applyAlignment="0" applyProtection="0">
      <alignment vertical="center"/>
    </xf>
    <xf numFmtId="180" fontId="122" fillId="61" borderId="0">
      <alignment vertical="center"/>
    </xf>
    <xf numFmtId="0" fontId="11" fillId="0" borderId="0">
      <alignment vertical="center"/>
    </xf>
    <xf numFmtId="0" fontId="69" fillId="62" borderId="0" applyNumberFormat="0" applyBorder="0" applyAlignment="0" applyProtection="0">
      <alignment vertical="center"/>
    </xf>
    <xf numFmtId="180" fontId="123" fillId="63" borderId="0">
      <alignment vertical="center"/>
    </xf>
    <xf numFmtId="38" fontId="11" fillId="0" borderId="0" applyFont="0" applyFill="0" applyBorder="0" applyAlignment="0" applyProtection="0">
      <alignment vertical="center"/>
    </xf>
    <xf numFmtId="0" fontId="103" fillId="0" borderId="0" applyNumberFormat="0" applyFill="0" applyBorder="0" applyAlignment="0" applyProtection="0">
      <alignment vertical="center"/>
    </xf>
    <xf numFmtId="0" fontId="11" fillId="0" borderId="0">
      <alignment vertical="center"/>
    </xf>
    <xf numFmtId="40" fontId="11" fillId="0" borderId="0" applyFont="0" applyFill="0" applyBorder="0" applyAlignment="0" applyProtection="0">
      <alignment vertical="center"/>
    </xf>
    <xf numFmtId="0" fontId="67" fillId="0" borderId="20" applyNumberFormat="0" applyFill="0" applyProtection="0">
      <alignment horizontal="center" vertical="center"/>
    </xf>
    <xf numFmtId="0" fontId="11" fillId="0" borderId="0">
      <alignment vertical="center"/>
    </xf>
    <xf numFmtId="43" fontId="0" fillId="0" borderId="0" applyFont="0" applyFill="0" applyBorder="0" applyAlignment="0" applyProtection="0">
      <alignment vertical="center"/>
    </xf>
    <xf numFmtId="192" fontId="11" fillId="0" borderId="0" applyFont="0" applyFill="0" applyBorder="0" applyAlignment="0" applyProtection="0">
      <alignment vertical="center"/>
    </xf>
    <xf numFmtId="197" fontId="11" fillId="0" borderId="0" applyFont="0" applyFill="0" applyBorder="0" applyAlignment="0" applyProtection="0">
      <alignment vertical="center"/>
    </xf>
    <xf numFmtId="40" fontId="124" fillId="56" borderId="41">
      <alignment horizontal="centerContinuous" vertical="center"/>
    </xf>
    <xf numFmtId="1" fontId="78" fillId="0" borderId="20" applyFill="0" applyProtection="0">
      <alignment horizontal="center" vertical="center"/>
    </xf>
    <xf numFmtId="0" fontId="88" fillId="0" borderId="25" applyNumberFormat="0" applyFill="0" applyAlignment="0" applyProtection="0">
      <alignment vertical="center"/>
    </xf>
    <xf numFmtId="1" fontId="78" fillId="0" borderId="20" applyFill="0" applyProtection="0">
      <alignment horizontal="center" vertical="center"/>
    </xf>
    <xf numFmtId="40" fontId="124" fillId="56" borderId="41">
      <alignment horizontal="centerContinuous" vertical="center"/>
    </xf>
    <xf numFmtId="37" fontId="125" fillId="0" borderId="0">
      <alignment vertical="center"/>
    </xf>
    <xf numFmtId="0" fontId="97" fillId="0" borderId="30">
      <alignment horizontal="center" vertical="center"/>
    </xf>
    <xf numFmtId="9" fontId="11" fillId="0" borderId="0" applyFont="0" applyFill="0" applyBorder="0" applyAlignment="0" applyProtection="0">
      <alignment vertical="center"/>
    </xf>
    <xf numFmtId="37" fontId="125" fillId="0" borderId="0">
      <alignment vertical="center"/>
    </xf>
    <xf numFmtId="0" fontId="97" fillId="0" borderId="30">
      <alignment horizontal="center" vertical="center"/>
    </xf>
    <xf numFmtId="37" fontId="125" fillId="0" borderId="0">
      <alignment vertical="center"/>
    </xf>
    <xf numFmtId="0" fontId="97" fillId="0" borderId="30">
      <alignment horizontal="center" vertical="center"/>
    </xf>
    <xf numFmtId="0" fontId="0" fillId="0" borderId="0">
      <alignment vertical="center"/>
    </xf>
    <xf numFmtId="37" fontId="125" fillId="0" borderId="0">
      <alignment vertical="center"/>
    </xf>
    <xf numFmtId="0" fontId="97" fillId="0" borderId="30">
      <alignment horizontal="center" vertical="center"/>
    </xf>
    <xf numFmtId="9" fontId="11" fillId="0" borderId="0" applyFont="0" applyFill="0" applyBorder="0" applyAlignment="0" applyProtection="0">
      <alignment vertical="center"/>
    </xf>
    <xf numFmtId="200" fontId="78" fillId="0" borderId="0">
      <alignment vertical="center"/>
    </xf>
    <xf numFmtId="0" fontId="106" fillId="0" borderId="0">
      <alignment vertical="center"/>
    </xf>
    <xf numFmtId="9" fontId="11" fillId="0" borderId="0" applyFont="0" applyFill="0" applyBorder="0" applyAlignment="0" applyProtection="0">
      <alignment vertical="center"/>
    </xf>
    <xf numFmtId="14" fontId="73" fillId="0" borderId="0">
      <alignment horizontal="center" vertical="center" wrapText="1"/>
      <protection locked="0"/>
    </xf>
    <xf numFmtId="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5" fillId="52" borderId="35" applyNumberFormat="0" applyAlignment="0" applyProtection="0">
      <alignment vertical="center"/>
    </xf>
    <xf numFmtId="10" fontId="11" fillId="0" borderId="0" applyFont="0" applyFill="0" applyBorder="0" applyAlignment="0" applyProtection="0">
      <alignment vertical="center"/>
    </xf>
    <xf numFmtId="0" fontId="0" fillId="0" borderId="0">
      <alignment vertical="center"/>
    </xf>
    <xf numFmtId="0" fontId="11" fillId="0" borderId="0">
      <alignment vertical="center"/>
    </xf>
    <xf numFmtId="0" fontId="114" fillId="58" borderId="8">
      <alignment vertical="center"/>
      <protection locked="0"/>
    </xf>
    <xf numFmtId="9" fontId="11" fillId="0" borderId="0" applyFont="0" applyFill="0" applyBorder="0" applyAlignment="0" applyProtection="0">
      <alignment vertical="center"/>
    </xf>
    <xf numFmtId="201" fontId="11" fillId="0" borderId="0" applyFont="0" applyFill="0" applyProtection="0">
      <alignment vertical="center"/>
    </xf>
    <xf numFmtId="0" fontId="11" fillId="0" borderId="0">
      <alignment vertical="center"/>
    </xf>
    <xf numFmtId="0" fontId="85" fillId="0" borderId="0" applyNumberFormat="0" applyFill="0" applyBorder="0" applyAlignment="0" applyProtection="0">
      <alignment vertical="center"/>
    </xf>
    <xf numFmtId="9" fontId="11" fillId="0" borderId="0" applyFont="0" applyFill="0" applyBorder="0" applyAlignment="0" applyProtection="0">
      <alignment vertical="center"/>
    </xf>
    <xf numFmtId="0" fontId="126" fillId="0" borderId="0" applyNumberFormat="0" applyFill="0" applyBorder="0" applyAlignment="0" applyProtection="0">
      <alignment vertical="center"/>
    </xf>
    <xf numFmtId="0" fontId="69" fillId="64" borderId="0" applyNumberFormat="0" applyBorder="0" applyAlignment="0" applyProtection="0">
      <alignment vertical="center"/>
    </xf>
    <xf numFmtId="0" fontId="11" fillId="0" borderId="0" applyNumberFormat="0" applyFont="0" applyFill="0" applyBorder="0" applyAlignment="0" applyProtection="0">
      <alignment horizontal="left" vertical="center"/>
    </xf>
    <xf numFmtId="15" fontId="11" fillId="0" borderId="0" applyFont="0" applyFill="0" applyBorder="0" applyAlignment="0" applyProtection="0">
      <alignment vertical="center"/>
    </xf>
    <xf numFmtId="0" fontId="97" fillId="0" borderId="30">
      <alignment horizontal="center" vertical="center"/>
    </xf>
    <xf numFmtId="0" fontId="78" fillId="0" borderId="9" applyNumberFormat="0" applyFill="0" applyProtection="0">
      <alignment horizontal="right" vertical="center"/>
    </xf>
    <xf numFmtId="15" fontId="11" fillId="0" borderId="0" applyFont="0" applyFill="0" applyBorder="0" applyAlignment="0" applyProtection="0">
      <alignment vertical="center"/>
    </xf>
    <xf numFmtId="0" fontId="78" fillId="0" borderId="9" applyNumberFormat="0" applyFill="0" applyProtection="0">
      <alignment horizontal="right" vertical="center"/>
    </xf>
    <xf numFmtId="4" fontId="11" fillId="0" borderId="0" applyFont="0" applyFill="0" applyBorder="0" applyAlignment="0" applyProtection="0">
      <alignment vertical="center"/>
    </xf>
    <xf numFmtId="0" fontId="96" fillId="0" borderId="0" applyNumberFormat="0" applyFill="0" applyBorder="0" applyAlignment="0" applyProtection="0">
      <alignment vertical="center"/>
    </xf>
    <xf numFmtId="4" fontId="11" fillId="0" borderId="0" applyFont="0" applyFill="0" applyBorder="0" applyAlignment="0" applyProtection="0">
      <alignment vertical="center"/>
    </xf>
    <xf numFmtId="0" fontId="11" fillId="0" borderId="0">
      <alignment vertical="center"/>
    </xf>
    <xf numFmtId="0" fontId="78" fillId="0" borderId="9" applyNumberFormat="0" applyFill="0" applyProtection="0">
      <alignment horizontal="right" vertical="center"/>
    </xf>
    <xf numFmtId="0" fontId="0" fillId="0" borderId="0">
      <alignment vertical="center"/>
    </xf>
    <xf numFmtId="0" fontId="97" fillId="0" borderId="30">
      <alignment horizontal="center" vertical="center"/>
    </xf>
    <xf numFmtId="0" fontId="97" fillId="0" borderId="30">
      <alignment horizontal="center" vertical="center"/>
    </xf>
    <xf numFmtId="0" fontId="0" fillId="0" borderId="0">
      <alignment vertical="center"/>
    </xf>
    <xf numFmtId="0" fontId="97" fillId="0" borderId="30">
      <alignment horizontal="center" vertical="center"/>
    </xf>
    <xf numFmtId="0" fontId="97" fillId="0" borderId="30">
      <alignment horizontal="center" vertical="center"/>
    </xf>
    <xf numFmtId="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60" borderId="0" applyNumberFormat="0" applyFont="0" applyBorder="0" applyAlignment="0" applyProtection="0">
      <alignment vertical="center"/>
    </xf>
    <xf numFmtId="0" fontId="11" fillId="0" borderId="0">
      <alignment vertical="center"/>
    </xf>
    <xf numFmtId="0" fontId="115" fillId="52" borderId="35" applyNumberFormat="0" applyAlignment="0" applyProtection="0">
      <alignment vertical="center"/>
    </xf>
    <xf numFmtId="0" fontId="114" fillId="58" borderId="8">
      <alignment vertical="center"/>
      <protection locked="0"/>
    </xf>
    <xf numFmtId="0" fontId="127" fillId="0" borderId="0">
      <alignment vertical="center"/>
    </xf>
    <xf numFmtId="0" fontId="69" fillId="54" borderId="0" applyNumberFormat="0" applyBorder="0" applyAlignment="0" applyProtection="0">
      <alignment vertical="center"/>
    </xf>
    <xf numFmtId="0" fontId="114" fillId="58" borderId="8">
      <alignment vertical="center"/>
      <protection locked="0"/>
    </xf>
    <xf numFmtId="0" fontId="114" fillId="58" borderId="8">
      <alignment vertical="center"/>
      <protection locked="0"/>
    </xf>
    <xf numFmtId="0" fontId="11" fillId="0" borderId="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43" fontId="0" fillId="0" borderId="0" applyFont="0" applyFill="0" applyBorder="0" applyAlignment="0" applyProtection="0">
      <alignment vertical="center"/>
    </xf>
    <xf numFmtId="9" fontId="11" fillId="0" borderId="0" applyFont="0" applyFill="0" applyBorder="0" applyAlignment="0" applyProtection="0">
      <alignment vertical="center"/>
    </xf>
    <xf numFmtId="0" fontId="85" fillId="0" borderId="0" applyNumberFormat="0" applyFill="0" applyBorder="0" applyAlignment="0" applyProtection="0">
      <alignment vertical="center"/>
    </xf>
    <xf numFmtId="9" fontId="11" fillId="0" borderId="0" applyFont="0" applyFill="0" applyBorder="0" applyAlignment="0" applyProtection="0">
      <alignment vertical="center"/>
    </xf>
    <xf numFmtId="0" fontId="128" fillId="0" borderId="0" applyNumberFormat="0" applyFill="0" applyBorder="0" applyAlignment="0" applyProtection="0">
      <alignment vertical="center"/>
    </xf>
    <xf numFmtId="194" fontId="0" fillId="0" borderId="0" applyFont="0" applyFill="0" applyBorder="0" applyAlignment="0" applyProtection="0">
      <alignment vertical="center"/>
    </xf>
    <xf numFmtId="9" fontId="11" fillId="0" borderId="0" applyFont="0" applyFill="0" applyBorder="0" applyAlignment="0" applyProtection="0">
      <alignment vertical="center"/>
    </xf>
    <xf numFmtId="0" fontId="103" fillId="0" borderId="0" applyNumberFormat="0" applyFill="0" applyBorder="0" applyAlignment="0" applyProtection="0">
      <alignment vertical="center"/>
    </xf>
    <xf numFmtId="0" fontId="91" fillId="20" borderId="0" applyNumberFormat="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pplyProtection="0"/>
    <xf numFmtId="0" fontId="11" fillId="0" borderId="0">
      <alignment vertical="center"/>
    </xf>
    <xf numFmtId="9" fontId="11" fillId="0" borderId="0" applyFont="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0" fillId="0" borderId="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21" fillId="0" borderId="43" applyNumberFormat="0" applyFill="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09" fillId="0" borderId="36" applyNumberFormat="0" applyFill="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8" fillId="0" borderId="9" applyNumberFormat="0" applyFill="0" applyProtection="0">
      <alignment horizontal="right" vertical="center"/>
    </xf>
    <xf numFmtId="9" fontId="11" fillId="0" borderId="0" applyFont="0" applyFill="0" applyBorder="0" applyAlignment="0" applyProtection="0">
      <alignment vertical="center"/>
    </xf>
    <xf numFmtId="0" fontId="118" fillId="0" borderId="40" applyNumberFormat="0" applyFill="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128" fillId="0" borderId="44" applyNumberFormat="0" applyFill="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26" fillId="0" borderId="0" applyNumberFormat="0" applyFill="0" applyBorder="0" applyAlignment="0" applyProtection="0">
      <alignment vertical="center"/>
    </xf>
    <xf numFmtId="0" fontId="85" fillId="0" borderId="0" applyNumberFormat="0" applyFill="0" applyBorder="0" applyAlignment="0" applyProtection="0">
      <alignment vertical="center"/>
    </xf>
    <xf numFmtId="9" fontId="11" fillId="0" borderId="0" applyFont="0" applyFill="0" applyBorder="0" applyAlignment="0" applyProtection="0">
      <alignment vertical="center"/>
    </xf>
    <xf numFmtId="0" fontId="103" fillId="0" borderId="0" applyNumberFormat="0" applyFill="0" applyBorder="0" applyAlignment="0" applyProtection="0">
      <alignment vertical="center"/>
    </xf>
    <xf numFmtId="9" fontId="11" fillId="0" borderId="0" applyFont="0" applyFill="0" applyBorder="0" applyAlignment="0" applyProtection="0">
      <alignment vertical="center"/>
    </xf>
    <xf numFmtId="0" fontId="103" fillId="0" borderId="0" applyNumberFormat="0" applyFill="0" applyBorder="0" applyAlignment="0" applyProtection="0">
      <alignment vertical="center"/>
    </xf>
    <xf numFmtId="203" fontId="11" fillId="0" borderId="0" applyFont="0" applyFill="0" applyBorder="0" applyAlignment="0" applyProtection="0">
      <alignment vertical="center"/>
    </xf>
    <xf numFmtId="0" fontId="129" fillId="0" borderId="9" applyNumberFormat="0" applyFill="0" applyProtection="0">
      <alignment horizontal="center" vertical="center"/>
    </xf>
    <xf numFmtId="0" fontId="78" fillId="0" borderId="9" applyNumberFormat="0" applyFill="0" applyProtection="0">
      <alignment horizontal="right" vertical="center"/>
    </xf>
    <xf numFmtId="0" fontId="78" fillId="0" borderId="9" applyNumberFormat="0" applyFill="0" applyProtection="0">
      <alignment horizontal="right" vertical="center"/>
    </xf>
    <xf numFmtId="0" fontId="88" fillId="0" borderId="25" applyNumberFormat="0" applyFill="0" applyAlignment="0" applyProtection="0">
      <alignment vertical="center"/>
    </xf>
    <xf numFmtId="0" fontId="88" fillId="0" borderId="25" applyNumberFormat="0" applyFill="0" applyAlignment="0" applyProtection="0">
      <alignment vertical="center"/>
    </xf>
    <xf numFmtId="0" fontId="109" fillId="0" borderId="36" applyNumberFormat="0" applyFill="0" applyAlignment="0" applyProtection="0">
      <alignment vertical="center"/>
    </xf>
    <xf numFmtId="0" fontId="88" fillId="0" borderId="25" applyNumberFormat="0" applyFill="0" applyAlignment="0" applyProtection="0">
      <alignment vertical="center"/>
    </xf>
    <xf numFmtId="0" fontId="11" fillId="0" borderId="0">
      <alignment vertical="center"/>
    </xf>
    <xf numFmtId="0" fontId="109" fillId="0" borderId="36" applyNumberFormat="0" applyFill="0" applyAlignment="0" applyProtection="0">
      <alignment vertical="center"/>
    </xf>
    <xf numFmtId="0" fontId="11" fillId="0" borderId="0">
      <alignment vertical="center"/>
    </xf>
    <xf numFmtId="0" fontId="109" fillId="0" borderId="36" applyNumberFormat="0" applyFill="0" applyAlignment="0" applyProtection="0">
      <alignment vertical="center"/>
    </xf>
    <xf numFmtId="0" fontId="11" fillId="0" borderId="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96" fillId="0" borderId="37" applyNumberFormat="0" applyFill="0" applyAlignment="0" applyProtection="0">
      <alignment vertical="center"/>
    </xf>
    <xf numFmtId="0" fontId="74" fillId="10" borderId="0" applyNumberFormat="0" applyBorder="0" applyAlignment="0" applyProtection="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11" fillId="0" borderId="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109" fillId="0" borderId="36" applyNumberFormat="0" applyFill="0" applyAlignment="0" applyProtection="0">
      <alignment vertical="center"/>
    </xf>
    <xf numFmtId="0" fontId="11" fillId="0" borderId="0">
      <alignment vertical="center"/>
    </xf>
    <xf numFmtId="0" fontId="11" fillId="0" borderId="0"/>
    <xf numFmtId="0" fontId="128" fillId="0" borderId="44" applyNumberFormat="0" applyFill="0" applyAlignment="0" applyProtection="0">
      <alignment vertical="center"/>
    </xf>
    <xf numFmtId="0" fontId="74" fillId="10" borderId="0" applyNumberFormat="0" applyBorder="0" applyAlignment="0" applyProtection="0">
      <alignment vertical="center"/>
    </xf>
    <xf numFmtId="0" fontId="96" fillId="0" borderId="37" applyNumberFormat="0" applyFill="0" applyAlignment="0" applyProtection="0">
      <alignment vertical="center"/>
    </xf>
    <xf numFmtId="0" fontId="74" fillId="10" borderId="0" applyNumberFormat="0" applyBorder="0" applyAlignment="0" applyProtection="0">
      <alignmen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78" fillId="0" borderId="9" applyNumberFormat="0" applyFill="0" applyProtection="0">
      <alignment horizontal="lef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96" fillId="0" borderId="0" applyNumberFormat="0" applyFill="0" applyBorder="0" applyAlignment="0" applyProtection="0">
      <alignmen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111" fillId="0" borderId="1">
      <alignment horizontal="left" vertical="center"/>
    </xf>
    <xf numFmtId="0" fontId="96" fillId="0" borderId="37" applyNumberFormat="0" applyFill="0" applyAlignment="0" applyProtection="0">
      <alignment vertical="center"/>
    </xf>
    <xf numFmtId="0" fontId="96" fillId="0" borderId="37" applyNumberFormat="0" applyFill="0" applyAlignment="0" applyProtection="0">
      <alignment vertical="center"/>
    </xf>
    <xf numFmtId="0" fontId="11" fillId="0" borderId="0">
      <alignment vertical="center"/>
    </xf>
    <xf numFmtId="0" fontId="96" fillId="0" borderId="37" applyNumberFormat="0" applyFill="0" applyAlignment="0" applyProtection="0">
      <alignment vertical="center"/>
    </xf>
    <xf numFmtId="1" fontId="78" fillId="0" borderId="20" applyFill="0" applyProtection="0">
      <alignment horizontal="center" vertical="center"/>
    </xf>
    <xf numFmtId="0" fontId="11" fillId="0" borderId="0">
      <alignment vertical="center"/>
    </xf>
    <xf numFmtId="0" fontId="128" fillId="0" borderId="0" applyNumberFormat="0" applyFill="0" applyBorder="0" applyAlignment="0" applyProtection="0">
      <alignment vertical="center"/>
    </xf>
    <xf numFmtId="194" fontId="0" fillId="0" borderId="0" applyFon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31" borderId="0" applyNumberFormat="0" applyBorder="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0" fillId="0" borderId="0">
      <alignment vertical="center"/>
    </xf>
    <xf numFmtId="0" fontId="115" fillId="52" borderId="35" applyNumberFormat="0" applyAlignment="0" applyProtection="0">
      <alignment vertical="center"/>
    </xf>
    <xf numFmtId="0" fontId="103" fillId="0" borderId="0" applyNumberFormat="0" applyFill="0" applyBorder="0" applyAlignment="0" applyProtection="0">
      <alignment vertical="center"/>
    </xf>
    <xf numFmtId="0" fontId="129" fillId="0" borderId="9" applyNumberFormat="0" applyFill="0" applyProtection="0">
      <alignment horizontal="center" vertical="center"/>
    </xf>
    <xf numFmtId="0" fontId="11" fillId="0" borderId="0">
      <alignment vertical="center"/>
    </xf>
    <xf numFmtId="0" fontId="129" fillId="0" borderId="9" applyNumberFormat="0" applyFill="0" applyProtection="0">
      <alignment horizontal="center" vertical="center"/>
    </xf>
    <xf numFmtId="0" fontId="74" fillId="18" borderId="0" applyNumberFormat="0" applyBorder="0" applyAlignment="0" applyProtection="0">
      <alignment vertical="center"/>
    </xf>
    <xf numFmtId="0" fontId="129" fillId="0" borderId="9" applyNumberFormat="0" applyFill="0" applyProtection="0">
      <alignment horizontal="center" vertical="center"/>
    </xf>
    <xf numFmtId="0" fontId="129" fillId="0" borderId="9" applyNumberFormat="0" applyFill="0" applyProtection="0">
      <alignment horizontal="center" vertical="center"/>
    </xf>
    <xf numFmtId="0" fontId="129" fillId="0" borderId="9" applyNumberFormat="0" applyFill="0" applyProtection="0">
      <alignment horizontal="center" vertical="center"/>
    </xf>
    <xf numFmtId="0" fontId="91" fillId="20" borderId="0" applyNumberFormat="0" applyBorder="0" applyAlignment="0" applyProtection="0">
      <alignment vertical="center"/>
    </xf>
    <xf numFmtId="0" fontId="129" fillId="0" borderId="9" applyNumberFormat="0" applyFill="0" applyProtection="0">
      <alignment horizontal="center" vertical="center"/>
    </xf>
    <xf numFmtId="0" fontId="129" fillId="0" borderId="9" applyNumberFormat="0" applyFill="0" applyProtection="0">
      <alignment horizontal="center" vertical="center"/>
    </xf>
    <xf numFmtId="0" fontId="130" fillId="0" borderId="0" applyNumberFormat="0" applyFill="0" applyBorder="0" applyAlignment="0" applyProtection="0">
      <alignment vertical="center"/>
    </xf>
    <xf numFmtId="0" fontId="130" fillId="0" borderId="0" applyNumberFormat="0" applyFill="0" applyBorder="0" applyAlignment="0" applyProtection="0">
      <alignment vertical="center"/>
    </xf>
    <xf numFmtId="0" fontId="67" fillId="0" borderId="20" applyNumberFormat="0" applyFill="0" applyProtection="0">
      <alignment horizontal="center" vertical="center"/>
    </xf>
    <xf numFmtId="0" fontId="11" fillId="0" borderId="0">
      <alignment vertical="center"/>
    </xf>
    <xf numFmtId="0" fontId="67" fillId="0" borderId="20" applyNumberFormat="0" applyFill="0" applyProtection="0">
      <alignment horizontal="center" vertical="center"/>
    </xf>
    <xf numFmtId="0" fontId="11" fillId="0" borderId="0">
      <alignment vertical="center"/>
    </xf>
    <xf numFmtId="0" fontId="11" fillId="0" borderId="0">
      <alignment vertical="center"/>
    </xf>
    <xf numFmtId="0" fontId="67" fillId="0" borderId="20" applyNumberFormat="0" applyFill="0" applyProtection="0">
      <alignment horizontal="center" vertical="center"/>
    </xf>
    <xf numFmtId="0" fontId="11" fillId="0" borderId="0">
      <alignment vertical="center"/>
    </xf>
    <xf numFmtId="0" fontId="67" fillId="0" borderId="20" applyNumberFormat="0" applyFill="0" applyProtection="0">
      <alignment horizontal="center" vertical="center"/>
    </xf>
    <xf numFmtId="0" fontId="11" fillId="0" borderId="0">
      <alignment vertical="center"/>
    </xf>
    <xf numFmtId="0" fontId="67" fillId="0" borderId="20" applyNumberFormat="0" applyFill="0" applyProtection="0">
      <alignment horizontal="center" vertical="center"/>
    </xf>
    <xf numFmtId="0" fontId="11" fillId="0" borderId="0">
      <alignment vertical="center"/>
    </xf>
    <xf numFmtId="0" fontId="91" fillId="20" borderId="0" applyNumberFormat="0" applyBorder="0" applyAlignment="0" applyProtection="0">
      <alignment vertical="center"/>
    </xf>
    <xf numFmtId="0" fontId="85" fillId="0" borderId="0" applyNumberFormat="0" applyFill="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85" fillId="0" borderId="0" applyNumberFormat="0" applyFill="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110" fillId="0" borderId="0" applyNumberFormat="0" applyFill="0" applyBorder="0" applyAlignment="0" applyProtection="0">
      <alignment vertical="center"/>
    </xf>
    <xf numFmtId="0" fontId="91" fillId="20" borderId="0" applyNumberFormat="0" applyBorder="0" applyAlignment="0" applyProtection="0">
      <alignment vertical="center"/>
    </xf>
    <xf numFmtId="0" fontId="91" fillId="31"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91" fillId="20" borderId="0" applyNumberFormat="0" applyBorder="0" applyAlignment="0" applyProtection="0">
      <alignment vertical="center"/>
    </xf>
    <xf numFmtId="0" fontId="108" fillId="31" borderId="0" applyNumberFormat="0" applyBorder="0" applyAlignment="0" applyProtection="0">
      <alignment vertical="center"/>
    </xf>
    <xf numFmtId="0" fontId="91" fillId="20" borderId="0" applyNumberFormat="0" applyBorder="0" applyAlignment="0" applyProtection="0">
      <alignment vertical="center"/>
    </xf>
    <xf numFmtId="0" fontId="11" fillId="0" borderId="0">
      <alignment vertical="center"/>
    </xf>
    <xf numFmtId="0" fontId="108" fillId="31" borderId="0" applyNumberFormat="0" applyBorder="0" applyAlignment="0" applyProtection="0">
      <alignment vertical="center"/>
    </xf>
    <xf numFmtId="0" fontId="108"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91" fillId="31" borderId="0" applyNumberFormat="0" applyBorder="0" applyAlignment="0" applyProtection="0">
      <alignment vertical="center"/>
    </xf>
    <xf numFmtId="0" fontId="11" fillId="0" borderId="0">
      <alignment vertical="center"/>
    </xf>
    <xf numFmtId="0" fontId="108" fillId="20" borderId="0" applyNumberFormat="0" applyBorder="0" applyAlignment="0" applyProtection="0">
      <alignment vertical="center"/>
    </xf>
    <xf numFmtId="0" fontId="108" fillId="20" borderId="0" applyNumberFormat="0" applyBorder="0" applyAlignment="0" applyProtection="0">
      <alignment vertical="center"/>
    </xf>
    <xf numFmtId="0" fontId="108" fillId="20" borderId="0" applyNumberFormat="0" applyBorder="0" applyAlignment="0" applyProtection="0">
      <alignment vertical="center"/>
    </xf>
    <xf numFmtId="0" fontId="108" fillId="20" borderId="0" applyNumberFormat="0" applyBorder="0" applyAlignment="0" applyProtection="0">
      <alignment vertical="center"/>
    </xf>
    <xf numFmtId="0" fontId="108" fillId="20" borderId="0" applyNumberFormat="0" applyBorder="0" applyAlignment="0" applyProtection="0">
      <alignment vertical="center"/>
    </xf>
    <xf numFmtId="0" fontId="0" fillId="0" borderId="0">
      <alignment vertical="center"/>
    </xf>
    <xf numFmtId="0" fontId="108" fillId="20" borderId="0" applyNumberFormat="0" applyBorder="0" applyAlignment="0" applyProtection="0">
      <alignment vertical="center"/>
    </xf>
    <xf numFmtId="0" fontId="108" fillId="20" borderId="0" applyNumberFormat="0" applyBorder="0" applyAlignment="0" applyProtection="0">
      <alignment vertical="center"/>
    </xf>
    <xf numFmtId="0" fontId="75" fillId="12" borderId="0" applyNumberFormat="0" applyBorder="0" applyAlignment="0" applyProtection="0">
      <alignment vertical="center"/>
    </xf>
    <xf numFmtId="0" fontId="83" fillId="20" borderId="0" applyNumberFormat="0" applyBorder="0" applyAlignment="0" applyProtection="0">
      <alignment vertical="center"/>
    </xf>
    <xf numFmtId="0" fontId="11" fillId="0" borderId="0">
      <alignment vertical="center"/>
    </xf>
    <xf numFmtId="0" fontId="91" fillId="31" borderId="0" applyNumberFormat="0" applyBorder="0" applyAlignment="0" applyProtection="0">
      <alignment vertical="center"/>
    </xf>
    <xf numFmtId="0" fontId="11" fillId="0" borderId="0">
      <alignment vertical="center"/>
    </xf>
    <xf numFmtId="0" fontId="115" fillId="52" borderId="35" applyNumberFormat="0" applyAlignment="0" applyProtection="0">
      <alignment vertical="center"/>
    </xf>
    <xf numFmtId="0" fontId="8" fillId="0" borderId="0">
      <alignment vertical="center"/>
    </xf>
    <xf numFmtId="0" fontId="91" fillId="31" borderId="0" applyNumberFormat="0" applyBorder="0" applyAlignment="0" applyProtection="0">
      <alignment vertical="center"/>
    </xf>
    <xf numFmtId="0" fontId="113" fillId="0" borderId="0">
      <alignment vertical="center"/>
    </xf>
    <xf numFmtId="0" fontId="61" fillId="0" borderId="0"/>
    <xf numFmtId="0" fontId="11" fillId="0" borderId="0">
      <alignment vertical="center"/>
    </xf>
    <xf numFmtId="0" fontId="115" fillId="52" borderId="35" applyNumberFormat="0" applyAlignment="0" applyProtection="0">
      <alignment vertical="center"/>
    </xf>
    <xf numFmtId="0" fontId="91" fillId="31" borderId="0" applyNumberFormat="0" applyBorder="0" applyAlignment="0" applyProtection="0">
      <alignment vertical="center"/>
    </xf>
    <xf numFmtId="0" fontId="8" fillId="0" borderId="0">
      <alignment vertical="center"/>
    </xf>
    <xf numFmtId="0" fontId="91" fillId="31" borderId="0" applyNumberFormat="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8" fillId="0" borderId="22" applyNumberFormat="0" applyFill="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74" fillId="10"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104" fillId="17" borderId="34" applyNumberFormat="0" applyAlignment="0" applyProtection="0">
      <alignment vertical="center"/>
    </xf>
    <xf numFmtId="0" fontId="11" fillId="0" borderId="0">
      <alignment vertical="center"/>
    </xf>
    <xf numFmtId="0" fontId="0" fillId="0" borderId="0">
      <alignment vertical="center"/>
    </xf>
    <xf numFmtId="0" fontId="0" fillId="11" borderId="38" applyNumberFormat="0" applyFont="0" applyAlignment="0" applyProtection="0">
      <alignment vertical="center"/>
    </xf>
    <xf numFmtId="0" fontId="131" fillId="0" borderId="0" applyNumberForma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11" borderId="38" applyNumberFormat="0" applyFont="0" applyAlignment="0" applyProtection="0">
      <alignment vertical="center"/>
    </xf>
    <xf numFmtId="0" fontId="11" fillId="0" borderId="0">
      <alignment vertical="center"/>
    </xf>
    <xf numFmtId="0" fontId="11" fillId="0" borderId="0"/>
    <xf numFmtId="0" fontId="11" fillId="0" borderId="0">
      <alignment vertical="center"/>
    </xf>
    <xf numFmtId="0" fontId="0" fillId="0" borderId="0">
      <alignment vertical="center"/>
    </xf>
    <xf numFmtId="0" fontId="0" fillId="11" borderId="38" applyNumberFormat="0" applyFont="0" applyAlignment="0" applyProtection="0">
      <alignment vertical="center"/>
    </xf>
    <xf numFmtId="0" fontId="11" fillId="0" borderId="0">
      <alignment vertical="center"/>
    </xf>
    <xf numFmtId="0" fontId="11" fillId="0" borderId="0">
      <alignment vertical="center"/>
    </xf>
    <xf numFmtId="0" fontId="75" fillId="12" borderId="0" applyNumberFormat="0" applyBorder="0" applyAlignment="0" applyProtection="0">
      <alignment vertical="center"/>
    </xf>
    <xf numFmtId="0" fontId="11" fillId="0" borderId="0">
      <alignment vertical="center"/>
    </xf>
    <xf numFmtId="0" fontId="69" fillId="62" borderId="0" applyNumberFormat="0" applyBorder="0" applyAlignment="0" applyProtection="0">
      <alignment vertical="center"/>
    </xf>
    <xf numFmtId="0" fontId="11" fillId="0" borderId="0">
      <alignment vertical="center"/>
    </xf>
    <xf numFmtId="0" fontId="75" fillId="12"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9" fillId="53" borderId="0" applyNumberFormat="0" applyBorder="0" applyAlignment="0" applyProtection="0">
      <alignment vertical="center"/>
    </xf>
    <xf numFmtId="0" fontId="11" fillId="0" borderId="0">
      <alignment vertical="center"/>
    </xf>
    <xf numFmtId="0" fontId="11" fillId="0" borderId="0">
      <alignment vertical="center"/>
    </xf>
    <xf numFmtId="1" fontId="78" fillId="0" borderId="20" applyFill="0" applyProtection="0">
      <alignment horizontal="center" vertical="center"/>
    </xf>
    <xf numFmtId="0" fontId="11" fillId="0" borderId="0">
      <alignment vertical="center"/>
    </xf>
    <xf numFmtId="1" fontId="78" fillId="0" borderId="20" applyFill="0" applyProtection="0">
      <alignment horizontal="center" vertical="center"/>
    </xf>
    <xf numFmtId="0" fontId="11" fillId="0" borderId="0">
      <alignment vertical="center"/>
    </xf>
    <xf numFmtId="0" fontId="8"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1" fillId="4" borderId="33" applyNumberForma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81" fillId="10" borderId="0" applyNumberFormat="0" applyBorder="0" applyAlignment="0" applyProtection="0">
      <alignment vertical="center"/>
    </xf>
    <xf numFmtId="0" fontId="115" fillId="52" borderId="35" applyNumberFormat="0" applyAlignment="0" applyProtection="0">
      <alignment vertical="center"/>
    </xf>
    <xf numFmtId="0" fontId="11" fillId="0" borderId="0">
      <alignment vertical="center"/>
    </xf>
    <xf numFmtId="0" fontId="11" fillId="0" borderId="0">
      <alignment vertical="center"/>
    </xf>
    <xf numFmtId="0" fontId="104" fillId="17" borderId="34" applyNumberFormat="0" applyAlignment="0" applyProtection="0">
      <alignment vertical="center"/>
    </xf>
    <xf numFmtId="0" fontId="11" fillId="0" borderId="0">
      <alignment vertical="center"/>
    </xf>
    <xf numFmtId="0" fontId="11" fillId="0" borderId="0">
      <alignment vertical="center"/>
    </xf>
    <xf numFmtId="0" fontId="104" fillId="17" borderId="34" applyNumberFormat="0" applyAlignment="0" applyProtection="0">
      <alignment vertical="center"/>
    </xf>
    <xf numFmtId="0" fontId="101" fillId="4" borderId="33" applyNumberFormat="0" applyAlignment="0" applyProtection="0">
      <alignment vertical="center"/>
    </xf>
    <xf numFmtId="0" fontId="11" fillId="0" borderId="0">
      <alignment vertical="center"/>
    </xf>
    <xf numFmtId="194" fontId="0" fillId="0" borderId="0" applyFont="0" applyFill="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4" fillId="17" borderId="34" applyNumberForma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5" fillId="52"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01" fillId="4" borderId="33" applyNumberFormat="0" applyAlignment="0" applyProtection="0">
      <alignment vertical="center"/>
    </xf>
    <xf numFmtId="0" fontId="11" fillId="0" borderId="0">
      <alignment vertical="center"/>
    </xf>
    <xf numFmtId="0" fontId="101" fillId="4" borderId="33" applyNumberFormat="0" applyAlignment="0" applyProtection="0">
      <alignment vertical="center"/>
    </xf>
    <xf numFmtId="0" fontId="75" fillId="12" borderId="0" applyNumberFormat="0" applyBorder="0" applyAlignment="0" applyProtection="0">
      <alignment vertical="center"/>
    </xf>
    <xf numFmtId="0" fontId="0" fillId="0" borderId="0">
      <alignment vertical="center"/>
    </xf>
    <xf numFmtId="0" fontId="75" fillId="12" borderId="0" applyNumberFormat="0" applyBorder="0" applyAlignment="0" applyProtection="0">
      <alignment vertical="center"/>
    </xf>
    <xf numFmtId="0" fontId="0" fillId="0" borderId="0">
      <alignment vertical="center"/>
    </xf>
    <xf numFmtId="0" fontId="75" fillId="12"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7" fillId="65" borderId="0" applyNumberFormat="0" applyBorder="0" applyAlignment="0" applyProtection="0">
      <alignment vertical="center"/>
    </xf>
    <xf numFmtId="0" fontId="11" fillId="0" borderId="0">
      <alignment vertical="center"/>
    </xf>
    <xf numFmtId="0" fontId="11" fillId="0" borderId="0">
      <alignment vertical="center"/>
    </xf>
    <xf numFmtId="0" fontId="104" fillId="17" borderId="34" applyNumberForma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78" fillId="0" borderId="0">
      <alignment vertical="center"/>
    </xf>
    <xf numFmtId="0" fontId="11" fillId="0" borderId="0">
      <alignment vertical="center"/>
    </xf>
    <xf numFmtId="0" fontId="11" fillId="0" borderId="0">
      <alignment vertical="center"/>
    </xf>
    <xf numFmtId="0" fontId="11" fillId="0" borderId="0">
      <alignment vertical="center"/>
    </xf>
    <xf numFmtId="0" fontId="101" fillId="4" borderId="33" applyNumberFormat="0" applyAlignment="0" applyProtection="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71" fillId="0" borderId="23" applyNumberFormat="0" applyFill="0" applyAlignment="0" applyProtection="0">
      <alignment vertical="center"/>
    </xf>
    <xf numFmtId="0" fontId="0" fillId="0" borderId="0">
      <alignment vertical="center"/>
    </xf>
    <xf numFmtId="0" fontId="0" fillId="0" borderId="0">
      <alignment vertical="center"/>
    </xf>
    <xf numFmtId="0" fontId="74" fillId="18" borderId="0" applyNumberFormat="0" applyBorder="0" applyAlignment="0" applyProtection="0">
      <alignment vertical="center"/>
    </xf>
    <xf numFmtId="0" fontId="0" fillId="0" borderId="0">
      <alignment vertical="center"/>
    </xf>
    <xf numFmtId="0" fontId="8" fillId="0" borderId="0" applyAlignment="0"/>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 fillId="0" borderId="0">
      <alignment vertical="center"/>
    </xf>
    <xf numFmtId="0" fontId="0" fillId="0" borderId="0">
      <alignment vertical="center"/>
    </xf>
    <xf numFmtId="0" fontId="0" fillId="0" borderId="0">
      <alignment vertical="center"/>
    </xf>
    <xf numFmtId="0" fontId="0" fillId="11" borderId="38" applyNumberFormat="0" applyFont="0" applyAlignment="0" applyProtection="0">
      <alignment vertical="center"/>
    </xf>
    <xf numFmtId="0" fontId="111" fillId="0" borderId="1">
      <alignment horizontal="left" vertical="center"/>
    </xf>
    <xf numFmtId="0" fontId="111" fillId="0" borderId="1">
      <alignment horizontal="left" vertical="center"/>
    </xf>
    <xf numFmtId="0" fontId="0" fillId="11" borderId="38" applyNumberFormat="0" applyFont="0" applyAlignment="0" applyProtection="0">
      <alignment vertical="center"/>
    </xf>
    <xf numFmtId="0" fontId="111" fillId="0" borderId="1">
      <alignment horizontal="left" vertical="center"/>
    </xf>
    <xf numFmtId="0" fontId="111" fillId="0" borderId="1">
      <alignment horizontal="left" vertical="center"/>
    </xf>
    <xf numFmtId="0" fontId="111" fillId="0" borderId="1">
      <alignment horizontal="left" vertical="center"/>
    </xf>
    <xf numFmtId="0" fontId="0" fillId="0" borderId="0">
      <alignment vertical="center"/>
    </xf>
    <xf numFmtId="0" fontId="0" fillId="0" borderId="0">
      <alignment vertical="center"/>
    </xf>
    <xf numFmtId="0" fontId="11" fillId="0" borderId="0">
      <alignment vertical="center"/>
    </xf>
    <xf numFmtId="0" fontId="105" fillId="4" borderId="35" applyNumberFormat="0" applyAlignment="0" applyProtection="0">
      <alignment vertical="center"/>
    </xf>
    <xf numFmtId="0" fontId="11" fillId="0" borderId="0">
      <alignment vertical="center"/>
    </xf>
    <xf numFmtId="1" fontId="78" fillId="0" borderId="20" applyFill="0" applyProtection="0">
      <alignment horizontal="center" vertical="center"/>
    </xf>
    <xf numFmtId="0" fontId="11" fillId="0" borderId="0">
      <alignment vertical="center"/>
    </xf>
    <xf numFmtId="0" fontId="105" fillId="4" borderId="35" applyNumberFormat="0" applyAlignment="0" applyProtection="0">
      <alignment vertical="center"/>
    </xf>
    <xf numFmtId="0" fontId="11" fillId="0" borderId="0">
      <alignment vertical="center"/>
    </xf>
    <xf numFmtId="0" fontId="11" fillId="0" borderId="0">
      <alignment vertical="center"/>
    </xf>
    <xf numFmtId="0" fontId="107"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81" fillId="10" borderId="0" applyNumberFormat="0" applyBorder="0" applyAlignment="0" applyProtection="0">
      <alignment vertical="center"/>
    </xf>
    <xf numFmtId="0" fontId="78" fillId="0" borderId="9" applyNumberFormat="0" applyFill="0" applyProtection="0">
      <alignment horizontal="left" vertical="center"/>
    </xf>
    <xf numFmtId="0" fontId="81" fillId="18" borderId="0" applyNumberFormat="0" applyBorder="0" applyAlignment="0" applyProtection="0">
      <alignment vertical="center"/>
    </xf>
    <xf numFmtId="0" fontId="81" fillId="18" borderId="0" applyNumberFormat="0" applyBorder="0" applyAlignment="0" applyProtection="0">
      <alignment vertical="center"/>
    </xf>
    <xf numFmtId="0" fontId="81"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85" fillId="0" borderId="0" applyNumberFormat="0" applyFill="0" applyBorder="0" applyAlignment="0" applyProtection="0">
      <alignment vertical="center"/>
    </xf>
    <xf numFmtId="0" fontId="74" fillId="18" borderId="0" applyNumberFormat="0" applyBorder="0" applyAlignment="0" applyProtection="0">
      <alignment vertical="center"/>
    </xf>
    <xf numFmtId="0" fontId="85" fillId="0" borderId="0" applyNumberFormat="0" applyFill="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42" applyNumberFormat="0" applyFill="0" applyAlignment="0" applyProtection="0">
      <alignment vertical="center"/>
    </xf>
    <xf numFmtId="0" fontId="110" fillId="0" borderId="0" applyNumberFormat="0" applyFill="0" applyBorder="0" applyAlignment="0" applyProtection="0">
      <alignment vertical="center"/>
    </xf>
    <xf numFmtId="0" fontId="48" fillId="0" borderId="22" applyNumberFormat="0" applyFill="0" applyAlignment="0" applyProtection="0">
      <alignment vertical="center"/>
    </xf>
    <xf numFmtId="0" fontId="104" fillId="17" borderId="34" applyNumberFormat="0" applyAlignment="0" applyProtection="0">
      <alignment vertical="center"/>
    </xf>
    <xf numFmtId="0" fontId="48" fillId="0" borderId="22" applyNumberFormat="0" applyFill="0" applyAlignment="0" applyProtection="0">
      <alignment vertical="center"/>
    </xf>
    <xf numFmtId="0" fontId="104" fillId="17" borderId="34" applyNumberFormat="0" applyAlignment="0" applyProtection="0">
      <alignment vertical="center"/>
    </xf>
    <xf numFmtId="0" fontId="48" fillId="0" borderId="22" applyNumberFormat="0" applyFill="0" applyAlignment="0" applyProtection="0">
      <alignment vertical="center"/>
    </xf>
    <xf numFmtId="0" fontId="104" fillId="17" borderId="34" applyNumberFormat="0" applyAlignment="0" applyProtection="0">
      <alignment vertical="center"/>
    </xf>
    <xf numFmtId="0" fontId="48" fillId="0" borderId="22" applyNumberFormat="0" applyFill="0" applyAlignment="0" applyProtection="0">
      <alignment vertical="center"/>
    </xf>
    <xf numFmtId="0" fontId="104" fillId="17" borderId="34" applyNumberFormat="0" applyAlignment="0" applyProtection="0">
      <alignment vertical="center"/>
    </xf>
    <xf numFmtId="0" fontId="48" fillId="0" borderId="42" applyNumberFormat="0" applyFill="0" applyAlignment="0" applyProtection="0">
      <alignment vertical="center"/>
    </xf>
    <xf numFmtId="0" fontId="104" fillId="17" borderId="34" applyNumberFormat="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10" fillId="0" borderId="0" applyNumberFormat="0" applyFill="0" applyBorder="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10" fillId="0" borderId="0" applyNumberFormat="0" applyFill="0" applyBorder="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4" fontId="0" fillId="0" borderId="0" applyFont="0" applyFill="0" applyBorder="0" applyAlignment="0" applyProtection="0">
      <alignment vertical="center"/>
    </xf>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05" fillId="4" borderId="35" applyNumberFormat="0" applyAlignment="0" applyProtection="0">
      <alignment vertical="center"/>
    </xf>
    <xf numFmtId="0" fontId="11" fillId="0" borderId="0"/>
    <xf numFmtId="0" fontId="105" fillId="4" borderId="35"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104" fillId="17" borderId="34" applyNumberFormat="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67" fillId="0" borderId="20" applyNumberFormat="0" applyFill="0" applyProtection="0">
      <alignment horizontal="lef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71" fillId="0" borderId="23" applyNumberFormat="0" applyFill="0" applyAlignment="0" applyProtection="0">
      <alignment vertical="center"/>
    </xf>
    <xf numFmtId="0" fontId="113" fillId="0" borderId="0">
      <alignment vertical="center"/>
    </xf>
    <xf numFmtId="202" fontId="0" fillId="0" borderId="0" applyFont="0" applyFill="0" applyBorder="0" applyAlignment="0" applyProtection="0">
      <alignment vertical="center"/>
    </xf>
    <xf numFmtId="0" fontId="115" fillId="52" borderId="35" applyNumberFormat="0" applyAlignment="0" applyProtection="0">
      <alignment vertical="center"/>
    </xf>
    <xf numFmtId="43" fontId="0" fillId="0" borderId="0" applyFont="0" applyFill="0" applyBorder="0" applyAlignment="0" applyProtection="0">
      <alignment vertical="center"/>
    </xf>
    <xf numFmtId="0" fontId="11"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69" fillId="64" borderId="0" applyNumberFormat="0" applyBorder="0" applyAlignment="0" applyProtection="0">
      <alignment vertical="center"/>
    </xf>
    <xf numFmtId="0" fontId="117" fillId="66" borderId="0" applyNumberFormat="0" applyBorder="0" applyAlignment="0" applyProtection="0">
      <alignment vertical="center"/>
    </xf>
    <xf numFmtId="0" fontId="117" fillId="66" borderId="0" applyNumberFormat="0" applyBorder="0" applyAlignment="0" applyProtection="0">
      <alignment vertical="center"/>
    </xf>
    <xf numFmtId="0" fontId="117" fillId="59" borderId="0" applyNumberFormat="0" applyBorder="0" applyAlignment="0" applyProtection="0">
      <alignment vertical="center"/>
    </xf>
    <xf numFmtId="0" fontId="117" fillId="65" borderId="0" applyNumberFormat="0" applyBorder="0" applyAlignment="0" applyProtection="0">
      <alignment vertical="center"/>
    </xf>
    <xf numFmtId="0" fontId="69" fillId="53" borderId="0" applyNumberFormat="0" applyBorder="0" applyAlignment="0" applyProtection="0">
      <alignment vertical="center"/>
    </xf>
    <xf numFmtId="0" fontId="69" fillId="53" borderId="0" applyNumberFormat="0" applyBorder="0" applyAlignment="0" applyProtection="0">
      <alignment vertical="center"/>
    </xf>
    <xf numFmtId="0" fontId="69" fillId="53" borderId="0" applyNumberFormat="0" applyBorder="0" applyAlignment="0" applyProtection="0">
      <alignment vertical="center"/>
    </xf>
    <xf numFmtId="0" fontId="69" fillId="67" borderId="0" applyNumberFormat="0" applyBorder="0" applyAlignment="0" applyProtection="0">
      <alignment vertical="center"/>
    </xf>
    <xf numFmtId="0" fontId="69" fillId="7" borderId="0" applyNumberFormat="0" applyBorder="0" applyAlignment="0" applyProtection="0">
      <alignment vertical="center"/>
    </xf>
    <xf numFmtId="0" fontId="69" fillId="67" borderId="0" applyNumberFormat="0" applyBorder="0" applyAlignment="0" applyProtection="0">
      <alignment vertical="center"/>
    </xf>
    <xf numFmtId="0" fontId="69" fillId="50" borderId="0" applyNumberFormat="0" applyBorder="0" applyAlignment="0" applyProtection="0">
      <alignment vertical="center"/>
    </xf>
    <xf numFmtId="0" fontId="69" fillId="50" borderId="0" applyNumberFormat="0" applyBorder="0" applyAlignment="0" applyProtection="0">
      <alignment vertical="center"/>
    </xf>
    <xf numFmtId="0" fontId="69" fillId="6" borderId="0" applyNumberFormat="0" applyBorder="0" applyAlignment="0" applyProtection="0">
      <alignment vertical="center"/>
    </xf>
    <xf numFmtId="0" fontId="69" fillId="56" borderId="0" applyNumberFormat="0" applyBorder="0" applyAlignment="0" applyProtection="0">
      <alignment vertical="center"/>
    </xf>
    <xf numFmtId="0" fontId="69" fillId="56" borderId="0" applyNumberFormat="0" applyBorder="0" applyAlignment="0" applyProtection="0">
      <alignment vertical="center"/>
    </xf>
    <xf numFmtId="0" fontId="75" fillId="12" borderId="0" applyNumberFormat="0" applyBorder="0" applyAlignment="0" applyProtection="0">
      <alignment vertical="center"/>
    </xf>
    <xf numFmtId="0" fontId="69" fillId="56" borderId="0" applyNumberFormat="0" applyBorder="0" applyAlignment="0" applyProtection="0">
      <alignment vertical="center"/>
    </xf>
    <xf numFmtId="0" fontId="69" fillId="56" borderId="0" applyNumberFormat="0" applyBorder="0" applyAlignment="0" applyProtection="0">
      <alignment vertical="center"/>
    </xf>
    <xf numFmtId="0" fontId="75" fillId="12" borderId="0" applyNumberFormat="0" applyBorder="0" applyAlignment="0" applyProtection="0">
      <alignment vertical="center"/>
    </xf>
    <xf numFmtId="0" fontId="69" fillId="64" borderId="0" applyNumberFormat="0" applyBorder="0" applyAlignment="0" applyProtection="0">
      <alignment vertical="center"/>
    </xf>
    <xf numFmtId="0" fontId="69" fillId="64" borderId="0" applyNumberFormat="0" applyBorder="0" applyAlignment="0" applyProtection="0">
      <alignment vertical="center"/>
    </xf>
    <xf numFmtId="0" fontId="69" fillId="9"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69" fillId="68" borderId="0" applyNumberFormat="0" applyBorder="0" applyAlignment="0" applyProtection="0">
      <alignment vertical="center"/>
    </xf>
    <xf numFmtId="0" fontId="69" fillId="68" borderId="0" applyNumberFormat="0" applyBorder="0" applyAlignment="0" applyProtection="0">
      <alignment vertical="center"/>
    </xf>
    <xf numFmtId="179" fontId="78" fillId="0" borderId="20" applyFill="0" applyProtection="0">
      <alignment horizontal="right" vertical="center"/>
    </xf>
    <xf numFmtId="179" fontId="78" fillId="0" borderId="20" applyFill="0" applyProtection="0">
      <alignment horizontal="right" vertical="center"/>
    </xf>
    <xf numFmtId="179" fontId="78" fillId="0" borderId="20" applyFill="0" applyProtection="0">
      <alignment horizontal="right" vertical="center"/>
    </xf>
    <xf numFmtId="179" fontId="78" fillId="0" borderId="20" applyFill="0" applyProtection="0">
      <alignment horizontal="right" vertical="center"/>
    </xf>
    <xf numFmtId="0" fontId="78" fillId="0" borderId="9" applyNumberFormat="0" applyFill="0" applyProtection="0">
      <alignment horizontal="left" vertical="center"/>
    </xf>
    <xf numFmtId="0" fontId="78" fillId="0" borderId="9" applyNumberFormat="0" applyFill="0" applyProtection="0">
      <alignment horizontal="left" vertical="center"/>
    </xf>
    <xf numFmtId="0" fontId="78" fillId="0" borderId="9" applyNumberFormat="0" applyFill="0" applyProtection="0">
      <alignment horizontal="left" vertical="center"/>
    </xf>
    <xf numFmtId="0" fontId="78" fillId="0" borderId="9" applyNumberFormat="0" applyFill="0" applyProtection="0">
      <alignment horizontal="lef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41" fontId="0" fillId="0" borderId="0" applyFont="0" applyFill="0" applyBorder="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01" fillId="4" borderId="33"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0" fontId="115" fillId="52" borderId="35" applyNumberFormat="0" applyAlignment="0" applyProtection="0">
      <alignment vertical="center"/>
    </xf>
    <xf numFmtId="1" fontId="78" fillId="0" borderId="20" applyFill="0" applyProtection="0">
      <alignment horizontal="center" vertical="center"/>
    </xf>
    <xf numFmtId="1" fontId="78" fillId="0" borderId="20" applyFill="0" applyProtection="0">
      <alignment horizontal="center" vertical="center"/>
    </xf>
    <xf numFmtId="0" fontId="135" fillId="0" borderId="0">
      <alignment vertical="center"/>
    </xf>
    <xf numFmtId="0" fontId="106" fillId="0" borderId="0">
      <alignment vertical="center"/>
    </xf>
    <xf numFmtId="43" fontId="0" fillId="0" borderId="0" applyFont="0" applyFill="0" applyBorder="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0" fillId="11" borderId="38" applyNumberFormat="0" applyFont="0" applyAlignment="0" applyProtection="0">
      <alignment vertical="center"/>
    </xf>
    <xf numFmtId="0" fontId="136" fillId="0" borderId="0">
      <alignment vertical="top"/>
      <protection locked="0"/>
    </xf>
    <xf numFmtId="0" fontId="11" fillId="0" borderId="0"/>
    <xf numFmtId="0" fontId="8" fillId="0" borderId="0"/>
  </cellStyleXfs>
  <cellXfs count="722">
    <xf numFmtId="0" fontId="0" fillId="0" borderId="0" xfId="0" applyAlignment="1"/>
    <xf numFmtId="0" fontId="1" fillId="0" borderId="0" xfId="0" applyFont="1" applyFill="1" applyBorder="1" applyAlignment="1" applyProtection="1">
      <alignment vertical="center"/>
    </xf>
    <xf numFmtId="0" fontId="1" fillId="0" borderId="0" xfId="0" applyFont="1" applyFill="1" applyBorder="1" applyAlignment="1">
      <alignment vertical="center"/>
    </xf>
    <xf numFmtId="0" fontId="2" fillId="0" borderId="0" xfId="555" applyFont="1" applyFill="1" applyBorder="1" applyAlignment="1" applyProtection="1">
      <alignment horizontal="center" vertical="center"/>
    </xf>
    <xf numFmtId="0" fontId="3" fillId="0" borderId="1" xfId="555"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5" fillId="0" borderId="1" xfId="555" applyFont="1" applyFill="1" applyBorder="1" applyAlignment="1" applyProtection="1">
      <alignment horizontal="center" vertical="center"/>
    </xf>
    <xf numFmtId="0" fontId="1" fillId="0" borderId="1" xfId="0" applyFont="1" applyFill="1" applyBorder="1" applyAlignment="1" applyProtection="1">
      <alignment vertical="center" wrapText="1"/>
    </xf>
    <xf numFmtId="0" fontId="1" fillId="0" borderId="1" xfId="0" applyFont="1" applyFill="1" applyBorder="1" applyAlignment="1" applyProtection="1">
      <alignment horizontal="center" vertical="center" wrapText="1"/>
    </xf>
    <xf numFmtId="0" fontId="5" fillId="0" borderId="1" xfId="555" applyFont="1" applyFill="1" applyBorder="1" applyAlignment="1" applyProtection="1">
      <alignment horizontal="center" vertical="center" wrapText="1"/>
    </xf>
    <xf numFmtId="0" fontId="6" fillId="2" borderId="1" xfId="0" applyFont="1" applyFill="1" applyBorder="1" applyAlignment="1" applyProtection="1">
      <alignment vertical="center" wrapText="1"/>
    </xf>
    <xf numFmtId="0" fontId="1" fillId="0" borderId="1" xfId="0" applyFont="1" applyFill="1" applyBorder="1" applyAlignment="1" applyProtection="1">
      <alignment horizontal="center" vertical="center"/>
    </xf>
    <xf numFmtId="0" fontId="1" fillId="0" borderId="1" xfId="0" applyFont="1" applyFill="1" applyBorder="1" applyAlignment="1" applyProtection="1">
      <alignment vertical="center" wrapText="1"/>
      <protection locked="0"/>
    </xf>
    <xf numFmtId="0" fontId="7" fillId="0" borderId="0" xfId="0" applyFont="1" applyAlignment="1" applyProtection="1">
      <alignment horizontal="justify" vertical="center" indent="2"/>
    </xf>
    <xf numFmtId="0" fontId="8" fillId="0" borderId="0" xfId="288" applyFont="1" applyFill="1" applyBorder="1" applyAlignment="1">
      <alignment vertical="center"/>
    </xf>
    <xf numFmtId="0" fontId="9" fillId="0" borderId="0" xfId="288" applyFont="1" applyFill="1" applyBorder="1" applyAlignment="1">
      <alignment vertical="center"/>
    </xf>
    <xf numFmtId="0" fontId="8" fillId="2" borderId="0" xfId="288" applyFont="1" applyFill="1" applyBorder="1" applyAlignment="1">
      <alignment vertical="center"/>
    </xf>
    <xf numFmtId="0" fontId="10" fillId="2" borderId="0" xfId="1335" applyFont="1" applyFill="1" applyBorder="1" applyAlignment="1" applyProtection="1">
      <alignment vertical="top"/>
      <protection locked="0"/>
    </xf>
    <xf numFmtId="0" fontId="10" fillId="2" borderId="0" xfId="288" applyNumberFormat="1" applyFont="1" applyFill="1" applyBorder="1" applyAlignment="1">
      <alignment vertical="center" wrapText="1"/>
    </xf>
    <xf numFmtId="0" fontId="11" fillId="0" borderId="0" xfId="0" applyFont="1" applyFill="1" applyBorder="1" applyAlignment="1">
      <alignment vertical="center"/>
    </xf>
    <xf numFmtId="0" fontId="8" fillId="0" borderId="0" xfId="288" applyFont="1" applyFill="1" applyBorder="1" applyAlignment="1" applyProtection="1">
      <alignment vertical="center"/>
    </xf>
    <xf numFmtId="0" fontId="8" fillId="0" borderId="0" xfId="288" applyFont="1" applyFill="1" applyBorder="1" applyAlignment="1" applyProtection="1">
      <alignment horizontal="center" vertical="center"/>
    </xf>
    <xf numFmtId="0" fontId="12" fillId="0" borderId="0" xfId="288" applyNumberFormat="1" applyFont="1" applyFill="1" applyBorder="1" applyAlignment="1" applyProtection="1">
      <alignment horizontal="center" vertical="center"/>
    </xf>
    <xf numFmtId="0" fontId="0" fillId="0" borderId="0" xfId="288" applyNumberFormat="1" applyFont="1" applyFill="1" applyBorder="1" applyAlignment="1" applyProtection="1">
      <alignment horizontal="left" vertical="center"/>
    </xf>
    <xf numFmtId="0" fontId="13" fillId="0" borderId="1" xfId="482" applyFont="1" applyFill="1" applyBorder="1" applyAlignment="1" applyProtection="1">
      <alignment horizontal="center" vertical="center" wrapText="1"/>
    </xf>
    <xf numFmtId="0" fontId="14" fillId="2" borderId="1" xfId="482" applyNumberFormat="1" applyFont="1" applyFill="1" applyBorder="1" applyAlignment="1" applyProtection="1">
      <alignment horizontal="center" vertical="center" wrapText="1"/>
    </xf>
    <xf numFmtId="0" fontId="14" fillId="2" borderId="1" xfId="482" applyFont="1" applyFill="1" applyBorder="1" applyAlignment="1" applyProtection="1">
      <alignment horizontal="center" vertical="center" wrapText="1"/>
    </xf>
    <xf numFmtId="0" fontId="15" fillId="2" borderId="1" xfId="482" applyFont="1" applyFill="1" applyBorder="1" applyAlignment="1" applyProtection="1">
      <alignment vertical="center" wrapText="1"/>
    </xf>
    <xf numFmtId="0" fontId="15" fillId="2" borderId="1" xfId="482" applyFont="1" applyFill="1" applyBorder="1" applyAlignment="1" applyProtection="1">
      <alignment horizontal="center" vertical="center" wrapText="1"/>
    </xf>
    <xf numFmtId="0" fontId="16" fillId="2" borderId="2" xfId="1335" applyFont="1" applyFill="1" applyBorder="1" applyAlignment="1" applyProtection="1">
      <alignment horizontal="left" vertical="center" wrapText="1"/>
    </xf>
    <xf numFmtId="0" fontId="10" fillId="2" borderId="3" xfId="1335" applyFont="1" applyFill="1" applyBorder="1" applyAlignment="1" applyProtection="1">
      <alignment vertical="center" wrapText="1"/>
    </xf>
    <xf numFmtId="0" fontId="10" fillId="2" borderId="3" xfId="1335" applyFont="1" applyFill="1" applyBorder="1" applyAlignment="1" applyProtection="1">
      <alignment horizontal="center" vertical="center" wrapText="1"/>
    </xf>
    <xf numFmtId="0" fontId="16" fillId="2" borderId="3" xfId="1335" applyFont="1" applyFill="1" applyBorder="1" applyAlignment="1" applyProtection="1">
      <alignment horizontal="left" vertical="center" wrapText="1"/>
    </xf>
    <xf numFmtId="0" fontId="10" fillId="2" borderId="3" xfId="1335" applyFont="1" applyFill="1" applyBorder="1" applyAlignment="1" applyProtection="1">
      <alignment horizontal="left" vertical="center" wrapText="1"/>
    </xf>
    <xf numFmtId="0" fontId="16" fillId="2" borderId="3" xfId="1335" applyFont="1" applyFill="1" applyBorder="1" applyAlignment="1" applyProtection="1">
      <alignment horizontal="center" vertical="center" wrapText="1"/>
    </xf>
    <xf numFmtId="0" fontId="10" fillId="2" borderId="4" xfId="1335" applyFont="1" applyFill="1" applyBorder="1" applyAlignment="1" applyProtection="1">
      <alignment vertical="center"/>
    </xf>
    <xf numFmtId="0" fontId="10" fillId="2" borderId="5" xfId="1335" applyFont="1" applyFill="1" applyBorder="1" applyAlignment="1" applyProtection="1">
      <alignment vertical="center"/>
    </xf>
    <xf numFmtId="0" fontId="16" fillId="2" borderId="2" xfId="1335" applyFont="1" applyFill="1" applyBorder="1" applyAlignment="1" applyProtection="1">
      <alignment vertical="center" wrapText="1"/>
    </xf>
    <xf numFmtId="0" fontId="16" fillId="2" borderId="4" xfId="1335" applyFont="1" applyFill="1" applyBorder="1" applyAlignment="1" applyProtection="1">
      <alignment vertical="center" wrapText="1"/>
    </xf>
    <xf numFmtId="0" fontId="16" fillId="2" borderId="4" xfId="1335" applyFont="1" applyFill="1" applyBorder="1" applyAlignment="1" applyProtection="1">
      <alignment horizontal="left" vertical="center" wrapText="1"/>
    </xf>
    <xf numFmtId="0" fontId="10" fillId="2" borderId="2" xfId="1335" applyFont="1" applyFill="1" applyBorder="1" applyAlignment="1" applyProtection="1">
      <alignment vertical="center" wrapText="1"/>
    </xf>
    <xf numFmtId="0" fontId="10" fillId="2" borderId="2" xfId="1335" applyFont="1" applyFill="1" applyBorder="1" applyAlignment="1" applyProtection="1">
      <alignment horizontal="center" vertical="center" wrapText="1"/>
    </xf>
    <xf numFmtId="0" fontId="10" fillId="2" borderId="2" xfId="1335" applyFont="1" applyFill="1" applyBorder="1" applyAlignment="1" applyProtection="1">
      <alignment horizontal="left" vertical="center" wrapText="1"/>
    </xf>
    <xf numFmtId="0" fontId="16" fillId="2" borderId="2" xfId="1335" applyFont="1" applyFill="1" applyBorder="1" applyAlignment="1" applyProtection="1">
      <alignment horizontal="center" vertical="center" wrapText="1"/>
    </xf>
    <xf numFmtId="0" fontId="10" fillId="2" borderId="6" xfId="288" applyNumberFormat="1" applyFont="1" applyFill="1" applyBorder="1" applyAlignment="1" applyProtection="1">
      <alignment vertical="center" wrapText="1"/>
    </xf>
    <xf numFmtId="0" fontId="10" fillId="2" borderId="6" xfId="288" applyFont="1" applyFill="1" applyBorder="1" applyAlignment="1" applyProtection="1">
      <alignment vertical="center" wrapText="1"/>
    </xf>
    <xf numFmtId="0" fontId="10" fillId="2" borderId="7" xfId="1335" applyFont="1" applyFill="1" applyBorder="1" applyAlignment="1" applyProtection="1">
      <alignment vertical="center" wrapText="1"/>
    </xf>
    <xf numFmtId="0" fontId="10" fillId="2" borderId="7" xfId="1335" applyFont="1" applyFill="1" applyBorder="1" applyAlignment="1" applyProtection="1">
      <alignment horizontal="center" vertical="center" wrapText="1"/>
    </xf>
    <xf numFmtId="0" fontId="16" fillId="2" borderId="7" xfId="1335" applyFont="1" applyFill="1" applyBorder="1" applyAlignment="1" applyProtection="1">
      <alignment horizontal="left" vertical="center" wrapText="1"/>
    </xf>
    <xf numFmtId="0" fontId="10" fillId="2" borderId="7" xfId="1335" applyFont="1" applyFill="1" applyBorder="1" applyAlignment="1" applyProtection="1">
      <alignment horizontal="left" vertical="center" wrapText="1"/>
    </xf>
    <xf numFmtId="0" fontId="16" fillId="2" borderId="7" xfId="1335" applyFont="1" applyFill="1" applyBorder="1" applyAlignment="1" applyProtection="1">
      <alignment horizontal="center" vertical="center" wrapText="1"/>
    </xf>
    <xf numFmtId="0" fontId="10" fillId="2" borderId="8" xfId="288" applyNumberFormat="1" applyFont="1" applyFill="1" applyBorder="1" applyAlignment="1" applyProtection="1">
      <alignment vertical="center" wrapText="1"/>
    </xf>
    <xf numFmtId="0" fontId="10" fillId="2" borderId="8" xfId="288" applyFont="1" applyFill="1" applyBorder="1" applyAlignment="1" applyProtection="1">
      <alignment vertical="center" wrapText="1"/>
    </xf>
    <xf numFmtId="0" fontId="10" fillId="2" borderId="9" xfId="288" applyNumberFormat="1" applyFont="1" applyFill="1" applyBorder="1" applyAlignment="1" applyProtection="1">
      <alignment vertical="center" wrapText="1"/>
    </xf>
    <xf numFmtId="0" fontId="10" fillId="2" borderId="9" xfId="288" applyFont="1" applyFill="1" applyBorder="1" applyAlignment="1" applyProtection="1">
      <alignment vertical="center" wrapText="1"/>
    </xf>
    <xf numFmtId="0" fontId="10" fillId="2" borderId="10" xfId="1335" applyFont="1" applyFill="1" applyBorder="1" applyAlignment="1" applyProtection="1">
      <alignment vertical="center" wrapText="1"/>
    </xf>
    <xf numFmtId="0" fontId="10" fillId="2" borderId="10" xfId="1335" applyFont="1" applyFill="1" applyBorder="1" applyAlignment="1" applyProtection="1">
      <alignment horizontal="center" vertical="center" wrapText="1"/>
    </xf>
    <xf numFmtId="0" fontId="16" fillId="2" borderId="10" xfId="1335" applyFont="1" applyFill="1" applyBorder="1" applyAlignment="1" applyProtection="1">
      <alignment horizontal="left" vertical="center" wrapText="1"/>
    </xf>
    <xf numFmtId="0" fontId="10" fillId="2" borderId="10" xfId="1335" applyFont="1" applyFill="1" applyBorder="1" applyAlignment="1" applyProtection="1">
      <alignment horizontal="left" vertical="center" wrapText="1"/>
    </xf>
    <xf numFmtId="0" fontId="16" fillId="2" borderId="10" xfId="1335" applyFont="1" applyFill="1" applyBorder="1" applyAlignment="1" applyProtection="1">
      <alignment horizontal="center" vertical="center" wrapText="1"/>
    </xf>
    <xf numFmtId="49" fontId="0" fillId="0" borderId="1" xfId="985" applyNumberFormat="1" applyFont="1" applyFill="1" applyBorder="1" applyAlignment="1" applyProtection="1">
      <alignment horizontal="left" vertical="center" wrapText="1"/>
    </xf>
    <xf numFmtId="0" fontId="10" fillId="0" borderId="6" xfId="1335" applyFont="1" applyFill="1" applyBorder="1" applyAlignment="1" applyProtection="1">
      <alignment horizontal="left" vertical="center" wrapText="1"/>
    </xf>
    <xf numFmtId="0" fontId="10" fillId="0" borderId="1" xfId="1335" applyFont="1" applyFill="1" applyBorder="1" applyAlignment="1" applyProtection="1">
      <alignment horizontal="left" vertical="center" wrapText="1"/>
    </xf>
    <xf numFmtId="0" fontId="16" fillId="0" borderId="1" xfId="1335" applyFont="1" applyFill="1" applyBorder="1" applyAlignment="1" applyProtection="1">
      <alignment horizontal="left" vertical="center" wrapText="1"/>
    </xf>
    <xf numFmtId="0" fontId="10" fillId="0" borderId="8" xfId="1335" applyFont="1" applyFill="1" applyBorder="1" applyAlignment="1" applyProtection="1">
      <alignment horizontal="left" vertical="center" wrapText="1"/>
    </xf>
    <xf numFmtId="0" fontId="10" fillId="0" borderId="9" xfId="1335" applyFont="1" applyFill="1" applyBorder="1" applyAlignment="1" applyProtection="1">
      <alignment horizontal="left" vertical="center" wrapText="1"/>
    </xf>
    <xf numFmtId="0" fontId="10" fillId="2" borderId="1" xfId="1335" applyFont="1" applyFill="1" applyBorder="1" applyAlignment="1" applyProtection="1">
      <alignment horizontal="left" vertical="center" wrapText="1"/>
    </xf>
    <xf numFmtId="0" fontId="16" fillId="2" borderId="1" xfId="1335" applyFont="1" applyFill="1" applyBorder="1" applyAlignment="1" applyProtection="1">
      <alignment horizontal="left" vertical="center" wrapText="1"/>
    </xf>
    <xf numFmtId="0" fontId="16" fillId="2" borderId="11" xfId="1335" applyFont="1" applyFill="1" applyBorder="1" applyAlignment="1" applyProtection="1">
      <alignment horizontal="left" vertical="center" wrapText="1"/>
    </xf>
    <xf numFmtId="0" fontId="16" fillId="2" borderId="12" xfId="1335" applyFont="1" applyFill="1" applyBorder="1" applyAlignment="1" applyProtection="1">
      <alignment horizontal="left" vertical="center" wrapText="1"/>
    </xf>
    <xf numFmtId="0" fontId="16" fillId="2" borderId="13" xfId="1335" applyFont="1" applyFill="1" applyBorder="1" applyAlignment="1" applyProtection="1">
      <alignment horizontal="left" vertical="center" wrapText="1"/>
    </xf>
    <xf numFmtId="0" fontId="17" fillId="0" borderId="0" xfId="0" applyFont="1" applyFill="1" applyBorder="1" applyAlignment="1">
      <alignment vertical="center"/>
    </xf>
    <xf numFmtId="0" fontId="18" fillId="0" borderId="0" xfId="0" applyFont="1" applyFill="1" applyBorder="1" applyAlignment="1">
      <alignment vertical="center"/>
    </xf>
    <xf numFmtId="0" fontId="19" fillId="0" borderId="0" xfId="0" applyFont="1" applyFill="1" applyBorder="1" applyAlignment="1">
      <alignment vertical="center"/>
    </xf>
    <xf numFmtId="0" fontId="17" fillId="0" borderId="0" xfId="0" applyFont="1" applyFill="1" applyBorder="1" applyAlignment="1" applyProtection="1">
      <alignment vertical="center"/>
    </xf>
    <xf numFmtId="0" fontId="2"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2" fillId="0" borderId="1" xfId="0" applyFont="1" applyFill="1" applyBorder="1" applyAlignment="1" applyProtection="1">
      <alignment horizontal="center" vertical="center"/>
    </xf>
    <xf numFmtId="0" fontId="22"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xf>
    <xf numFmtId="0" fontId="23" fillId="0" borderId="1" xfId="0" applyFont="1" applyFill="1" applyBorder="1" applyAlignment="1" applyProtection="1">
      <alignment horizontal="center" vertical="center" wrapText="1"/>
    </xf>
    <xf numFmtId="186" fontId="23" fillId="0" borderId="1" xfId="0" applyNumberFormat="1" applyFont="1" applyFill="1" applyBorder="1" applyAlignment="1" applyProtection="1">
      <alignment horizontal="left" vertical="center" wrapText="1"/>
      <protection locked="0"/>
    </xf>
    <xf numFmtId="186" fontId="23" fillId="0" borderId="1" xfId="0" applyNumberFormat="1" applyFont="1" applyFill="1" applyBorder="1" applyAlignment="1" applyProtection="1">
      <alignment horizontal="center" vertical="center" wrapText="1"/>
    </xf>
    <xf numFmtId="0" fontId="24" fillId="0" borderId="0"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xf>
    <xf numFmtId="0" fontId="18" fillId="0" borderId="0" xfId="0" applyFont="1" applyFill="1" applyBorder="1" applyAlignment="1" applyProtection="1">
      <alignment vertical="center"/>
    </xf>
    <xf numFmtId="0" fontId="23" fillId="0" borderId="0" xfId="0" applyFont="1" applyFill="1" applyBorder="1" applyAlignment="1" applyProtection="1">
      <alignment horizontal="right" vertical="center"/>
    </xf>
    <xf numFmtId="0" fontId="23" fillId="0" borderId="0" xfId="0" applyFont="1" applyFill="1" applyBorder="1" applyAlignment="1" applyProtection="1">
      <alignment horizontal="right" vertical="center" wrapText="1"/>
    </xf>
    <xf numFmtId="0" fontId="22" fillId="0" borderId="1" xfId="0" applyFont="1" applyFill="1" applyBorder="1" applyAlignment="1" applyProtection="1">
      <alignment vertical="center"/>
    </xf>
    <xf numFmtId="205" fontId="23" fillId="0" borderId="1" xfId="0" applyNumberFormat="1" applyFont="1" applyFill="1" applyBorder="1" applyAlignment="1" applyProtection="1">
      <alignment horizontal="right" vertical="center" wrapText="1"/>
    </xf>
    <xf numFmtId="0" fontId="23" fillId="0" borderId="1" xfId="0" applyFont="1" applyFill="1" applyBorder="1" applyAlignment="1" applyProtection="1">
      <alignment horizontal="left" vertical="center"/>
    </xf>
    <xf numFmtId="0" fontId="22" fillId="0" borderId="1" xfId="0" applyFont="1" applyFill="1" applyBorder="1" applyAlignment="1" applyProtection="1">
      <alignment horizontal="left" vertical="center"/>
    </xf>
    <xf numFmtId="0" fontId="25" fillId="0" borderId="0" xfId="0" applyFont="1" applyFill="1" applyBorder="1" applyAlignment="1" applyProtection="1">
      <alignment vertical="center"/>
    </xf>
    <xf numFmtId="0" fontId="26" fillId="0" borderId="0" xfId="0" applyFont="1" applyFill="1" applyBorder="1" applyAlignment="1" applyProtection="1">
      <alignment vertical="center"/>
    </xf>
    <xf numFmtId="206" fontId="17" fillId="0" borderId="0" xfId="0" applyNumberFormat="1" applyFont="1" applyFill="1" applyBorder="1" applyAlignment="1" applyProtection="1">
      <alignment vertical="center"/>
    </xf>
    <xf numFmtId="0" fontId="2" fillId="0" borderId="0" xfId="0" applyFont="1" applyFill="1" applyBorder="1" applyAlignment="1" applyProtection="1">
      <alignment horizontal="center" vertical="center" wrapText="1"/>
    </xf>
    <xf numFmtId="206" fontId="2" fillId="0" borderId="0" xfId="0" applyNumberFormat="1" applyFont="1" applyFill="1" applyBorder="1" applyAlignment="1" applyProtection="1">
      <alignment horizontal="center" vertical="center" wrapText="1"/>
    </xf>
    <xf numFmtId="206" fontId="18" fillId="0" borderId="0" xfId="0" applyNumberFormat="1" applyFont="1" applyFill="1" applyBorder="1" applyAlignment="1" applyProtection="1">
      <alignment vertical="center"/>
    </xf>
    <xf numFmtId="206" fontId="23" fillId="0" borderId="0" xfId="0" applyNumberFormat="1" applyFont="1" applyFill="1" applyBorder="1" applyAlignment="1" applyProtection="1">
      <alignment horizontal="right" vertical="center" wrapText="1"/>
    </xf>
    <xf numFmtId="206" fontId="22" fillId="0" borderId="1" xfId="0" applyNumberFormat="1" applyFont="1" applyFill="1" applyBorder="1" applyAlignment="1" applyProtection="1">
      <alignment horizontal="center" vertical="center" wrapText="1"/>
    </xf>
    <xf numFmtId="0" fontId="22" fillId="0" borderId="1" xfId="0" applyFont="1" applyFill="1" applyBorder="1" applyAlignment="1" applyProtection="1">
      <alignment horizontal="left" vertical="center" wrapText="1"/>
    </xf>
    <xf numFmtId="206" fontId="23" fillId="0" borderId="1" xfId="0" applyNumberFormat="1" applyFont="1" applyFill="1" applyBorder="1" applyAlignment="1" applyProtection="1">
      <alignment horizontal="right" vertical="center" wrapText="1"/>
    </xf>
    <xf numFmtId="0" fontId="23" fillId="0" borderId="1" xfId="0" applyFont="1" applyFill="1" applyBorder="1" applyAlignment="1" applyProtection="1">
      <alignment horizontal="left" vertical="center" wrapText="1"/>
    </xf>
    <xf numFmtId="207" fontId="23" fillId="0" borderId="1" xfId="0" applyNumberFormat="1" applyFont="1" applyFill="1" applyBorder="1" applyAlignment="1" applyProtection="1">
      <alignment horizontal="right" vertical="center" wrapText="1"/>
    </xf>
    <xf numFmtId="0" fontId="24" fillId="0" borderId="0" xfId="0" applyFont="1" applyFill="1" applyBorder="1" applyAlignment="1" applyProtection="1">
      <alignment vertical="center" wrapText="1"/>
    </xf>
    <xf numFmtId="206" fontId="24" fillId="0" borderId="0" xfId="0" applyNumberFormat="1" applyFont="1" applyFill="1" applyBorder="1" applyAlignment="1" applyProtection="1">
      <alignment vertical="center" wrapText="1"/>
    </xf>
    <xf numFmtId="0" fontId="21" fillId="0" borderId="0" xfId="0" applyFont="1" applyFill="1" applyBorder="1" applyAlignment="1" applyProtection="1">
      <alignment vertical="center" wrapText="1"/>
    </xf>
    <xf numFmtId="206" fontId="21" fillId="0" borderId="0" xfId="0" applyNumberFormat="1" applyFont="1" applyFill="1" applyBorder="1" applyAlignment="1" applyProtection="1">
      <alignment vertical="center" wrapText="1"/>
    </xf>
    <xf numFmtId="0" fontId="23" fillId="0" borderId="0" xfId="0" applyFont="1" applyFill="1" applyBorder="1" applyAlignment="1" applyProtection="1">
      <alignment vertical="center" wrapText="1"/>
    </xf>
    <xf numFmtId="0" fontId="23" fillId="0" borderId="1" xfId="0" applyFont="1" applyFill="1" applyBorder="1" applyAlignment="1" applyProtection="1">
      <alignment vertical="center" wrapText="1"/>
    </xf>
    <xf numFmtId="208" fontId="23" fillId="0" borderId="1" xfId="0" applyNumberFormat="1" applyFont="1" applyFill="1" applyBorder="1" applyAlignment="1" applyProtection="1">
      <alignment vertical="center" wrapText="1"/>
    </xf>
    <xf numFmtId="4" fontId="23" fillId="0" borderId="1" xfId="0" applyNumberFormat="1" applyFont="1" applyFill="1" applyBorder="1" applyAlignment="1" applyProtection="1">
      <alignment vertical="center" wrapText="1"/>
    </xf>
    <xf numFmtId="3" fontId="23" fillId="0" borderId="1" xfId="0" applyNumberFormat="1" applyFont="1" applyFill="1" applyBorder="1" applyAlignment="1" applyProtection="1">
      <alignment vertical="center" wrapText="1"/>
    </xf>
    <xf numFmtId="205" fontId="23" fillId="0" borderId="1" xfId="0" applyNumberFormat="1" applyFont="1" applyFill="1" applyBorder="1" applyAlignment="1" applyProtection="1">
      <alignment vertical="center" wrapText="1"/>
    </xf>
    <xf numFmtId="0" fontId="26" fillId="0" borderId="0" xfId="0" applyFont="1" applyFill="1" applyBorder="1" applyAlignment="1" applyProtection="1">
      <alignment horizontal="left" vertical="center" wrapText="1"/>
    </xf>
    <xf numFmtId="0" fontId="26" fillId="0" borderId="0" xfId="0" applyFont="1" applyFill="1" applyBorder="1" applyAlignment="1" applyProtection="1">
      <alignment vertical="center" wrapText="1"/>
    </xf>
    <xf numFmtId="0" fontId="21" fillId="0" borderId="0" xfId="0" applyFont="1" applyFill="1" applyBorder="1" applyAlignment="1" applyProtection="1">
      <alignment horizontal="right" vertical="center" wrapText="1"/>
    </xf>
    <xf numFmtId="207" fontId="27" fillId="0" borderId="1" xfId="0" applyNumberFormat="1" applyFont="1" applyFill="1" applyBorder="1" applyAlignment="1" applyProtection="1">
      <alignment vertical="center" wrapText="1"/>
    </xf>
    <xf numFmtId="208" fontId="27" fillId="0" borderId="1" xfId="0" applyNumberFormat="1" applyFont="1" applyFill="1" applyBorder="1" applyAlignment="1" applyProtection="1">
      <alignment vertical="center" wrapText="1"/>
    </xf>
    <xf numFmtId="4" fontId="27" fillId="0" borderId="1" xfId="0" applyNumberFormat="1" applyFont="1" applyFill="1" applyBorder="1" applyAlignment="1" applyProtection="1">
      <alignment vertical="center" wrapText="1"/>
    </xf>
    <xf numFmtId="181" fontId="27" fillId="0" borderId="1" xfId="0" applyNumberFormat="1" applyFont="1" applyFill="1" applyBorder="1" applyAlignment="1" applyProtection="1">
      <alignment vertical="center" wrapText="1"/>
    </xf>
    <xf numFmtId="0" fontId="24" fillId="0" borderId="0" xfId="0" applyFont="1" applyFill="1" applyBorder="1" applyAlignment="1">
      <alignment vertical="center" wrapText="1"/>
    </xf>
    <xf numFmtId="0" fontId="15" fillId="0" borderId="0" xfId="0" applyFont="1" applyFill="1" applyBorder="1" applyAlignment="1">
      <alignment vertical="center"/>
    </xf>
    <xf numFmtId="0" fontId="28" fillId="0" borderId="0" xfId="0" applyFont="1" applyFill="1" applyBorder="1" applyAlignment="1">
      <alignment vertical="center"/>
    </xf>
    <xf numFmtId="0" fontId="29" fillId="0" borderId="1" xfId="0" applyFont="1" applyFill="1" applyBorder="1" applyAlignment="1" applyProtection="1">
      <alignment horizontal="center" vertical="center" wrapText="1"/>
    </xf>
    <xf numFmtId="0" fontId="27" fillId="0" borderId="1" xfId="0" applyFont="1" applyFill="1" applyBorder="1" applyAlignment="1" applyProtection="1">
      <alignment vertical="center" wrapText="1"/>
    </xf>
    <xf numFmtId="0" fontId="27" fillId="0" borderId="1" xfId="0" applyFont="1" applyFill="1" applyBorder="1" applyAlignment="1" applyProtection="1">
      <alignment horizontal="left" vertical="center" wrapText="1"/>
    </xf>
    <xf numFmtId="209" fontId="27" fillId="0" borderId="1" xfId="0" applyNumberFormat="1" applyFont="1" applyFill="1" applyBorder="1" applyAlignment="1" applyProtection="1">
      <alignment vertical="center" wrapText="1"/>
    </xf>
    <xf numFmtId="186" fontId="27" fillId="0" borderId="1" xfId="0" applyNumberFormat="1" applyFont="1" applyFill="1" applyBorder="1" applyAlignment="1" applyProtection="1">
      <alignment vertical="center" wrapText="1"/>
    </xf>
    <xf numFmtId="0" fontId="11" fillId="0" borderId="0" xfId="0" applyFont="1" applyFill="1" applyBorder="1" applyAlignment="1" applyProtection="1">
      <alignment horizontal="left" vertical="center" wrapText="1"/>
    </xf>
    <xf numFmtId="0" fontId="11" fillId="0" borderId="0" xfId="0" applyFont="1" applyFill="1" applyBorder="1" applyAlignment="1">
      <alignment vertical="center" wrapText="1"/>
    </xf>
    <xf numFmtId="0" fontId="0" fillId="0" borderId="0" xfId="0" applyAlignment="1" applyProtection="1"/>
    <xf numFmtId="0" fontId="2" fillId="0" borderId="0" xfId="896" applyNumberFormat="1" applyFont="1" applyFill="1" applyAlignment="1" applyProtection="1">
      <alignment horizontal="center" vertical="center" wrapText="1"/>
    </xf>
    <xf numFmtId="0" fontId="29" fillId="0" borderId="1" xfId="0" applyFont="1" applyFill="1" applyBorder="1" applyAlignment="1" applyProtection="1">
      <alignment vertical="center" wrapText="1"/>
    </xf>
    <xf numFmtId="0" fontId="27" fillId="0" borderId="1" xfId="0" applyFont="1" applyFill="1" applyBorder="1" applyAlignment="1" applyProtection="1">
      <alignment horizontal="center" vertical="center" wrapText="1"/>
    </xf>
    <xf numFmtId="0" fontId="27" fillId="2" borderId="1" xfId="0" applyFont="1" applyFill="1" applyBorder="1" applyAlignment="1" applyProtection="1">
      <alignment horizontal="left" vertical="center" wrapText="1"/>
    </xf>
    <xf numFmtId="0" fontId="30" fillId="0" borderId="0" xfId="0" applyFont="1" applyFill="1" applyBorder="1" applyAlignment="1">
      <alignment vertical="center"/>
    </xf>
    <xf numFmtId="0" fontId="31" fillId="0" borderId="0" xfId="896" applyFont="1" applyAlignment="1"/>
    <xf numFmtId="0" fontId="11" fillId="0" borderId="0" xfId="896" applyFont="1" applyAlignment="1"/>
    <xf numFmtId="0" fontId="11" fillId="0" borderId="0" xfId="896" applyFill="1" applyAlignment="1"/>
    <xf numFmtId="0" fontId="11" fillId="0" borderId="0" xfId="896" applyAlignment="1" applyProtection="1"/>
    <xf numFmtId="0" fontId="11" fillId="0" borderId="0" xfId="896" applyAlignment="1" applyProtection="1">
      <alignment horizontal="right" vertical="center"/>
    </xf>
    <xf numFmtId="9" fontId="11" fillId="0" borderId="0" xfId="896" applyNumberFormat="1" applyAlignment="1" applyProtection="1"/>
    <xf numFmtId="0" fontId="11" fillId="0" borderId="0" xfId="896" applyAlignment="1"/>
    <xf numFmtId="0" fontId="2" fillId="0" borderId="0" xfId="896" applyNumberFormat="1" applyFont="1" applyFill="1" applyAlignment="1" applyProtection="1">
      <alignment horizontal="right" vertical="center" wrapText="1"/>
    </xf>
    <xf numFmtId="9" fontId="2" fillId="0" borderId="0" xfId="896" applyNumberFormat="1" applyFont="1" applyFill="1" applyAlignment="1" applyProtection="1">
      <alignment horizontal="center" vertical="center" wrapText="1"/>
    </xf>
    <xf numFmtId="0" fontId="15" fillId="0" borderId="0" xfId="570" applyFont="1" applyAlignment="1" applyProtection="1">
      <alignment horizontal="left" vertical="center"/>
    </xf>
    <xf numFmtId="204" fontId="32" fillId="0" borderId="0" xfId="570" applyNumberFormat="1" applyFont="1" applyAlignment="1" applyProtection="1">
      <alignment horizontal="right" vertical="center"/>
    </xf>
    <xf numFmtId="0" fontId="32" fillId="0" borderId="0" xfId="570" applyFont="1" applyAlignment="1" applyProtection="1">
      <alignment horizontal="right" vertical="center"/>
    </xf>
    <xf numFmtId="9" fontId="32" fillId="0" borderId="0" xfId="570" applyNumberFormat="1" applyFont="1" applyFill="1" applyBorder="1" applyAlignment="1" applyProtection="1">
      <alignment horizontal="right" vertical="center"/>
    </xf>
    <xf numFmtId="2" fontId="29" fillId="0" borderId="1" xfId="823" applyNumberFormat="1" applyFont="1" applyFill="1" applyBorder="1" applyAlignment="1" applyProtection="1">
      <alignment horizontal="center" vertical="center" wrapText="1"/>
    </xf>
    <xf numFmtId="198" fontId="29" fillId="0" borderId="1" xfId="999" applyNumberFormat="1" applyFont="1" applyBorder="1" applyAlignment="1" applyProtection="1">
      <alignment horizontal="center" vertical="center" wrapText="1"/>
    </xf>
    <xf numFmtId="198" fontId="29" fillId="0" borderId="1" xfId="999" applyNumberFormat="1" applyFont="1" applyBorder="1" applyAlignment="1" applyProtection="1">
      <alignment horizontal="right" vertical="center" wrapText="1"/>
    </xf>
    <xf numFmtId="9" fontId="29" fillId="0" borderId="1" xfId="999" applyNumberFormat="1" applyFont="1" applyBorder="1" applyAlignment="1" applyProtection="1">
      <alignment horizontal="center" vertical="center" wrapText="1"/>
    </xf>
    <xf numFmtId="0" fontId="11" fillId="0" borderId="0" xfId="698" applyAlignment="1">
      <alignment horizontal="center" vertical="center"/>
    </xf>
    <xf numFmtId="49" fontId="29" fillId="0" borderId="1" xfId="826" applyNumberFormat="1" applyFont="1" applyFill="1" applyBorder="1" applyAlignment="1" applyProtection="1">
      <alignment horizontal="left" vertical="center"/>
    </xf>
    <xf numFmtId="210" fontId="29" fillId="0" borderId="1" xfId="1027" applyNumberFormat="1" applyFont="1" applyFill="1" applyBorder="1" applyAlignment="1" applyProtection="1">
      <alignment horizontal="right" vertical="center" wrapText="1"/>
    </xf>
    <xf numFmtId="210" fontId="29" fillId="0" borderId="1" xfId="29" applyNumberFormat="1" applyFont="1" applyFill="1" applyBorder="1" applyAlignment="1" applyProtection="1">
      <alignment horizontal="right" vertical="center" wrapText="1"/>
    </xf>
    <xf numFmtId="9" fontId="29" fillId="0" borderId="1" xfId="38" applyNumberFormat="1" applyFont="1" applyFill="1" applyBorder="1" applyAlignment="1" applyProtection="1">
      <alignment horizontal="right" vertical="center" wrapText="1"/>
    </xf>
    <xf numFmtId="49" fontId="27" fillId="0" borderId="1" xfId="826" applyNumberFormat="1" applyFont="1" applyFill="1" applyBorder="1" applyAlignment="1" applyProtection="1">
      <alignment horizontal="left" vertical="center"/>
    </xf>
    <xf numFmtId="210" fontId="27" fillId="0" borderId="1" xfId="1027" applyNumberFormat="1" applyFont="1" applyFill="1" applyBorder="1" applyAlignment="1" applyProtection="1">
      <alignment horizontal="right" vertical="center" wrapText="1"/>
    </xf>
    <xf numFmtId="210" fontId="27" fillId="0" borderId="1" xfId="29" applyNumberFormat="1" applyFont="1" applyFill="1" applyBorder="1" applyAlignment="1" applyProtection="1">
      <alignment horizontal="right" vertical="center" wrapText="1"/>
    </xf>
    <xf numFmtId="9" fontId="27" fillId="0" borderId="1" xfId="626" applyNumberFormat="1" applyFont="1" applyFill="1" applyBorder="1" applyAlignment="1" applyProtection="1">
      <alignment horizontal="right" vertical="center" wrapText="1"/>
    </xf>
    <xf numFmtId="9" fontId="29" fillId="0" borderId="1" xfId="626" applyNumberFormat="1" applyFont="1" applyFill="1" applyBorder="1" applyAlignment="1" applyProtection="1">
      <alignment horizontal="right" vertical="center" wrapText="1"/>
    </xf>
    <xf numFmtId="210" fontId="29" fillId="0" borderId="1" xfId="29" applyNumberFormat="1" applyFont="1" applyFill="1" applyBorder="1" applyAlignment="1" applyProtection="1">
      <alignment horizontal="center" vertical="center" wrapText="1"/>
    </xf>
    <xf numFmtId="193" fontId="29" fillId="0" borderId="1" xfId="29" applyNumberFormat="1" applyFont="1" applyFill="1" applyBorder="1" applyAlignment="1" applyProtection="1">
      <alignment horizontal="right" vertical="center" wrapText="1"/>
    </xf>
    <xf numFmtId="210" fontId="27" fillId="0" borderId="1" xfId="29" applyNumberFormat="1" applyFont="1" applyFill="1" applyBorder="1" applyAlignment="1" applyProtection="1">
      <alignment horizontal="center" vertical="center" wrapText="1"/>
    </xf>
    <xf numFmtId="193" fontId="27" fillId="0" borderId="1" xfId="29" applyNumberFormat="1" applyFont="1" applyFill="1" applyBorder="1" applyAlignment="1" applyProtection="1">
      <alignment horizontal="right" vertical="center" wrapText="1"/>
    </xf>
    <xf numFmtId="9" fontId="29" fillId="0" borderId="1" xfId="29" applyNumberFormat="1" applyFont="1" applyFill="1" applyBorder="1" applyAlignment="1" applyProtection="1">
      <alignment horizontal="right" vertical="center" wrapText="1"/>
    </xf>
    <xf numFmtId="9" fontId="27" fillId="0" borderId="1" xfId="29" applyNumberFormat="1" applyFont="1" applyFill="1" applyBorder="1" applyAlignment="1" applyProtection="1">
      <alignment horizontal="right" vertical="center" wrapText="1"/>
    </xf>
    <xf numFmtId="3" fontId="29" fillId="0" borderId="1" xfId="29" applyNumberFormat="1" applyFont="1" applyFill="1" applyBorder="1" applyAlignment="1" applyProtection="1">
      <alignment horizontal="right" vertical="center" wrapText="1"/>
    </xf>
    <xf numFmtId="3" fontId="27" fillId="0" borderId="1" xfId="29" applyNumberFormat="1" applyFont="1" applyFill="1" applyBorder="1" applyAlignment="1" applyProtection="1">
      <alignment horizontal="right" vertical="center" wrapText="1"/>
    </xf>
    <xf numFmtId="210" fontId="27" fillId="3" borderId="1" xfId="29" applyNumberFormat="1" applyFont="1" applyFill="1" applyBorder="1" applyAlignment="1" applyProtection="1">
      <alignment horizontal="right" vertical="center" wrapText="1"/>
    </xf>
    <xf numFmtId="49" fontId="29" fillId="0" borderId="1" xfId="903" applyNumberFormat="1" applyFont="1" applyFill="1" applyBorder="1" applyAlignment="1" applyProtection="1">
      <alignment horizontal="distributed" vertical="center"/>
    </xf>
    <xf numFmtId="0" fontId="11" fillId="0" borderId="0" xfId="698" applyFont="1" applyAlignment="1">
      <alignment horizontal="center" vertical="center"/>
    </xf>
    <xf numFmtId="49" fontId="29" fillId="0" borderId="1" xfId="903" applyNumberFormat="1" applyFont="1" applyFill="1" applyBorder="1" applyAlignment="1" applyProtection="1">
      <alignment horizontal="left" vertical="center"/>
    </xf>
    <xf numFmtId="210" fontId="33" fillId="0" borderId="1" xfId="0" applyNumberFormat="1" applyFont="1" applyFill="1" applyBorder="1" applyAlignment="1" applyProtection="1">
      <alignment horizontal="right" vertical="center"/>
    </xf>
    <xf numFmtId="0" fontId="31" fillId="0" borderId="0" xfId="698" applyFont="1" applyAlignment="1">
      <alignment horizontal="center" vertical="center"/>
    </xf>
    <xf numFmtId="210" fontId="11" fillId="0" borderId="0" xfId="896" applyNumberFormat="1" applyAlignment="1" applyProtection="1">
      <alignment horizontal="right" vertical="center"/>
    </xf>
    <xf numFmtId="0" fontId="11" fillId="0" borderId="0" xfId="698" applyFont="1" applyAlignment="1"/>
    <xf numFmtId="0" fontId="11" fillId="0" borderId="0" xfId="698" applyFont="1" applyFill="1" applyAlignment="1"/>
    <xf numFmtId="0" fontId="11" fillId="0" borderId="0" xfId="698" applyFill="1" applyAlignment="1"/>
    <xf numFmtId="0" fontId="31" fillId="0" borderId="0" xfId="698" applyFont="1" applyAlignment="1"/>
    <xf numFmtId="0" fontId="11" fillId="0" borderId="0" xfId="698" applyAlignment="1" applyProtection="1"/>
    <xf numFmtId="9" fontId="11" fillId="0" borderId="0" xfId="698" applyNumberFormat="1" applyAlignment="1" applyProtection="1"/>
    <xf numFmtId="0" fontId="11" fillId="0" borderId="0" xfId="698" applyAlignment="1"/>
    <xf numFmtId="0" fontId="2" fillId="0" borderId="0" xfId="698" applyNumberFormat="1" applyFont="1" applyFill="1" applyAlignment="1" applyProtection="1">
      <alignment horizontal="center" vertical="center" wrapText="1"/>
    </xf>
    <xf numFmtId="9" fontId="2" fillId="0" borderId="0" xfId="698" applyNumberFormat="1" applyFont="1" applyFill="1" applyAlignment="1" applyProtection="1">
      <alignment horizontal="center" vertical="center" wrapText="1"/>
    </xf>
    <xf numFmtId="0" fontId="27" fillId="0" borderId="0" xfId="698" applyFont="1" applyFill="1" applyAlignment="1" applyProtection="1">
      <alignment horizontal="left" vertical="center"/>
    </xf>
    <xf numFmtId="204" fontId="27" fillId="0" borderId="0" xfId="698" applyNumberFormat="1" applyFont="1" applyFill="1" applyAlignment="1" applyProtection="1">
      <alignment horizontal="right"/>
    </xf>
    <xf numFmtId="0" fontId="34" fillId="0" borderId="0" xfId="698" applyFont="1" applyFill="1" applyAlignment="1" applyProtection="1">
      <alignment vertical="center"/>
    </xf>
    <xf numFmtId="9" fontId="27" fillId="0" borderId="0" xfId="698" applyNumberFormat="1" applyFont="1" applyFill="1" applyAlignment="1" applyProtection="1">
      <alignment horizontal="right" vertical="center"/>
    </xf>
    <xf numFmtId="0" fontId="29" fillId="0" borderId="1" xfId="698" applyNumberFormat="1" applyFont="1" applyFill="1" applyBorder="1" applyAlignment="1" applyProtection="1">
      <alignment horizontal="center" vertical="center"/>
    </xf>
    <xf numFmtId="49" fontId="29" fillId="0" borderId="1" xfId="427" applyNumberFormat="1" applyFont="1" applyFill="1" applyBorder="1" applyAlignment="1" applyProtection="1">
      <alignment vertical="center"/>
    </xf>
    <xf numFmtId="210" fontId="29" fillId="0" borderId="1" xfId="868" applyNumberFormat="1" applyFont="1" applyFill="1" applyBorder="1" applyAlignment="1" applyProtection="1">
      <alignment horizontal="right" vertical="center" wrapText="1"/>
    </xf>
    <xf numFmtId="49" fontId="27" fillId="0" borderId="1" xfId="427" applyNumberFormat="1" applyFont="1" applyFill="1" applyBorder="1" applyAlignment="1" applyProtection="1">
      <alignment vertical="center"/>
    </xf>
    <xf numFmtId="210" fontId="27" fillId="0" borderId="1" xfId="868" applyNumberFormat="1" applyFont="1" applyFill="1" applyBorder="1" applyAlignment="1" applyProtection="1">
      <alignment horizontal="right" vertical="center" wrapText="1"/>
    </xf>
    <xf numFmtId="9" fontId="27" fillId="0" borderId="1" xfId="38" applyNumberFormat="1" applyFont="1" applyFill="1" applyBorder="1" applyAlignment="1" applyProtection="1">
      <alignment horizontal="right" vertical="center" wrapText="1"/>
    </xf>
    <xf numFmtId="49" fontId="29" fillId="0" borderId="1" xfId="427" applyNumberFormat="1" applyFont="1" applyFill="1" applyBorder="1" applyAlignment="1" applyProtection="1">
      <alignment vertical="center" wrapText="1"/>
    </xf>
    <xf numFmtId="188" fontId="11" fillId="0" borderId="1" xfId="0" applyNumberFormat="1" applyFont="1" applyFill="1" applyBorder="1" applyAlignment="1" applyProtection="1">
      <alignment horizontal="right" vertical="center"/>
    </xf>
    <xf numFmtId="9" fontId="27" fillId="3" borderId="1" xfId="38" applyNumberFormat="1" applyFont="1" applyFill="1" applyBorder="1" applyAlignment="1" applyProtection="1">
      <alignment horizontal="right" vertical="center" wrapText="1"/>
    </xf>
    <xf numFmtId="210" fontId="11" fillId="0" borderId="0" xfId="698" applyNumberFormat="1" applyAlignment="1" applyProtection="1"/>
    <xf numFmtId="0" fontId="11" fillId="0" borderId="0" xfId="767" applyFont="1" applyAlignment="1"/>
    <xf numFmtId="0" fontId="11" fillId="0" borderId="0" xfId="767" applyFill="1" applyAlignment="1"/>
    <xf numFmtId="0" fontId="31" fillId="0" borderId="0" xfId="767" applyFont="1" applyAlignment="1"/>
    <xf numFmtId="0" fontId="11" fillId="0" borderId="0" xfId="767" applyAlignment="1" applyProtection="1"/>
    <xf numFmtId="9" fontId="11" fillId="0" borderId="0" xfId="767" applyNumberFormat="1" applyAlignment="1" applyProtection="1"/>
    <xf numFmtId="0" fontId="11" fillId="0" borderId="0" xfId="767" applyAlignment="1"/>
    <xf numFmtId="0" fontId="35" fillId="0" borderId="0" xfId="767" applyNumberFormat="1" applyFont="1" applyFill="1" applyAlignment="1" applyProtection="1">
      <alignment horizontal="center" vertical="center" wrapText="1"/>
    </xf>
    <xf numFmtId="9" fontId="35" fillId="0" borderId="0" xfId="767" applyNumberFormat="1" applyFont="1" applyFill="1" applyAlignment="1" applyProtection="1">
      <alignment horizontal="center" vertical="center" wrapText="1"/>
    </xf>
    <xf numFmtId="0" fontId="15" fillId="0" borderId="0" xfId="712" applyFont="1" applyAlignment="1" applyProtection="1">
      <alignment horizontal="left" vertical="center"/>
    </xf>
    <xf numFmtId="0" fontId="32" fillId="0" borderId="0" xfId="712" applyFont="1" applyAlignment="1" applyProtection="1"/>
    <xf numFmtId="177" fontId="32" fillId="0" borderId="0" xfId="712" applyNumberFormat="1" applyFont="1" applyAlignment="1" applyProtection="1"/>
    <xf numFmtId="9" fontId="36" fillId="0" borderId="0" xfId="712" applyNumberFormat="1" applyFont="1" applyFill="1" applyBorder="1" applyAlignment="1" applyProtection="1">
      <alignment horizontal="right" vertical="center"/>
    </xf>
    <xf numFmtId="0" fontId="11" fillId="0" borderId="0" xfId="767" applyAlignment="1">
      <alignment horizontal="center" vertical="center"/>
    </xf>
    <xf numFmtId="0" fontId="37" fillId="0" borderId="0" xfId="555" applyFont="1" applyAlignment="1">
      <alignment horizontal="center" vertical="center"/>
    </xf>
    <xf numFmtId="9" fontId="27" fillId="0" borderId="1" xfId="570" applyNumberFormat="1" applyFont="1" applyFill="1" applyBorder="1" applyAlignment="1" applyProtection="1">
      <alignment horizontal="right" vertical="center" wrapText="1"/>
    </xf>
    <xf numFmtId="49" fontId="29" fillId="0" borderId="1" xfId="826" applyNumberFormat="1" applyFont="1" applyFill="1" applyBorder="1" applyAlignment="1" applyProtection="1">
      <alignment horizontal="left" vertical="center" wrapText="1"/>
    </xf>
    <xf numFmtId="9" fontId="29" fillId="0" borderId="1" xfId="570" applyNumberFormat="1" applyFont="1" applyFill="1" applyBorder="1" applyAlignment="1" applyProtection="1">
      <alignment horizontal="right" vertical="center" wrapText="1"/>
    </xf>
    <xf numFmtId="210" fontId="36" fillId="0" borderId="1" xfId="29" applyNumberFormat="1" applyFont="1" applyFill="1" applyBorder="1" applyAlignment="1" applyProtection="1">
      <alignment vertical="center" wrapText="1"/>
    </xf>
    <xf numFmtId="0" fontId="38" fillId="0" borderId="0" xfId="555" applyFont="1" applyAlignment="1">
      <alignment horizontal="center" vertical="center"/>
    </xf>
    <xf numFmtId="49" fontId="29" fillId="0" borderId="1" xfId="903" applyNumberFormat="1" applyFont="1" applyFill="1" applyBorder="1" applyAlignment="1" applyProtection="1">
      <alignment horizontal="left" vertical="center" wrapText="1"/>
    </xf>
    <xf numFmtId="210" fontId="11" fillId="0" borderId="0" xfId="767" applyNumberFormat="1" applyAlignment="1" applyProtection="1"/>
    <xf numFmtId="0" fontId="11" fillId="0" borderId="0" xfId="767" applyAlignment="1">
      <alignment vertical="center"/>
    </xf>
    <xf numFmtId="0" fontId="27" fillId="0" borderId="0" xfId="767" applyFont="1" applyFill="1" applyAlignment="1" applyProtection="1">
      <alignment horizontal="left" vertical="center"/>
    </xf>
    <xf numFmtId="4" fontId="27" fillId="0" borderId="0" xfId="767" applyNumberFormat="1" applyFont="1" applyFill="1" applyAlignment="1" applyProtection="1">
      <alignment horizontal="right" vertical="center"/>
    </xf>
    <xf numFmtId="177" fontId="34" fillId="0" borderId="0" xfId="767" applyNumberFormat="1" applyFont="1" applyFill="1" applyAlignment="1" applyProtection="1">
      <alignment vertical="center"/>
    </xf>
    <xf numFmtId="9" fontId="27" fillId="0" borderId="0" xfId="767" applyNumberFormat="1" applyFont="1" applyFill="1" applyAlignment="1" applyProtection="1">
      <alignment horizontal="right" vertical="center"/>
    </xf>
    <xf numFmtId="0" fontId="29" fillId="0" borderId="1" xfId="917" applyNumberFormat="1" applyFont="1" applyFill="1" applyBorder="1" applyAlignment="1" applyProtection="1">
      <alignment horizontal="center" vertical="center"/>
    </xf>
    <xf numFmtId="49" fontId="29" fillId="0" borderId="1" xfId="921" applyNumberFormat="1" applyFont="1" applyFill="1" applyBorder="1" applyAlignment="1" applyProtection="1">
      <alignment vertical="center"/>
    </xf>
    <xf numFmtId="210" fontId="29" fillId="0" borderId="1" xfId="109" applyNumberFormat="1" applyFont="1" applyBorder="1" applyAlignment="1" applyProtection="1">
      <alignment horizontal="right" vertical="center" wrapText="1"/>
    </xf>
    <xf numFmtId="210" fontId="29" fillId="0" borderId="1" xfId="868" applyNumberFormat="1" applyFont="1" applyBorder="1" applyAlignment="1" applyProtection="1">
      <alignment horizontal="right" vertical="center" wrapText="1"/>
    </xf>
    <xf numFmtId="0" fontId="37" fillId="0" borderId="0" xfId="555" applyFont="1">
      <alignment vertical="center"/>
    </xf>
    <xf numFmtId="49" fontId="27" fillId="0" borderId="1" xfId="921" applyNumberFormat="1" applyFont="1" applyFill="1" applyBorder="1" applyAlignment="1" applyProtection="1">
      <alignment vertical="center"/>
    </xf>
    <xf numFmtId="210" fontId="27" fillId="0" borderId="1" xfId="109" applyNumberFormat="1" applyFont="1" applyBorder="1" applyAlignment="1" applyProtection="1">
      <alignment horizontal="right" vertical="center" wrapText="1"/>
    </xf>
    <xf numFmtId="210" fontId="27" fillId="0" borderId="1" xfId="868" applyNumberFormat="1" applyFont="1" applyBorder="1" applyAlignment="1" applyProtection="1">
      <alignment horizontal="right" vertical="center" wrapText="1"/>
    </xf>
    <xf numFmtId="176" fontId="27" fillId="0" borderId="1" xfId="626" applyNumberFormat="1" applyFont="1" applyFill="1" applyBorder="1" applyAlignment="1" applyProtection="1">
      <alignment horizontal="right" vertical="center" wrapText="1"/>
    </xf>
    <xf numFmtId="210" fontId="29" fillId="0" borderId="1" xfId="109" applyNumberFormat="1" applyFont="1" applyFill="1" applyBorder="1" applyAlignment="1" applyProtection="1">
      <alignment horizontal="right" vertical="center" wrapText="1"/>
    </xf>
    <xf numFmtId="210" fontId="27" fillId="3" borderId="1" xfId="868" applyNumberFormat="1" applyFont="1" applyFill="1" applyBorder="1" applyAlignment="1" applyProtection="1">
      <alignment horizontal="right" vertical="center" wrapText="1"/>
    </xf>
    <xf numFmtId="210" fontId="27" fillId="0" borderId="1" xfId="109" applyNumberFormat="1" applyFont="1" applyFill="1" applyBorder="1" applyAlignment="1" applyProtection="1">
      <alignment horizontal="right" vertical="center" wrapText="1"/>
    </xf>
    <xf numFmtId="49" fontId="29" fillId="0" borderId="1" xfId="903" applyNumberFormat="1" applyFont="1" applyFill="1" applyBorder="1" applyAlignment="1" applyProtection="1">
      <alignment vertical="center"/>
    </xf>
    <xf numFmtId="0" fontId="11" fillId="0" borderId="0" xfId="999">
      <alignment vertical="center"/>
    </xf>
    <xf numFmtId="0" fontId="9" fillId="0" borderId="0" xfId="999" applyFont="1" applyAlignment="1">
      <alignment horizontal="center" vertical="center" wrapText="1"/>
    </xf>
    <xf numFmtId="0" fontId="11" fillId="0" borderId="0" xfId="999" applyProtection="1">
      <alignment vertical="center"/>
    </xf>
    <xf numFmtId="0" fontId="11" fillId="0" borderId="0" xfId="999" applyFill="1" applyProtection="1">
      <alignment vertical="center"/>
    </xf>
    <xf numFmtId="0" fontId="1" fillId="0" borderId="0" xfId="0" applyFont="1" applyFill="1" applyAlignment="1">
      <alignment vertical="center"/>
    </xf>
    <xf numFmtId="0" fontId="39" fillId="0" borderId="0" xfId="658" applyFont="1" applyAlignment="1" applyProtection="1">
      <alignment horizontal="center" vertical="center" shrinkToFit="1"/>
    </xf>
    <xf numFmtId="0" fontId="12" fillId="0" borderId="0" xfId="658" applyFont="1" applyAlignment="1" applyProtection="1">
      <alignment horizontal="center" vertical="center" shrinkToFit="1"/>
    </xf>
    <xf numFmtId="0" fontId="15" fillId="0" borderId="0" xfId="658" applyFont="1" applyBorder="1" applyAlignment="1" applyProtection="1">
      <alignment horizontal="left" vertical="center" wrapText="1"/>
    </xf>
    <xf numFmtId="0" fontId="15" fillId="0" borderId="0" xfId="0" applyFont="1" applyFill="1" applyAlignment="1" applyProtection="1">
      <alignment horizontal="right"/>
    </xf>
    <xf numFmtId="0" fontId="29" fillId="0" borderId="1" xfId="1075" applyFont="1" applyBorder="1" applyAlignment="1" applyProtection="1">
      <alignment horizontal="center" vertical="center"/>
    </xf>
    <xf numFmtId="0" fontId="0" fillId="0" borderId="1" xfId="0" applyNumberFormat="1" applyFont="1" applyFill="1" applyBorder="1" applyAlignment="1" applyProtection="1">
      <alignment horizontal="center" vertical="center" wrapText="1"/>
    </xf>
    <xf numFmtId="210" fontId="27" fillId="0" borderId="1" xfId="29" applyNumberFormat="1" applyFont="1" applyBorder="1" applyAlignment="1" applyProtection="1">
      <alignment horizontal="right" vertical="center" wrapText="1"/>
    </xf>
    <xf numFmtId="49" fontId="29" fillId="0" borderId="1" xfId="0" applyNumberFormat="1" applyFont="1" applyFill="1" applyBorder="1" applyAlignment="1" applyProtection="1">
      <alignment vertical="center" wrapText="1"/>
    </xf>
    <xf numFmtId="0" fontId="13" fillId="0" borderId="1" xfId="0" applyFont="1" applyFill="1" applyBorder="1" applyAlignment="1" applyProtection="1">
      <alignment horizontal="center" vertical="center"/>
    </xf>
    <xf numFmtId="0" fontId="31" fillId="0" borderId="1" xfId="999" applyFont="1" applyFill="1" applyBorder="1" applyProtection="1">
      <alignment vertical="center"/>
    </xf>
    <xf numFmtId="0" fontId="15" fillId="0" borderId="1" xfId="0" applyFont="1" applyFill="1" applyBorder="1" applyAlignment="1" applyProtection="1">
      <alignment horizontal="left" vertical="center"/>
    </xf>
    <xf numFmtId="0" fontId="15" fillId="0" borderId="1" xfId="0" applyFont="1" applyFill="1" applyBorder="1" applyAlignment="1" applyProtection="1">
      <alignment horizontal="center" vertical="center"/>
    </xf>
    <xf numFmtId="0" fontId="0" fillId="0" borderId="0" xfId="0" applyFont="1" applyAlignment="1"/>
    <xf numFmtId="0" fontId="12" fillId="0" borderId="0" xfId="626" applyFont="1" applyFill="1" applyAlignment="1" applyProtection="1">
      <alignment horizontal="center" vertical="center" shrinkToFit="1"/>
    </xf>
    <xf numFmtId="0" fontId="15" fillId="0" borderId="0" xfId="626" applyFont="1" applyFill="1" applyAlignment="1" applyProtection="1">
      <alignment horizontal="left" vertical="center" wrapText="1"/>
    </xf>
    <xf numFmtId="198" fontId="27" fillId="0" borderId="0" xfId="1073" applyNumberFormat="1" applyFont="1" applyFill="1" applyBorder="1" applyAlignment="1" applyProtection="1">
      <alignment horizontal="right" vertical="center"/>
    </xf>
    <xf numFmtId="0" fontId="29" fillId="0" borderId="1" xfId="1073" applyFont="1" applyFill="1" applyBorder="1" applyAlignment="1" applyProtection="1">
      <alignment horizontal="center" vertical="center"/>
    </xf>
    <xf numFmtId="198" fontId="29" fillId="0" borderId="1" xfId="999" applyNumberFormat="1" applyFont="1" applyFill="1" applyBorder="1" applyAlignment="1" applyProtection="1">
      <alignment horizontal="center" vertical="center" wrapText="1"/>
    </xf>
    <xf numFmtId="210" fontId="29" fillId="0" borderId="1" xfId="999" applyNumberFormat="1" applyFont="1" applyFill="1" applyBorder="1" applyAlignment="1" applyProtection="1">
      <alignment horizontal="right" vertical="center" wrapText="1"/>
    </xf>
    <xf numFmtId="176" fontId="29" fillId="0" borderId="1" xfId="999" applyNumberFormat="1" applyFont="1" applyBorder="1" applyAlignment="1" applyProtection="1">
      <alignment horizontal="right" vertical="center" wrapText="1"/>
    </xf>
    <xf numFmtId="0" fontId="27" fillId="0" borderId="1" xfId="649" applyNumberFormat="1" applyFont="1" applyFill="1" applyBorder="1" applyAlignment="1" applyProtection="1">
      <alignment horizontal="left" vertical="center" wrapText="1"/>
    </xf>
    <xf numFmtId="210" fontId="27" fillId="0" borderId="1" xfId="999" applyNumberFormat="1" applyFont="1" applyFill="1" applyBorder="1" applyAlignment="1" applyProtection="1">
      <alignment horizontal="right" vertical="center" wrapText="1"/>
    </xf>
    <xf numFmtId="176" fontId="27" fillId="0" borderId="1" xfId="999" applyNumberFormat="1" applyFont="1" applyBorder="1" applyAlignment="1" applyProtection="1">
      <alignment horizontal="right" vertical="center" wrapText="1"/>
    </xf>
    <xf numFmtId="49" fontId="27" fillId="0" borderId="1" xfId="0" applyNumberFormat="1" applyFont="1" applyFill="1" applyBorder="1" applyAlignment="1" applyProtection="1">
      <alignment vertical="center" wrapText="1"/>
    </xf>
    <xf numFmtId="176" fontId="29" fillId="0" borderId="1" xfId="999" applyNumberFormat="1" applyFont="1" applyFill="1" applyBorder="1" applyAlignment="1" applyProtection="1">
      <alignment horizontal="right" vertical="center" wrapText="1"/>
    </xf>
    <xf numFmtId="176" fontId="27" fillId="0" borderId="1" xfId="999" applyNumberFormat="1" applyFont="1" applyFill="1" applyBorder="1" applyAlignment="1" applyProtection="1">
      <alignment horizontal="right" vertical="center" wrapText="1"/>
    </xf>
    <xf numFmtId="0" fontId="29" fillId="0" borderId="1" xfId="999" applyFont="1" applyFill="1" applyBorder="1" applyAlignment="1" applyProtection="1">
      <alignment horizontal="distributed" vertical="center" wrapText="1"/>
    </xf>
    <xf numFmtId="0" fontId="29" fillId="0" borderId="1" xfId="649" applyNumberFormat="1" applyFont="1" applyFill="1" applyBorder="1" applyAlignment="1" applyProtection="1">
      <alignment horizontal="left" vertical="center" wrapText="1"/>
    </xf>
    <xf numFmtId="0" fontId="27" fillId="0" borderId="1" xfId="649" applyNumberFormat="1" applyFont="1" applyFill="1" applyBorder="1" applyAlignment="1" applyProtection="1">
      <alignment horizontal="left" vertical="center" wrapText="1" indent="1"/>
    </xf>
    <xf numFmtId="210" fontId="15" fillId="0" borderId="1" xfId="0" applyNumberFormat="1" applyFont="1" applyFill="1" applyBorder="1" applyAlignment="1" applyProtection="1">
      <alignment horizontal="right" vertical="center" wrapText="1"/>
    </xf>
    <xf numFmtId="41" fontId="0" fillId="0" borderId="0" xfId="0" applyNumberFormat="1" applyAlignment="1" applyProtection="1"/>
    <xf numFmtId="210" fontId="0" fillId="0" borderId="0" xfId="0" applyNumberFormat="1" applyAlignment="1" applyProtection="1"/>
    <xf numFmtId="0" fontId="31" fillId="0" borderId="0" xfId="649" applyFont="1" applyAlignment="1"/>
    <xf numFmtId="0" fontId="11" fillId="0" borderId="0" xfId="649" applyFont="1" applyAlignment="1"/>
    <xf numFmtId="0" fontId="11" fillId="0" borderId="0" xfId="649" applyAlignment="1" applyProtection="1"/>
    <xf numFmtId="0" fontId="40" fillId="2" borderId="0" xfId="649" applyFont="1" applyFill="1" applyAlignment="1" applyProtection="1"/>
    <xf numFmtId="0" fontId="11" fillId="0" borderId="0" xfId="649" applyAlignment="1"/>
    <xf numFmtId="0" fontId="12" fillId="0" borderId="0" xfId="626" applyFont="1" applyAlignment="1" applyProtection="1">
      <alignment horizontal="center" vertical="center" shrinkToFit="1"/>
    </xf>
    <xf numFmtId="0" fontId="41" fillId="2" borderId="0" xfId="626" applyFont="1" applyFill="1" applyAlignment="1" applyProtection="1">
      <alignment horizontal="center" vertical="center" shrinkToFit="1"/>
    </xf>
    <xf numFmtId="0" fontId="15" fillId="0" borderId="0" xfId="626" applyFont="1" applyAlignment="1" applyProtection="1">
      <alignment horizontal="left" vertical="center" wrapText="1"/>
    </xf>
    <xf numFmtId="0" fontId="42" fillId="0" borderId="0" xfId="626" applyFont="1" applyFill="1" applyAlignment="1" applyProtection="1">
      <alignment horizontal="left" vertical="center" wrapText="1"/>
    </xf>
    <xf numFmtId="0" fontId="27" fillId="0" borderId="0" xfId="649" applyFont="1" applyAlignment="1" applyProtection="1">
      <alignment horizontal="right" vertical="center"/>
    </xf>
    <xf numFmtId="0" fontId="29" fillId="0" borderId="1" xfId="649" applyFont="1" applyFill="1" applyBorder="1" applyAlignment="1" applyProtection="1">
      <alignment horizontal="center" vertical="center" wrapText="1"/>
    </xf>
    <xf numFmtId="176" fontId="13" fillId="0" borderId="1" xfId="626" applyNumberFormat="1" applyFont="1" applyFill="1" applyBorder="1" applyAlignment="1" applyProtection="1">
      <alignment horizontal="right" vertical="center" wrapText="1"/>
    </xf>
    <xf numFmtId="0" fontId="36" fillId="0" borderId="1" xfId="0" applyFont="1" applyFill="1" applyBorder="1" applyAlignment="1" applyProtection="1">
      <alignment horizontal="right" vertical="center"/>
    </xf>
    <xf numFmtId="0" fontId="36" fillId="2" borderId="1" xfId="0" applyFont="1" applyFill="1" applyBorder="1" applyAlignment="1" applyProtection="1">
      <alignment horizontal="right" vertical="center"/>
    </xf>
    <xf numFmtId="176" fontId="15" fillId="0" borderId="1" xfId="0" applyNumberFormat="1" applyFont="1" applyBorder="1" applyAlignment="1" applyProtection="1">
      <alignment horizontal="right" vertical="center" wrapText="1"/>
    </xf>
    <xf numFmtId="0" fontId="36" fillId="0" borderId="1" xfId="0" applyNumberFormat="1" applyFont="1" applyFill="1" applyBorder="1" applyAlignment="1" applyProtection="1">
      <alignment horizontal="right" vertical="center"/>
    </xf>
    <xf numFmtId="3" fontId="36" fillId="2" borderId="1" xfId="0" applyNumberFormat="1" applyFont="1" applyFill="1" applyBorder="1" applyAlignment="1" applyProtection="1">
      <alignment horizontal="right" vertical="center" wrapText="1"/>
    </xf>
    <xf numFmtId="3" fontId="36" fillId="0" borderId="1" xfId="0" applyNumberFormat="1" applyFont="1" applyFill="1" applyBorder="1" applyAlignment="1" applyProtection="1">
      <alignment horizontal="right" vertical="center" wrapText="1"/>
    </xf>
    <xf numFmtId="4" fontId="43" fillId="0" borderId="1" xfId="1335" applyNumberFormat="1" applyFont="1" applyFill="1" applyBorder="1" applyAlignment="1" applyProtection="1">
      <alignment horizontal="right" vertical="center"/>
    </xf>
    <xf numFmtId="4" fontId="44" fillId="0" borderId="1" xfId="1335" applyNumberFormat="1" applyFont="1" applyFill="1" applyBorder="1" applyAlignment="1" applyProtection="1">
      <alignment horizontal="right" vertical="center"/>
    </xf>
    <xf numFmtId="41" fontId="27" fillId="0" borderId="1" xfId="0" applyNumberFormat="1" applyFont="1" applyFill="1" applyBorder="1" applyAlignment="1" applyProtection="1">
      <alignment horizontal="right" vertical="center" wrapText="1"/>
    </xf>
    <xf numFmtId="41" fontId="45" fillId="0" borderId="1" xfId="0" applyNumberFormat="1" applyFont="1" applyFill="1" applyBorder="1" applyAlignment="1" applyProtection="1">
      <alignment horizontal="right" vertical="center" wrapText="1"/>
    </xf>
    <xf numFmtId="210" fontId="29" fillId="0" borderId="1" xfId="626" applyNumberFormat="1" applyFont="1" applyFill="1" applyBorder="1" applyAlignment="1" applyProtection="1">
      <alignment horizontal="right" vertical="center" wrapText="1"/>
    </xf>
    <xf numFmtId="210" fontId="27" fillId="0" borderId="1" xfId="626" applyNumberFormat="1" applyFont="1" applyFill="1" applyBorder="1" applyAlignment="1" applyProtection="1">
      <alignment horizontal="right" vertical="center" wrapText="1"/>
    </xf>
    <xf numFmtId="210" fontId="27" fillId="2" borderId="1" xfId="626" applyNumberFormat="1" applyFont="1" applyFill="1" applyBorder="1" applyAlignment="1" applyProtection="1">
      <alignment horizontal="right" vertical="center" wrapText="1"/>
    </xf>
    <xf numFmtId="176" fontId="15" fillId="0" borderId="1" xfId="626" applyNumberFormat="1" applyFont="1" applyFill="1" applyBorder="1" applyAlignment="1" applyProtection="1">
      <alignment horizontal="right" vertical="center" wrapText="1"/>
    </xf>
    <xf numFmtId="210" fontId="29" fillId="2" borderId="1" xfId="999" applyNumberFormat="1" applyFont="1" applyFill="1" applyBorder="1" applyAlignment="1" applyProtection="1">
      <alignment horizontal="right" vertical="center" wrapText="1"/>
    </xf>
    <xf numFmtId="210" fontId="27" fillId="2" borderId="1" xfId="999" applyNumberFormat="1" applyFont="1" applyFill="1" applyBorder="1" applyAlignment="1" applyProtection="1">
      <alignment horizontal="right" vertical="center" wrapText="1"/>
    </xf>
    <xf numFmtId="210" fontId="27" fillId="0" borderId="1" xfId="967" applyNumberFormat="1" applyFont="1" applyFill="1" applyBorder="1" applyAlignment="1" applyProtection="1">
      <alignment horizontal="right" vertical="center" wrapText="1"/>
    </xf>
    <xf numFmtId="210" fontId="13" fillId="0" borderId="1" xfId="0" applyNumberFormat="1" applyFont="1" applyFill="1" applyBorder="1" applyAlignment="1" applyProtection="1">
      <alignment horizontal="right" vertical="center" wrapText="1"/>
    </xf>
    <xf numFmtId="210" fontId="29" fillId="0" borderId="1" xfId="967" applyNumberFormat="1" applyFont="1" applyFill="1" applyBorder="1" applyAlignment="1" applyProtection="1">
      <alignment horizontal="right" vertical="center" wrapText="1"/>
    </xf>
    <xf numFmtId="0" fontId="13" fillId="0" borderId="1" xfId="0" applyFont="1" applyFill="1" applyBorder="1" applyAlignment="1" applyProtection="1">
      <alignment horizontal="distributed" vertical="center" wrapText="1"/>
    </xf>
    <xf numFmtId="49" fontId="29" fillId="0" borderId="1" xfId="0" applyNumberFormat="1" applyFont="1" applyFill="1" applyBorder="1" applyAlignment="1" applyProtection="1">
      <alignment horizontal="left" vertical="center" wrapText="1"/>
    </xf>
    <xf numFmtId="41" fontId="29" fillId="0" borderId="1" xfId="967" applyNumberFormat="1" applyFont="1" applyFill="1" applyBorder="1" applyAlignment="1" applyProtection="1">
      <alignment horizontal="right" vertical="center" wrapText="1"/>
    </xf>
    <xf numFmtId="0" fontId="38" fillId="0" borderId="0" xfId="555" applyFont="1">
      <alignment vertical="center"/>
    </xf>
    <xf numFmtId="49" fontId="27" fillId="0" borderId="1" xfId="0" applyNumberFormat="1" applyFont="1" applyFill="1" applyBorder="1" applyAlignment="1" applyProtection="1">
      <alignment horizontal="left" vertical="center" wrapText="1"/>
    </xf>
    <xf numFmtId="41" fontId="27" fillId="0" borderId="1" xfId="967" applyNumberFormat="1" applyFont="1" applyFill="1" applyBorder="1" applyAlignment="1" applyProtection="1">
      <alignment horizontal="right" vertical="center" wrapText="1"/>
    </xf>
    <xf numFmtId="41" fontId="27" fillId="0" borderId="1" xfId="626" applyNumberFormat="1" applyFont="1" applyFill="1" applyBorder="1" applyAlignment="1" applyProtection="1">
      <alignment horizontal="right" vertical="center" wrapText="1"/>
    </xf>
    <xf numFmtId="41" fontId="11" fillId="0" borderId="0" xfId="649" applyNumberFormat="1" applyAlignment="1" applyProtection="1"/>
    <xf numFmtId="210" fontId="11" fillId="0" borderId="0" xfId="649" applyNumberFormat="1" applyAlignment="1" applyProtection="1"/>
    <xf numFmtId="0" fontId="27" fillId="0" borderId="0" xfId="649" applyFont="1" applyAlignment="1"/>
    <xf numFmtId="0" fontId="11" fillId="0" borderId="0" xfId="649" applyFill="1" applyAlignment="1" applyProtection="1"/>
    <xf numFmtId="0" fontId="12" fillId="3" borderId="0" xfId="626" applyFont="1" applyFill="1" applyAlignment="1" applyProtection="1">
      <alignment horizontal="center" vertical="center" shrinkToFit="1"/>
    </xf>
    <xf numFmtId="0" fontId="46" fillId="3" borderId="0" xfId="626" applyFont="1" applyFill="1" applyAlignment="1">
      <alignment vertical="center" shrinkToFit="1"/>
    </xf>
    <xf numFmtId="0" fontId="15" fillId="3" borderId="0" xfId="626" applyFont="1" applyFill="1" applyAlignment="1" applyProtection="1">
      <alignment horizontal="left" vertical="center" wrapText="1"/>
    </xf>
    <xf numFmtId="0" fontId="27" fillId="3" borderId="0" xfId="649" applyFont="1" applyFill="1" applyAlignment="1" applyProtection="1">
      <alignment horizontal="right" vertical="center"/>
    </xf>
    <xf numFmtId="198" fontId="11" fillId="3" borderId="0" xfId="1073" applyNumberFormat="1" applyFont="1" applyFill="1" applyBorder="1" applyAlignment="1">
      <alignment vertical="center"/>
    </xf>
    <xf numFmtId="0" fontId="29" fillId="0" borderId="1" xfId="1073" applyFont="1" applyFill="1" applyBorder="1" applyAlignment="1" applyProtection="1">
      <alignment horizontal="distributed" vertical="center" wrapText="1" indent="3"/>
    </xf>
    <xf numFmtId="0" fontId="11" fillId="3" borderId="0" xfId="649" applyFill="1" applyAlignment="1"/>
    <xf numFmtId="41" fontId="13" fillId="0" borderId="1" xfId="0" applyNumberFormat="1" applyFont="1" applyFill="1" applyBorder="1" applyAlignment="1" applyProtection="1">
      <alignment horizontal="right" vertical="center" wrapText="1"/>
    </xf>
    <xf numFmtId="176" fontId="13" fillId="0" borderId="1" xfId="0" applyNumberFormat="1" applyFont="1" applyBorder="1" applyAlignment="1" applyProtection="1">
      <alignment horizontal="right" vertical="center" wrapText="1"/>
    </xf>
    <xf numFmtId="0" fontId="31" fillId="3" borderId="0" xfId="698" applyFont="1" applyFill="1" applyAlignment="1"/>
    <xf numFmtId="41" fontId="27" fillId="0" borderId="1" xfId="999" applyNumberFormat="1" applyFont="1" applyFill="1" applyBorder="1" applyAlignment="1" applyProtection="1">
      <alignment horizontal="right" vertical="center" wrapText="1"/>
    </xf>
    <xf numFmtId="0" fontId="11" fillId="3" borderId="0" xfId="698" applyFill="1" applyAlignment="1"/>
    <xf numFmtId="41" fontId="27" fillId="0" borderId="1" xfId="999" applyNumberFormat="1" applyFont="1" applyBorder="1" applyAlignment="1" applyProtection="1">
      <alignment horizontal="right" vertical="center" wrapText="1"/>
    </xf>
    <xf numFmtId="176" fontId="15" fillId="0" borderId="1" xfId="0" applyNumberFormat="1" applyFont="1" applyFill="1" applyBorder="1" applyAlignment="1" applyProtection="1">
      <alignment horizontal="right" vertical="center" wrapText="1"/>
    </xf>
    <xf numFmtId="41" fontId="29" fillId="0" borderId="1" xfId="999" applyNumberFormat="1" applyFont="1" applyFill="1" applyBorder="1" applyAlignment="1" applyProtection="1">
      <alignment horizontal="right" vertical="center" wrapText="1"/>
    </xf>
    <xf numFmtId="176" fontId="13" fillId="0" borderId="1" xfId="0" applyNumberFormat="1" applyFont="1" applyFill="1" applyBorder="1" applyAlignment="1" applyProtection="1">
      <alignment horizontal="right" vertical="center" wrapText="1"/>
    </xf>
    <xf numFmtId="0" fontId="27" fillId="0" borderId="1" xfId="893" applyNumberFormat="1" applyFont="1" applyFill="1" applyBorder="1" applyAlignment="1" applyProtection="1">
      <alignment horizontal="left" vertical="center" wrapText="1"/>
    </xf>
    <xf numFmtId="0" fontId="29" fillId="0" borderId="1" xfId="1073" applyFont="1" applyFill="1" applyBorder="1" applyAlignment="1" applyProtection="1">
      <alignment horizontal="left" vertical="center" wrapText="1"/>
    </xf>
    <xf numFmtId="0" fontId="27" fillId="0" borderId="1" xfId="893" applyNumberFormat="1" applyFont="1" applyFill="1" applyBorder="1" applyAlignment="1" applyProtection="1">
      <alignment vertical="center" wrapText="1"/>
    </xf>
    <xf numFmtId="0" fontId="27" fillId="0" borderId="1" xfId="893" applyNumberFormat="1" applyFont="1" applyFill="1" applyBorder="1" applyAlignment="1" applyProtection="1">
      <alignment horizontal="left" vertical="center" wrapText="1" indent="1"/>
    </xf>
    <xf numFmtId="41" fontId="11" fillId="0" borderId="0" xfId="649" applyNumberFormat="1" applyFill="1" applyAlignment="1" applyProtection="1"/>
    <xf numFmtId="0" fontId="11" fillId="0" borderId="0" xfId="649" applyFont="1" applyFill="1" applyAlignment="1"/>
    <xf numFmtId="0" fontId="31" fillId="0" borderId="0" xfId="649" applyFont="1" applyFill="1" applyAlignment="1"/>
    <xf numFmtId="0" fontId="11" fillId="0" borderId="0" xfId="649" applyFill="1" applyAlignment="1"/>
    <xf numFmtId="196" fontId="27" fillId="0" borderId="0" xfId="896" applyNumberFormat="1" applyFont="1" applyFill="1" applyBorder="1" applyAlignment="1" applyProtection="1">
      <alignment horizontal="left" vertical="center"/>
    </xf>
    <xf numFmtId="0" fontId="27" fillId="0" borderId="0" xfId="649" applyFont="1" applyFill="1" applyBorder="1" applyAlignment="1" applyProtection="1">
      <alignment vertical="center"/>
    </xf>
    <xf numFmtId="0" fontId="27" fillId="0" borderId="0" xfId="649" applyFont="1" applyFill="1" applyAlignment="1" applyProtection="1">
      <alignment vertical="center"/>
    </xf>
    <xf numFmtId="196" fontId="32" fillId="0" borderId="0" xfId="896" applyNumberFormat="1" applyFont="1" applyFill="1" applyBorder="1" applyAlignment="1" applyProtection="1">
      <alignment horizontal="right" vertical="center"/>
    </xf>
    <xf numFmtId="176" fontId="29" fillId="0" borderId="1" xfId="38" applyNumberFormat="1" applyFont="1" applyFill="1" applyBorder="1" applyAlignment="1" applyProtection="1">
      <alignment horizontal="right" vertical="center" wrapText="1"/>
    </xf>
    <xf numFmtId="0" fontId="38" fillId="3" borderId="0" xfId="555" applyFont="1" applyFill="1">
      <alignment vertical="center"/>
    </xf>
    <xf numFmtId="41" fontId="36" fillId="0" borderId="1" xfId="0" applyNumberFormat="1" applyFont="1" applyFill="1" applyBorder="1" applyAlignment="1" applyProtection="1">
      <alignment horizontal="right" vertical="center" wrapText="1"/>
    </xf>
    <xf numFmtId="41" fontId="15" fillId="0" borderId="1" xfId="0" applyNumberFormat="1" applyFont="1" applyFill="1" applyBorder="1" applyAlignment="1" applyProtection="1">
      <alignment horizontal="right" vertical="center" wrapText="1"/>
    </xf>
    <xf numFmtId="176" fontId="27" fillId="0" borderId="1" xfId="38" applyNumberFormat="1" applyFont="1" applyFill="1" applyBorder="1" applyAlignment="1" applyProtection="1">
      <alignment horizontal="right" vertical="center" wrapText="1"/>
    </xf>
    <xf numFmtId="0" fontId="37" fillId="3" borderId="0" xfId="555" applyFont="1" applyFill="1">
      <alignment vertical="center"/>
    </xf>
    <xf numFmtId="41" fontId="29" fillId="0" borderId="1" xfId="0" applyNumberFormat="1" applyFont="1" applyFill="1" applyBorder="1" applyAlignment="1" applyProtection="1">
      <alignment horizontal="right" vertical="center" wrapText="1"/>
    </xf>
    <xf numFmtId="41" fontId="29" fillId="0" borderId="1" xfId="626" applyNumberFormat="1" applyFont="1" applyFill="1" applyBorder="1" applyAlignment="1" applyProtection="1">
      <alignment horizontal="right" vertical="center" wrapText="1"/>
    </xf>
    <xf numFmtId="0" fontId="13" fillId="0" borderId="1" xfId="0" applyFont="1" applyBorder="1" applyAlignment="1" applyProtection="1">
      <alignment horizontal="distributed" vertical="center" wrapText="1"/>
    </xf>
    <xf numFmtId="0" fontId="47" fillId="0" borderId="0" xfId="0" applyFont="1" applyAlignment="1"/>
    <xf numFmtId="0" fontId="48" fillId="0" borderId="0" xfId="0" applyFont="1" applyAlignment="1"/>
    <xf numFmtId="0" fontId="0" fillId="0" borderId="0" xfId="0" applyFill="1" applyAlignment="1" applyProtection="1"/>
    <xf numFmtId="9" fontId="0" fillId="0" borderId="0" xfId="0" applyNumberFormat="1" applyAlignment="1" applyProtection="1"/>
    <xf numFmtId="0" fontId="49" fillId="0" borderId="0" xfId="903" applyFont="1" applyFill="1" applyAlignment="1" applyProtection="1">
      <alignment horizontal="center" vertical="center"/>
    </xf>
    <xf numFmtId="9" fontId="49" fillId="0" borderId="0" xfId="903" applyNumberFormat="1" applyFont="1" applyFill="1" applyAlignment="1" applyProtection="1">
      <alignment horizontal="center" vertical="center"/>
    </xf>
    <xf numFmtId="0" fontId="47" fillId="0" borderId="0" xfId="0" applyFont="1" applyFill="1" applyAlignment="1"/>
    <xf numFmtId="0" fontId="15" fillId="0" borderId="0" xfId="903" applyFont="1" applyFill="1" applyAlignment="1" applyProtection="1">
      <alignment horizontal="left" vertical="center"/>
    </xf>
    <xf numFmtId="0" fontId="15" fillId="0" borderId="0" xfId="0" applyFont="1" applyFill="1" applyAlignment="1" applyProtection="1">
      <alignment vertical="center"/>
    </xf>
    <xf numFmtId="0" fontId="15" fillId="0" borderId="0" xfId="903" applyFont="1" applyFill="1" applyAlignment="1" applyProtection="1">
      <alignment horizontal="right" vertical="center"/>
    </xf>
    <xf numFmtId="9" fontId="15" fillId="0" borderId="0" xfId="903" applyNumberFormat="1" applyFont="1" applyFill="1" applyAlignment="1" applyProtection="1">
      <alignment horizontal="right" vertical="center"/>
    </xf>
    <xf numFmtId="0" fontId="0" fillId="0" borderId="0" xfId="0" applyFill="1" applyAlignment="1"/>
    <xf numFmtId="9" fontId="29" fillId="0" borderId="1" xfId="999" applyNumberFormat="1" applyFont="1" applyFill="1" applyBorder="1" applyAlignment="1" applyProtection="1">
      <alignment horizontal="center" vertical="center" wrapText="1"/>
    </xf>
    <xf numFmtId="210" fontId="11" fillId="0" borderId="0" xfId="649" applyNumberFormat="1" applyFont="1" applyFill="1" applyAlignment="1">
      <alignment horizontal="center" vertical="center" wrapText="1"/>
    </xf>
    <xf numFmtId="0" fontId="15" fillId="0" borderId="1" xfId="0" applyFont="1" applyFill="1" applyBorder="1" applyAlignment="1" applyProtection="1">
      <alignment horizontal="left" vertical="center" wrapText="1"/>
    </xf>
    <xf numFmtId="210" fontId="27" fillId="0" borderId="1" xfId="0" applyNumberFormat="1" applyFont="1" applyFill="1" applyBorder="1" applyAlignment="1" applyProtection="1">
      <alignment vertical="center" wrapText="1"/>
    </xf>
    <xf numFmtId="9" fontId="27" fillId="0" borderId="1" xfId="38" applyNumberFormat="1" applyFont="1" applyFill="1" applyBorder="1" applyAlignment="1" applyProtection="1">
      <alignment vertical="center" wrapText="1"/>
    </xf>
    <xf numFmtId="0" fontId="37" fillId="0" borderId="0" xfId="555" applyFont="1" applyFill="1" applyAlignment="1">
      <alignment horizontal="center" vertical="center"/>
    </xf>
    <xf numFmtId="210" fontId="27" fillId="0" borderId="1" xfId="0" applyNumberFormat="1" applyFont="1" applyFill="1" applyBorder="1" applyAlignment="1" applyProtection="1">
      <alignment vertical="center" wrapText="1"/>
      <protection locked="0"/>
    </xf>
    <xf numFmtId="0" fontId="15" fillId="0" borderId="1" xfId="0" applyFont="1" applyBorder="1" applyAlignment="1" applyProtection="1">
      <alignment horizontal="left" vertical="center" wrapText="1"/>
    </xf>
    <xf numFmtId="0" fontId="37" fillId="3" borderId="0" xfId="555" applyFont="1" applyFill="1" applyAlignment="1">
      <alignment horizontal="center" vertical="center"/>
    </xf>
    <xf numFmtId="0" fontId="13" fillId="0" borderId="1" xfId="0" applyFont="1" applyFill="1" applyBorder="1" applyAlignment="1" applyProtection="1">
      <alignment horizontal="center" vertical="center" wrapText="1"/>
    </xf>
    <xf numFmtId="210" fontId="29" fillId="0" borderId="1" xfId="0" applyNumberFormat="1" applyFont="1" applyFill="1" applyBorder="1" applyAlignment="1" applyProtection="1">
      <alignment vertical="center" wrapText="1"/>
    </xf>
    <xf numFmtId="9" fontId="29" fillId="0" borderId="1" xfId="38" applyNumberFormat="1" applyFont="1" applyFill="1" applyBorder="1" applyAlignment="1" applyProtection="1">
      <alignment vertical="center" wrapText="1"/>
    </xf>
    <xf numFmtId="0" fontId="38" fillId="0" borderId="0" xfId="555" applyFont="1" applyFill="1" applyAlignment="1">
      <alignment horizontal="center" vertical="center"/>
    </xf>
    <xf numFmtId="0" fontId="11" fillId="2" borderId="0" xfId="999" applyFill="1" applyProtection="1">
      <alignment vertical="center"/>
    </xf>
    <xf numFmtId="0" fontId="37" fillId="2" borderId="0" xfId="999" applyFont="1" applyFill="1" applyProtection="1">
      <alignment vertical="center"/>
    </xf>
    <xf numFmtId="0" fontId="31" fillId="2" borderId="0" xfId="999" applyFont="1" applyFill="1" applyAlignment="1" applyProtection="1">
      <alignment horizontal="center" vertical="center"/>
    </xf>
    <xf numFmtId="0" fontId="11" fillId="2" borderId="0" xfId="999" applyFont="1" applyFill="1" applyProtection="1">
      <alignment vertical="center"/>
    </xf>
    <xf numFmtId="0" fontId="11" fillId="0" borderId="0" xfId="999" applyFont="1" applyProtection="1">
      <alignment vertical="center"/>
    </xf>
    <xf numFmtId="0" fontId="31" fillId="2" borderId="0" xfId="999" applyFont="1" applyFill="1" applyProtection="1">
      <alignment vertical="center"/>
    </xf>
    <xf numFmtId="0" fontId="31" fillId="0" borderId="0" xfId="999" applyFont="1" applyProtection="1">
      <alignment vertical="center"/>
    </xf>
    <xf numFmtId="9" fontId="11" fillId="2" borderId="0" xfId="999" applyNumberFormat="1" applyFill="1" applyProtection="1">
      <alignment vertical="center"/>
    </xf>
    <xf numFmtId="0" fontId="50" fillId="2" borderId="0" xfId="0" applyFont="1" applyFill="1" applyAlignment="1" applyProtection="1">
      <alignment horizontal="center" vertical="center"/>
    </xf>
    <xf numFmtId="9" fontId="50" fillId="2" borderId="0" xfId="0" applyNumberFormat="1" applyFont="1" applyFill="1" applyAlignment="1" applyProtection="1">
      <alignment horizontal="center" vertical="center"/>
    </xf>
    <xf numFmtId="210" fontId="11" fillId="0" borderId="0" xfId="649" applyNumberFormat="1" applyFill="1" applyAlignment="1" applyProtection="1"/>
    <xf numFmtId="0" fontId="27" fillId="2" borderId="0" xfId="999" applyFont="1" applyFill="1" applyProtection="1">
      <alignment vertical="center"/>
    </xf>
    <xf numFmtId="9" fontId="27" fillId="2" borderId="0" xfId="999" applyNumberFormat="1" applyFont="1" applyFill="1" applyBorder="1" applyAlignment="1" applyProtection="1">
      <alignment horizontal="right" vertical="center"/>
    </xf>
    <xf numFmtId="210" fontId="37" fillId="0" borderId="0" xfId="649" applyNumberFormat="1" applyFont="1" applyFill="1" applyAlignment="1" applyProtection="1"/>
    <xf numFmtId="0" fontId="37" fillId="0" borderId="0" xfId="999" applyFont="1" applyFill="1" applyProtection="1">
      <alignment vertical="center"/>
    </xf>
    <xf numFmtId="198" fontId="29" fillId="2" borderId="14" xfId="999" applyNumberFormat="1" applyFont="1" applyFill="1" applyBorder="1" applyAlignment="1" applyProtection="1">
      <alignment horizontal="center" vertical="center" wrapText="1"/>
    </xf>
    <xf numFmtId="0" fontId="29" fillId="2" borderId="1" xfId="999" applyFont="1" applyFill="1" applyBorder="1" applyAlignment="1" applyProtection="1">
      <alignment horizontal="distributed" vertical="center" wrapText="1" indent="3"/>
    </xf>
    <xf numFmtId="198" fontId="29" fillId="2" borderId="1" xfId="999" applyNumberFormat="1" applyFont="1" applyFill="1" applyBorder="1" applyAlignment="1" applyProtection="1">
      <alignment horizontal="center" vertical="center" wrapText="1"/>
    </xf>
    <xf numFmtId="9" fontId="29" fillId="2" borderId="1" xfId="999" applyNumberFormat="1" applyFont="1" applyFill="1" applyBorder="1" applyAlignment="1" applyProtection="1">
      <alignment horizontal="center" vertical="center" wrapText="1"/>
    </xf>
    <xf numFmtId="0" fontId="31" fillId="0" borderId="0" xfId="999" applyFont="1" applyFill="1" applyAlignment="1" applyProtection="1">
      <alignment horizontal="center" vertical="center" wrapText="1"/>
    </xf>
    <xf numFmtId="0" fontId="31" fillId="0" borderId="0" xfId="999" applyFont="1" applyFill="1" applyAlignment="1" applyProtection="1">
      <alignment horizontal="center" vertical="center"/>
    </xf>
    <xf numFmtId="0" fontId="13" fillId="2" borderId="15" xfId="0" applyFont="1" applyFill="1" applyBorder="1" applyAlignment="1" applyProtection="1">
      <alignment horizontal="left" vertical="center"/>
    </xf>
    <xf numFmtId="49" fontId="13" fillId="2" borderId="1" xfId="0" applyNumberFormat="1" applyFont="1" applyFill="1" applyBorder="1" applyAlignment="1" applyProtection="1">
      <alignment horizontal="left" vertical="center" wrapText="1"/>
    </xf>
    <xf numFmtId="3" fontId="13" fillId="2" borderId="1" xfId="0" applyNumberFormat="1" applyFont="1" applyFill="1" applyBorder="1" applyAlignment="1" applyProtection="1">
      <alignment horizontal="right" vertical="center"/>
    </xf>
    <xf numFmtId="9" fontId="29" fillId="2" borderId="1" xfId="38" applyNumberFormat="1" applyFont="1" applyFill="1" applyBorder="1" applyAlignment="1" applyProtection="1">
      <alignment horizontal="right" vertical="center" wrapText="1" shrinkToFit="1"/>
    </xf>
    <xf numFmtId="0" fontId="37" fillId="0" borderId="0" xfId="555" applyFont="1" applyFill="1" applyProtection="1">
      <alignment vertical="center"/>
    </xf>
    <xf numFmtId="0" fontId="15" fillId="2" borderId="15" xfId="0" applyFont="1" applyFill="1" applyBorder="1" applyAlignment="1" applyProtection="1">
      <alignment horizontal="left" vertical="center"/>
    </xf>
    <xf numFmtId="49" fontId="15" fillId="2" borderId="1" xfId="0" applyNumberFormat="1" applyFont="1" applyFill="1" applyBorder="1" applyAlignment="1" applyProtection="1">
      <alignment horizontal="left" vertical="center" wrapText="1"/>
    </xf>
    <xf numFmtId="3" fontId="15" fillId="2" borderId="1" xfId="0" applyNumberFormat="1" applyFont="1" applyFill="1" applyBorder="1" applyAlignment="1" applyProtection="1">
      <alignment horizontal="right" vertical="center"/>
    </xf>
    <xf numFmtId="9" fontId="27" fillId="2" borderId="1" xfId="38" applyNumberFormat="1" applyFont="1" applyFill="1" applyBorder="1" applyAlignment="1" applyProtection="1">
      <alignment horizontal="right" vertical="center" wrapText="1" shrinkToFit="1"/>
    </xf>
    <xf numFmtId="0" fontId="11" fillId="0" borderId="0" xfId="999" applyFont="1" applyFill="1" applyProtection="1">
      <alignment vertical="center"/>
    </xf>
    <xf numFmtId="49" fontId="15" fillId="0" borderId="1" xfId="0" applyNumberFormat="1" applyFont="1" applyFill="1" applyBorder="1" applyAlignment="1" applyProtection="1">
      <alignment horizontal="left" vertical="center" wrapText="1"/>
    </xf>
    <xf numFmtId="3" fontId="15" fillId="0" borderId="1" xfId="0" applyNumberFormat="1" applyFont="1" applyFill="1" applyBorder="1" applyAlignment="1" applyProtection="1">
      <alignment horizontal="right" vertical="center"/>
    </xf>
    <xf numFmtId="176" fontId="27" fillId="0" borderId="1" xfId="38" applyNumberFormat="1" applyFont="1" applyFill="1" applyBorder="1" applyAlignment="1" applyProtection="1">
      <alignment horizontal="right" vertical="center" wrapText="1" shrinkToFit="1"/>
    </xf>
    <xf numFmtId="0" fontId="38" fillId="0" borderId="0" xfId="555" applyFont="1" applyFill="1" applyProtection="1">
      <alignment vertical="center"/>
    </xf>
    <xf numFmtId="0" fontId="31" fillId="0" borderId="0" xfId="999" applyFont="1" applyFill="1" applyProtection="1">
      <alignment vertical="center"/>
    </xf>
    <xf numFmtId="176" fontId="29" fillId="0" borderId="1" xfId="38" applyNumberFormat="1" applyFont="1" applyFill="1" applyBorder="1" applyAlignment="1" applyProtection="1">
      <alignment horizontal="right" vertical="center" wrapText="1" shrinkToFit="1"/>
    </xf>
    <xf numFmtId="0" fontId="15" fillId="0" borderId="15" xfId="0" applyFont="1" applyFill="1" applyBorder="1" applyAlignment="1" applyProtection="1">
      <alignment horizontal="left" vertical="center"/>
    </xf>
    <xf numFmtId="49" fontId="15" fillId="2" borderId="15" xfId="0" applyNumberFormat="1" applyFont="1" applyFill="1" applyBorder="1" applyAlignment="1" applyProtection="1">
      <alignment horizontal="left" vertical="center" wrapText="1"/>
    </xf>
    <xf numFmtId="0" fontId="28" fillId="2" borderId="15" xfId="0" applyFont="1" applyFill="1" applyBorder="1" applyAlignment="1" applyProtection="1">
      <alignment horizontal="left" vertical="center"/>
    </xf>
    <xf numFmtId="49" fontId="28" fillId="2" borderId="1" xfId="0" applyNumberFormat="1" applyFont="1" applyFill="1" applyBorder="1" applyAlignment="1" applyProtection="1">
      <alignment horizontal="left" vertical="center" wrapText="1"/>
    </xf>
    <xf numFmtId="3" fontId="28" fillId="2" borderId="1" xfId="0" applyNumberFormat="1" applyFont="1" applyFill="1" applyBorder="1" applyAlignment="1" applyProtection="1">
      <alignment horizontal="right" vertical="center"/>
    </xf>
    <xf numFmtId="176" fontId="11" fillId="0" borderId="1" xfId="38" applyNumberFormat="1" applyFont="1" applyFill="1" applyBorder="1" applyAlignment="1" applyProtection="1">
      <alignment horizontal="right" vertical="center" wrapText="1" shrinkToFit="1"/>
    </xf>
    <xf numFmtId="0" fontId="11" fillId="0" borderId="0" xfId="555" applyFont="1" applyFill="1" applyProtection="1">
      <alignment vertical="center"/>
    </xf>
    <xf numFmtId="49" fontId="28" fillId="0" borderId="1" xfId="0" applyNumberFormat="1" applyFont="1" applyFill="1" applyBorder="1" applyAlignment="1" applyProtection="1">
      <alignment horizontal="left" vertical="center" wrapText="1"/>
    </xf>
    <xf numFmtId="3" fontId="28" fillId="0" borderId="1" xfId="0" applyNumberFormat="1" applyFont="1" applyFill="1" applyBorder="1" applyAlignment="1" applyProtection="1">
      <alignment horizontal="right" vertical="center"/>
    </xf>
    <xf numFmtId="176" fontId="31" fillId="0" borderId="1" xfId="38" applyNumberFormat="1" applyFont="1" applyFill="1" applyBorder="1" applyAlignment="1" applyProtection="1">
      <alignment horizontal="right" vertical="center" wrapText="1" shrinkToFit="1"/>
    </xf>
    <xf numFmtId="49" fontId="13" fillId="2" borderId="15" xfId="0" applyNumberFormat="1" applyFont="1" applyFill="1" applyBorder="1" applyAlignment="1" applyProtection="1">
      <alignment horizontal="left" vertical="center" wrapText="1"/>
    </xf>
    <xf numFmtId="49" fontId="51" fillId="2" borderId="15" xfId="0" applyNumberFormat="1" applyFont="1" applyFill="1" applyBorder="1" applyAlignment="1" applyProtection="1">
      <alignment horizontal="distributed" vertical="center"/>
    </xf>
    <xf numFmtId="49" fontId="51" fillId="2" borderId="1" xfId="0" applyNumberFormat="1" applyFont="1" applyFill="1" applyBorder="1" applyAlignment="1" applyProtection="1">
      <alignment horizontal="distributed" vertical="center" wrapText="1"/>
    </xf>
    <xf numFmtId="49" fontId="29" fillId="2" borderId="14" xfId="999" applyNumberFormat="1" applyFont="1" applyFill="1" applyBorder="1" applyAlignment="1" applyProtection="1">
      <alignment horizontal="left" vertical="center"/>
    </xf>
    <xf numFmtId="0" fontId="29" fillId="2" borderId="1" xfId="999" applyFont="1" applyFill="1" applyBorder="1" applyAlignment="1" applyProtection="1">
      <alignment horizontal="left" vertical="center" wrapText="1"/>
    </xf>
    <xf numFmtId="210" fontId="29" fillId="2" borderId="1" xfId="29" applyNumberFormat="1" applyFont="1" applyFill="1" applyBorder="1" applyAlignment="1" applyProtection="1">
      <alignment horizontal="right" vertical="center" wrapText="1"/>
    </xf>
    <xf numFmtId="49" fontId="27" fillId="2" borderId="14" xfId="999" applyNumberFormat="1" applyFont="1" applyFill="1" applyBorder="1" applyAlignment="1" applyProtection="1">
      <alignment horizontal="left" vertical="center"/>
    </xf>
    <xf numFmtId="0" fontId="27" fillId="2" borderId="1" xfId="999" applyFont="1" applyFill="1" applyBorder="1" applyAlignment="1" applyProtection="1">
      <alignment horizontal="left" vertical="center" wrapText="1"/>
    </xf>
    <xf numFmtId="210" fontId="27" fillId="2" borderId="1" xfId="29" applyNumberFormat="1" applyFont="1" applyFill="1" applyBorder="1" applyAlignment="1" applyProtection="1">
      <alignment horizontal="right" vertical="center" wrapText="1"/>
    </xf>
    <xf numFmtId="0" fontId="27" fillId="2" borderId="1" xfId="555" applyFont="1" applyFill="1" applyBorder="1" applyAlignment="1" applyProtection="1">
      <alignment horizontal="left" vertical="center" wrapText="1"/>
    </xf>
    <xf numFmtId="0" fontId="29" fillId="2" borderId="1" xfId="555" applyFont="1" applyFill="1" applyBorder="1" applyAlignment="1" applyProtection="1">
      <alignment horizontal="left" vertical="center" wrapText="1"/>
    </xf>
    <xf numFmtId="49" fontId="29" fillId="2" borderId="14" xfId="999" applyNumberFormat="1" applyFont="1" applyFill="1" applyBorder="1" applyAlignment="1" applyProtection="1">
      <alignment horizontal="distributed" vertical="center" indent="1"/>
    </xf>
    <xf numFmtId="0" fontId="29" fillId="2" borderId="1" xfId="999" applyFont="1" applyFill="1" applyBorder="1" applyAlignment="1" applyProtection="1">
      <alignment horizontal="distributed" vertical="center" wrapText="1" indent="1"/>
    </xf>
    <xf numFmtId="210" fontId="11" fillId="2" borderId="0" xfId="999" applyNumberFormat="1" applyFill="1" applyProtection="1">
      <alignment vertical="center"/>
    </xf>
    <xf numFmtId="0" fontId="37" fillId="0" borderId="0" xfId="999" applyFont="1">
      <alignment vertical="center"/>
    </xf>
    <xf numFmtId="0" fontId="31" fillId="0" borderId="0" xfId="999" applyFont="1" applyAlignment="1">
      <alignment horizontal="center" vertical="center"/>
    </xf>
    <xf numFmtId="9" fontId="11" fillId="0" borderId="0" xfId="999" applyNumberFormat="1" applyProtection="1">
      <alignment vertical="center"/>
    </xf>
    <xf numFmtId="0" fontId="50" fillId="0" borderId="0" xfId="0" applyFont="1" applyFill="1" applyAlignment="1" applyProtection="1">
      <alignment horizontal="center" vertical="center"/>
    </xf>
    <xf numFmtId="9" fontId="50" fillId="0" borderId="0" xfId="0" applyNumberFormat="1" applyFont="1" applyFill="1" applyAlignment="1" applyProtection="1">
      <alignment horizontal="center" vertical="center"/>
    </xf>
    <xf numFmtId="0" fontId="11" fillId="0" borderId="0" xfId="999" applyFill="1">
      <alignment vertical="center"/>
    </xf>
    <xf numFmtId="0" fontId="27" fillId="0" borderId="0" xfId="999" applyFont="1" applyFill="1" applyProtection="1">
      <alignment vertical="center"/>
    </xf>
    <xf numFmtId="0" fontId="52" fillId="0" borderId="0" xfId="999" applyFont="1" applyFill="1" applyProtection="1">
      <alignment vertical="center"/>
    </xf>
    <xf numFmtId="9" fontId="27" fillId="0" borderId="0" xfId="999" applyNumberFormat="1" applyFont="1" applyFill="1" applyAlignment="1" applyProtection="1">
      <alignment horizontal="right" vertical="center"/>
    </xf>
    <xf numFmtId="0" fontId="37" fillId="0" borderId="0" xfId="999" applyFont="1" applyFill="1">
      <alignment vertical="center"/>
    </xf>
    <xf numFmtId="198" fontId="29" fillId="0" borderId="14" xfId="999" applyNumberFormat="1" applyFont="1" applyFill="1" applyBorder="1" applyAlignment="1" applyProtection="1">
      <alignment horizontal="center" vertical="center" wrapText="1"/>
    </xf>
    <xf numFmtId="0" fontId="29" fillId="0" borderId="1" xfId="999" applyFont="1" applyFill="1" applyBorder="1" applyAlignment="1" applyProtection="1">
      <alignment horizontal="distributed" vertical="center" wrapText="1" indent="3"/>
    </xf>
    <xf numFmtId="0" fontId="53" fillId="0" borderId="0" xfId="1071" applyFont="1" applyFill="1" applyAlignment="1">
      <alignment vertical="center" wrapText="1"/>
    </xf>
    <xf numFmtId="49" fontId="13" fillId="0" borderId="1" xfId="0" applyNumberFormat="1" applyFont="1" applyFill="1" applyBorder="1" applyAlignment="1" applyProtection="1">
      <alignment horizontal="left" vertical="center" wrapText="1"/>
    </xf>
    <xf numFmtId="3" fontId="13" fillId="0" borderId="1" xfId="0" applyNumberFormat="1" applyFont="1" applyFill="1" applyBorder="1" applyAlignment="1" applyProtection="1">
      <alignment horizontal="right" vertical="center"/>
    </xf>
    <xf numFmtId="9" fontId="29" fillId="0" borderId="1" xfId="38" applyNumberFormat="1" applyFont="1" applyFill="1" applyBorder="1" applyAlignment="1" applyProtection="1">
      <alignment horizontal="right" vertical="center" wrapText="1" shrinkToFit="1"/>
    </xf>
    <xf numFmtId="0" fontId="37" fillId="0" borderId="0" xfId="555" applyFont="1" applyFill="1">
      <alignment vertical="center"/>
    </xf>
    <xf numFmtId="0" fontId="27" fillId="2" borderId="15" xfId="0" applyFont="1" applyFill="1" applyBorder="1" applyAlignment="1" applyProtection="1">
      <alignment vertical="center"/>
    </xf>
    <xf numFmtId="49" fontId="51" fillId="0" borderId="1" xfId="0" applyNumberFormat="1" applyFont="1" applyFill="1" applyBorder="1" applyAlignment="1" applyProtection="1">
      <alignment horizontal="distributed" vertical="center" wrapText="1"/>
    </xf>
    <xf numFmtId="0" fontId="29" fillId="0" borderId="14" xfId="999" applyFont="1" applyFill="1" applyBorder="1" applyAlignment="1" applyProtection="1">
      <alignment horizontal="left" vertical="center"/>
    </xf>
    <xf numFmtId="0" fontId="29" fillId="0" borderId="1" xfId="555" applyFont="1" applyFill="1" applyBorder="1" applyAlignment="1" applyProtection="1">
      <alignment horizontal="left" vertical="center"/>
    </xf>
    <xf numFmtId="0" fontId="27" fillId="0" borderId="14" xfId="999" applyFont="1" applyFill="1" applyBorder="1" applyAlignment="1" applyProtection="1">
      <alignment horizontal="left" vertical="center"/>
    </xf>
    <xf numFmtId="0" fontId="27" fillId="0" borderId="1" xfId="999" applyFont="1" applyFill="1" applyBorder="1" applyAlignment="1" applyProtection="1">
      <alignment horizontal="left" vertical="center"/>
    </xf>
    <xf numFmtId="0" fontId="27" fillId="0" borderId="14" xfId="999" applyFont="1" applyBorder="1" applyAlignment="1" applyProtection="1">
      <alignment horizontal="left" vertical="center"/>
    </xf>
    <xf numFmtId="0" fontId="27" fillId="3" borderId="1" xfId="999" applyFont="1" applyFill="1" applyBorder="1" applyAlignment="1" applyProtection="1">
      <alignment horizontal="left" vertical="center"/>
    </xf>
    <xf numFmtId="193" fontId="27" fillId="3" borderId="1" xfId="29" applyNumberFormat="1" applyFont="1" applyFill="1" applyBorder="1" applyAlignment="1" applyProtection="1">
      <alignment horizontal="right" vertical="center" wrapText="1"/>
    </xf>
    <xf numFmtId="0" fontId="27" fillId="0" borderId="14" xfId="999" applyFont="1" applyFill="1" applyBorder="1" applyProtection="1">
      <alignment vertical="center"/>
    </xf>
    <xf numFmtId="0" fontId="29" fillId="0" borderId="1" xfId="999" applyFont="1" applyFill="1" applyBorder="1" applyAlignment="1" applyProtection="1">
      <alignment horizontal="distributed" vertical="center" indent="1"/>
    </xf>
    <xf numFmtId="0" fontId="1" fillId="0" borderId="0" xfId="0" applyFont="1" applyFill="1" applyBorder="1" applyAlignment="1"/>
    <xf numFmtId="0" fontId="11" fillId="0" borderId="0" xfId="999" applyFont="1" applyAlignment="1" applyProtection="1">
      <alignment horizontal="left" vertical="center"/>
    </xf>
    <xf numFmtId="0" fontId="27" fillId="0" borderId="0" xfId="999" applyFont="1" applyProtection="1">
      <alignment vertical="center"/>
    </xf>
    <xf numFmtId="0" fontId="11" fillId="0" borderId="0" xfId="999" applyFill="1" applyAlignment="1" applyProtection="1">
      <alignment horizontal="center" vertical="center"/>
    </xf>
    <xf numFmtId="9" fontId="11" fillId="0" borderId="0" xfId="999" applyNumberFormat="1" applyFill="1" applyProtection="1">
      <alignment vertical="center"/>
    </xf>
    <xf numFmtId="0" fontId="50" fillId="0" borderId="0" xfId="0" applyFont="1" applyFill="1" applyBorder="1" applyAlignment="1" applyProtection="1">
      <alignment horizontal="center" vertical="center"/>
    </xf>
    <xf numFmtId="0" fontId="37" fillId="0" borderId="0" xfId="999" applyFont="1" applyFill="1" applyAlignment="1" applyProtection="1">
      <alignment horizontal="center" vertical="center"/>
    </xf>
    <xf numFmtId="9" fontId="27" fillId="0" borderId="0" xfId="999" applyNumberFormat="1" applyFont="1" applyFill="1" applyBorder="1" applyAlignment="1" applyProtection="1">
      <alignment horizontal="right" vertical="center"/>
    </xf>
    <xf numFmtId="0" fontId="13" fillId="2" borderId="15" xfId="0" applyFont="1" applyFill="1" applyBorder="1" applyAlignment="1" applyProtection="1">
      <alignment horizontal="center" vertical="center"/>
    </xf>
    <xf numFmtId="9" fontId="27" fillId="0" borderId="1" xfId="38" applyNumberFormat="1" applyFont="1" applyFill="1" applyBorder="1" applyAlignment="1" applyProtection="1">
      <alignment horizontal="right" vertical="center" wrapText="1" shrinkToFit="1"/>
    </xf>
    <xf numFmtId="0" fontId="11" fillId="0" borderId="1" xfId="999" applyFill="1" applyBorder="1" applyProtection="1">
      <alignment vertical="center"/>
    </xf>
    <xf numFmtId="3" fontId="8" fillId="0" borderId="9" xfId="0" applyNumberFormat="1" applyFont="1" applyFill="1" applyBorder="1" applyAlignment="1" applyProtection="1">
      <alignment horizontal="right" vertical="center"/>
    </xf>
    <xf numFmtId="3" fontId="15" fillId="0" borderId="1" xfId="0" applyNumberFormat="1" applyFont="1" applyFill="1" applyBorder="1" applyAlignment="1" applyProtection="1">
      <alignment horizontal="left" vertical="center"/>
    </xf>
    <xf numFmtId="0" fontId="37" fillId="0" borderId="0" xfId="555" applyFont="1" applyFill="1" applyAlignment="1" applyProtection="1">
      <alignment horizontal="left" vertical="center"/>
    </xf>
    <xf numFmtId="0" fontId="11" fillId="0" borderId="0" xfId="999" applyFont="1" applyFill="1" applyAlignment="1" applyProtection="1">
      <alignment horizontal="left" vertical="center"/>
    </xf>
    <xf numFmtId="9" fontId="27" fillId="0" borderId="1" xfId="38" applyNumberFormat="1" applyFont="1" applyFill="1" applyBorder="1" applyAlignment="1" applyProtection="1">
      <alignment horizontal="left" vertical="center" wrapText="1" shrinkToFit="1"/>
    </xf>
    <xf numFmtId="0" fontId="27" fillId="4" borderId="1" xfId="0" applyNumberFormat="1" applyFont="1" applyFill="1" applyBorder="1" applyAlignment="1" applyProtection="1">
      <alignment horizontal="left" vertical="center"/>
    </xf>
    <xf numFmtId="3" fontId="27" fillId="0" borderId="1" xfId="0" applyNumberFormat="1" applyFont="1" applyFill="1" applyBorder="1" applyAlignment="1" applyProtection="1">
      <alignment horizontal="right" vertical="center"/>
    </xf>
    <xf numFmtId="0" fontId="27" fillId="0" borderId="0" xfId="555" applyFont="1" applyFill="1" applyProtection="1">
      <alignment vertical="center"/>
    </xf>
    <xf numFmtId="49" fontId="13" fillId="2" borderId="15" xfId="0" applyNumberFormat="1" applyFont="1" applyFill="1" applyBorder="1" applyAlignment="1" applyProtection="1">
      <alignment horizontal="center" vertical="center" wrapText="1"/>
    </xf>
    <xf numFmtId="0" fontId="11" fillId="0" borderId="0" xfId="999" applyFill="1" applyProtection="1">
      <alignment vertical="center"/>
      <protection locked="0"/>
    </xf>
    <xf numFmtId="49" fontId="51" fillId="2" borderId="15" xfId="0" applyNumberFormat="1" applyFont="1" applyFill="1" applyBorder="1" applyAlignment="1" applyProtection="1">
      <alignment horizontal="center" vertical="center"/>
    </xf>
    <xf numFmtId="49" fontId="13" fillId="0" borderId="14" xfId="1061" applyNumberFormat="1" applyFont="1" applyFill="1" applyBorder="1" applyAlignment="1" applyProtection="1">
      <alignment horizontal="center" vertical="center"/>
    </xf>
    <xf numFmtId="0" fontId="29" fillId="0" borderId="1" xfId="999" applyFont="1" applyFill="1" applyBorder="1" applyAlignment="1" applyProtection="1">
      <alignment horizontal="left" vertical="center" wrapText="1"/>
    </xf>
    <xf numFmtId="3" fontId="29" fillId="0" borderId="1" xfId="0" applyNumberFormat="1" applyFont="1" applyFill="1" applyBorder="1" applyAlignment="1" applyProtection="1">
      <alignment horizontal="right" vertical="center"/>
    </xf>
    <xf numFmtId="0" fontId="29" fillId="3" borderId="1" xfId="999" applyFont="1" applyFill="1" applyBorder="1" applyAlignment="1" applyProtection="1">
      <alignment horizontal="left" vertical="center" wrapText="1"/>
    </xf>
    <xf numFmtId="49" fontId="15" fillId="0" borderId="14" xfId="1061" applyNumberFormat="1" applyFont="1" applyBorder="1" applyAlignment="1" applyProtection="1">
      <alignment horizontal="center" vertical="center"/>
    </xf>
    <xf numFmtId="0" fontId="27" fillId="3" borderId="1" xfId="999" applyFont="1" applyFill="1" applyBorder="1" applyAlignment="1" applyProtection="1">
      <alignment horizontal="left" vertical="center" wrapText="1"/>
    </xf>
    <xf numFmtId="3" fontId="27" fillId="3" borderId="1" xfId="0" applyNumberFormat="1" applyFont="1" applyFill="1" applyBorder="1" applyAlignment="1" applyProtection="1">
      <alignment horizontal="right" vertical="center"/>
    </xf>
    <xf numFmtId="49" fontId="13" fillId="0" borderId="14" xfId="1061" applyNumberFormat="1" applyFont="1" applyBorder="1" applyAlignment="1" applyProtection="1">
      <alignment horizontal="center" vertical="center"/>
    </xf>
    <xf numFmtId="3" fontId="29" fillId="3" borderId="1" xfId="0" applyNumberFormat="1" applyFont="1" applyFill="1" applyBorder="1" applyAlignment="1" applyProtection="1">
      <alignment horizontal="right" vertical="center"/>
    </xf>
    <xf numFmtId="0" fontId="29" fillId="0" borderId="1" xfId="555" applyFont="1" applyFill="1" applyBorder="1" applyAlignment="1" applyProtection="1">
      <alignment horizontal="left" vertical="center" wrapText="1"/>
    </xf>
    <xf numFmtId="0" fontId="11" fillId="0" borderId="14" xfId="999" applyFill="1" applyBorder="1" applyAlignment="1" applyProtection="1">
      <alignment horizontal="center" vertical="center"/>
    </xf>
    <xf numFmtId="0" fontId="29" fillId="0" borderId="1" xfId="999" applyFont="1" applyFill="1" applyBorder="1" applyAlignment="1" applyProtection="1">
      <alignment horizontal="distributed" vertical="center" wrapText="1" indent="1"/>
    </xf>
    <xf numFmtId="3" fontId="11" fillId="0" borderId="0" xfId="999" applyNumberFormat="1" applyFill="1" applyProtection="1">
      <alignment vertical="center"/>
    </xf>
    <xf numFmtId="0" fontId="11" fillId="0" borderId="0" xfId="999" applyFont="1">
      <alignment vertical="center"/>
    </xf>
    <xf numFmtId="0" fontId="31" fillId="0" borderId="0" xfId="999" applyFont="1">
      <alignment vertical="center"/>
    </xf>
    <xf numFmtId="9" fontId="50" fillId="0" borderId="0" xfId="0" applyNumberFormat="1" applyFont="1" applyFill="1" applyBorder="1" applyAlignment="1" applyProtection="1">
      <alignment horizontal="center" vertical="center"/>
    </xf>
    <xf numFmtId="0" fontId="29" fillId="0" borderId="1" xfId="999" applyFont="1" applyFill="1" applyBorder="1" applyAlignment="1" applyProtection="1">
      <alignment horizontal="left" vertical="center"/>
    </xf>
    <xf numFmtId="0" fontId="38" fillId="0" borderId="0" xfId="555" applyFont="1" applyFill="1">
      <alignment vertical="center"/>
    </xf>
    <xf numFmtId="3" fontId="11" fillId="0" borderId="0" xfId="999" applyNumberFormat="1" applyProtection="1">
      <alignment vertical="center"/>
    </xf>
    <xf numFmtId="0" fontId="1" fillId="0" borderId="0" xfId="0" applyFont="1" applyFill="1" applyBorder="1" applyAlignment="1" applyProtection="1"/>
    <xf numFmtId="0" fontId="1" fillId="0" borderId="0" xfId="0" applyFont="1" applyFill="1" applyBorder="1" applyAlignment="1" applyProtection="1">
      <alignment horizontal="center"/>
    </xf>
    <xf numFmtId="206" fontId="1" fillId="0" borderId="0" xfId="0" applyNumberFormat="1" applyFont="1" applyFill="1" applyBorder="1" applyAlignment="1"/>
    <xf numFmtId="0" fontId="54" fillId="0" borderId="0" xfId="0" applyFont="1" applyFill="1" applyBorder="1" applyAlignment="1" applyProtection="1">
      <alignment horizontal="center" vertical="center"/>
    </xf>
    <xf numFmtId="0" fontId="54" fillId="0" borderId="16" xfId="0" applyFont="1" applyFill="1" applyBorder="1" applyAlignment="1" applyProtection="1">
      <alignment horizontal="center" vertical="center"/>
    </xf>
    <xf numFmtId="0" fontId="15" fillId="0" borderId="0" xfId="0" applyFont="1" applyAlignment="1" applyProtection="1">
      <alignment horizontal="center"/>
    </xf>
    <xf numFmtId="0" fontId="29" fillId="0" borderId="6" xfId="1075" applyFont="1" applyBorder="1" applyAlignment="1" applyProtection="1">
      <alignment horizontal="center" vertical="center"/>
    </xf>
    <xf numFmtId="0" fontId="29" fillId="0" borderId="14" xfId="1075" applyFont="1" applyBorder="1" applyAlignment="1" applyProtection="1">
      <alignment horizontal="center" vertical="center"/>
    </xf>
    <xf numFmtId="0" fontId="29" fillId="0" borderId="17" xfId="1075" applyFont="1" applyBorder="1" applyAlignment="1" applyProtection="1">
      <alignment horizontal="center" vertical="center"/>
    </xf>
    <xf numFmtId="206" fontId="1" fillId="0" borderId="0" xfId="0" applyNumberFormat="1" applyFont="1" applyFill="1" applyBorder="1" applyAlignment="1">
      <alignment vertical="center"/>
    </xf>
    <xf numFmtId="0" fontId="29" fillId="0" borderId="9" xfId="1075" applyFont="1" applyBorder="1" applyAlignment="1" applyProtection="1">
      <alignment horizontal="center" vertical="center"/>
    </xf>
    <xf numFmtId="49" fontId="29" fillId="0" borderId="1" xfId="921" applyNumberFormat="1" applyFont="1" applyFill="1" applyBorder="1" applyAlignment="1" applyProtection="1">
      <alignment horizontal="center" vertical="center"/>
    </xf>
    <xf numFmtId="206" fontId="55" fillId="0" borderId="1" xfId="0" applyNumberFormat="1" applyFont="1" applyFill="1" applyBorder="1" applyAlignment="1" applyProtection="1">
      <alignment horizontal="center"/>
    </xf>
    <xf numFmtId="9" fontId="56" fillId="0" borderId="1" xfId="0" applyNumberFormat="1" applyFont="1" applyFill="1" applyBorder="1" applyAlignment="1" applyProtection="1">
      <alignment horizontal="center"/>
    </xf>
    <xf numFmtId="206" fontId="56" fillId="0" borderId="1" xfId="0" applyNumberFormat="1" applyFont="1" applyFill="1" applyBorder="1" applyAlignment="1" applyProtection="1">
      <alignment horizontal="center"/>
    </xf>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horizontal="center" vertical="top" wrapText="1"/>
    </xf>
    <xf numFmtId="0" fontId="1" fillId="0" borderId="0" xfId="0" applyFont="1" applyFill="1" applyAlignment="1" applyProtection="1">
      <alignment horizontal="center"/>
    </xf>
    <xf numFmtId="9" fontId="1" fillId="0" borderId="0" xfId="0" applyNumberFormat="1" applyFont="1" applyFill="1" applyBorder="1" applyAlignment="1"/>
    <xf numFmtId="0" fontId="9" fillId="2" borderId="0" xfId="999" applyFont="1" applyFill="1" applyAlignment="1">
      <alignment horizontal="center" vertical="center" wrapText="1"/>
    </xf>
    <xf numFmtId="0" fontId="31" fillId="2" borderId="0" xfId="999" applyFont="1" applyFill="1">
      <alignment vertical="center"/>
    </xf>
    <xf numFmtId="198" fontId="11" fillId="2" borderId="0" xfId="999" applyNumberFormat="1" applyFill="1" applyProtection="1">
      <alignment vertical="center"/>
    </xf>
    <xf numFmtId="0" fontId="11" fillId="2" borderId="0" xfId="999" applyFill="1">
      <alignment vertical="center"/>
    </xf>
    <xf numFmtId="0" fontId="12" fillId="2" borderId="0" xfId="658" applyFont="1" applyFill="1" applyAlignment="1" applyProtection="1">
      <alignment horizontal="center" vertical="center" shrinkToFit="1"/>
    </xf>
    <xf numFmtId="0" fontId="15" fillId="2" borderId="0" xfId="658" applyFont="1" applyFill="1" applyBorder="1" applyAlignment="1" applyProtection="1">
      <alignment horizontal="left" vertical="center" wrapText="1"/>
    </xf>
    <xf numFmtId="0" fontId="57" fillId="2" borderId="0" xfId="1010" applyFont="1" applyFill="1" applyAlignment="1" applyProtection="1"/>
    <xf numFmtId="0" fontId="15" fillId="2" borderId="0" xfId="0" applyFont="1" applyFill="1" applyAlignment="1" applyProtection="1">
      <alignment horizontal="right" vertical="center"/>
    </xf>
    <xf numFmtId="0" fontId="29" fillId="2" borderId="1" xfId="1075" applyFont="1" applyFill="1" applyBorder="1" applyAlignment="1" applyProtection="1">
      <alignment horizontal="center" vertical="center"/>
    </xf>
    <xf numFmtId="0" fontId="29" fillId="2" borderId="1" xfId="1075" applyFont="1" applyFill="1" applyBorder="1" applyAlignment="1" applyProtection="1">
      <alignment horizontal="center" vertical="center" wrapText="1"/>
    </xf>
    <xf numFmtId="0" fontId="29" fillId="2" borderId="1" xfId="0" applyFont="1" applyFill="1" applyBorder="1" applyAlignment="1" applyProtection="1">
      <alignment horizontal="left" vertical="center"/>
    </xf>
    <xf numFmtId="0" fontId="31" fillId="2" borderId="1" xfId="1075" applyFont="1" applyFill="1" applyBorder="1" applyAlignment="1" applyProtection="1">
      <alignment horizontal="left" vertical="center" wrapText="1"/>
    </xf>
    <xf numFmtId="0" fontId="8" fillId="2" borderId="1" xfId="1337" applyNumberFormat="1" applyFont="1" applyFill="1" applyBorder="1" applyAlignment="1" applyProtection="1">
      <alignment horizontal="left" vertical="center" wrapText="1" shrinkToFit="1"/>
    </xf>
    <xf numFmtId="189" fontId="8" fillId="2" borderId="1" xfId="29" applyNumberFormat="1" applyFont="1" applyFill="1" applyBorder="1" applyAlignment="1" applyProtection="1">
      <alignment horizontal="right" vertical="center" wrapText="1"/>
    </xf>
    <xf numFmtId="210" fontId="15" fillId="2" borderId="1" xfId="0" applyNumberFormat="1" applyFont="1" applyFill="1" applyBorder="1" applyAlignment="1" applyProtection="1">
      <alignment horizontal="right" vertical="center" wrapText="1"/>
    </xf>
    <xf numFmtId="0" fontId="13" fillId="2" borderId="1" xfId="0" applyFont="1" applyFill="1" applyBorder="1" applyAlignment="1" applyProtection="1">
      <alignment horizontal="left" vertical="center"/>
    </xf>
    <xf numFmtId="0" fontId="10" fillId="2" borderId="1" xfId="0" applyFont="1" applyFill="1" applyBorder="1" applyAlignment="1" applyProtection="1">
      <alignment horizontal="left" vertical="center" wrapText="1"/>
    </xf>
    <xf numFmtId="206" fontId="10" fillId="2" borderId="1" xfId="1185" applyNumberFormat="1" applyFont="1" applyFill="1" applyBorder="1" applyAlignment="1" applyProtection="1">
      <alignment horizontal="left" vertical="center" wrapText="1"/>
    </xf>
    <xf numFmtId="0" fontId="10" fillId="2" borderId="1" xfId="0" applyNumberFormat="1" applyFont="1" applyFill="1" applyBorder="1" applyAlignment="1" applyProtection="1">
      <alignment horizontal="left" vertical="center" wrapText="1"/>
    </xf>
    <xf numFmtId="0" fontId="10" fillId="2" borderId="9" xfId="0" applyFont="1" applyFill="1" applyBorder="1" applyAlignment="1" applyProtection="1">
      <alignment horizontal="left" vertical="center" wrapText="1"/>
    </xf>
    <xf numFmtId="183" fontId="58" fillId="2" borderId="1" xfId="0" applyNumberFormat="1" applyFont="1" applyFill="1" applyBorder="1" applyAlignment="1" applyProtection="1">
      <alignment horizontal="center" vertical="center" wrapText="1"/>
    </xf>
    <xf numFmtId="210" fontId="29" fillId="2" borderId="1" xfId="29" applyNumberFormat="1" applyFont="1" applyFill="1" applyBorder="1" applyAlignment="1" applyProtection="1">
      <alignment horizontal="center" vertical="center" wrapText="1"/>
    </xf>
    <xf numFmtId="0" fontId="47" fillId="2" borderId="0" xfId="0" applyFont="1" applyFill="1" applyAlignment="1"/>
    <xf numFmtId="0" fontId="0" fillId="2" borderId="0" xfId="0" applyFont="1" applyFill="1" applyAlignment="1"/>
    <xf numFmtId="0" fontId="48" fillId="2" borderId="0" xfId="0" applyFont="1" applyFill="1" applyAlignment="1"/>
    <xf numFmtId="0" fontId="0" fillId="2" borderId="0" xfId="0" applyFill="1" applyAlignment="1" applyProtection="1"/>
    <xf numFmtId="206" fontId="0" fillId="2" borderId="0" xfId="0" applyNumberFormat="1" applyFill="1" applyAlignment="1" applyProtection="1">
      <alignment horizontal="center"/>
    </xf>
    <xf numFmtId="0" fontId="0" fillId="2" borderId="0" xfId="0" applyFill="1" applyAlignment="1"/>
    <xf numFmtId="0" fontId="59" fillId="2" borderId="0" xfId="903" applyFont="1" applyFill="1" applyAlignment="1" applyProtection="1">
      <alignment horizontal="center" vertical="center"/>
    </xf>
    <xf numFmtId="206" fontId="59" fillId="2" borderId="0" xfId="903" applyNumberFormat="1" applyFont="1" applyFill="1" applyAlignment="1" applyProtection="1">
      <alignment horizontal="center" vertical="center"/>
    </xf>
    <xf numFmtId="0" fontId="59" fillId="2" borderId="0" xfId="903" applyFont="1" applyFill="1" applyAlignment="1">
      <alignment horizontal="center" vertical="center"/>
    </xf>
    <xf numFmtId="0" fontId="15" fillId="2" borderId="0" xfId="903" applyFont="1" applyFill="1" applyAlignment="1" applyProtection="1">
      <alignment horizontal="left" vertical="center"/>
    </xf>
    <xf numFmtId="206" fontId="15" fillId="2" borderId="0" xfId="0" applyNumberFormat="1" applyFont="1" applyFill="1" applyAlignment="1" applyProtection="1">
      <alignment horizontal="center" vertical="center"/>
    </xf>
    <xf numFmtId="0" fontId="0" fillId="2" borderId="0" xfId="903" applyFont="1" applyFill="1" applyAlignment="1">
      <alignment horizontal="right"/>
    </xf>
    <xf numFmtId="0" fontId="13" fillId="2" borderId="1" xfId="0" applyFont="1" applyFill="1" applyBorder="1" applyAlignment="1" applyProtection="1">
      <alignment horizontal="center" vertical="center"/>
    </xf>
    <xf numFmtId="206" fontId="29" fillId="2" borderId="1" xfId="999" applyNumberFormat="1" applyFont="1" applyFill="1" applyBorder="1" applyAlignment="1" applyProtection="1">
      <alignment horizontal="center" vertical="center" wrapText="1"/>
    </xf>
    <xf numFmtId="198" fontId="29" fillId="2" borderId="18" xfId="999" applyNumberFormat="1" applyFont="1" applyFill="1" applyBorder="1" applyAlignment="1">
      <alignment horizontal="center" vertical="center" wrapText="1"/>
    </xf>
    <xf numFmtId="198" fontId="29" fillId="2" borderId="1" xfId="999" applyNumberFormat="1" applyFont="1" applyFill="1" applyBorder="1" applyAlignment="1">
      <alignment horizontal="center" vertical="center" wrapText="1"/>
    </xf>
    <xf numFmtId="210" fontId="11" fillId="2" borderId="0" xfId="649" applyNumberFormat="1" applyFont="1" applyFill="1" applyAlignment="1">
      <alignment horizontal="center" vertical="center" wrapText="1"/>
    </xf>
    <xf numFmtId="0" fontId="13" fillId="2" borderId="1" xfId="0" applyFont="1" applyFill="1" applyBorder="1" applyAlignment="1" applyProtection="1">
      <alignment horizontal="left" vertical="center" wrapText="1"/>
    </xf>
    <xf numFmtId="206" fontId="29" fillId="2" borderId="1" xfId="29" applyNumberFormat="1" applyFont="1" applyFill="1" applyBorder="1" applyAlignment="1" applyProtection="1">
      <alignment horizontal="center" vertical="center" wrapText="1"/>
    </xf>
    <xf numFmtId="210" fontId="13" fillId="2" borderId="17" xfId="0" applyNumberFormat="1" applyFont="1" applyFill="1" applyBorder="1" applyAlignment="1">
      <alignment vertical="center" wrapText="1"/>
    </xf>
    <xf numFmtId="210" fontId="13" fillId="2" borderId="1" xfId="0" applyNumberFormat="1" applyFont="1" applyFill="1" applyBorder="1" applyAlignment="1">
      <alignment vertical="center" wrapText="1"/>
    </xf>
    <xf numFmtId="0" fontId="37" fillId="2" borderId="0" xfId="555" applyFont="1" applyFill="1" applyAlignment="1">
      <alignment horizontal="center" vertical="center"/>
    </xf>
    <xf numFmtId="0" fontId="0" fillId="2" borderId="1" xfId="0" applyFont="1" applyFill="1" applyBorder="1" applyAlignment="1" applyProtection="1">
      <alignment horizontal="left" vertical="center" wrapText="1"/>
    </xf>
    <xf numFmtId="206" fontId="37" fillId="2" borderId="1" xfId="29" applyNumberFormat="1" applyFont="1" applyFill="1" applyBorder="1" applyAlignment="1" applyProtection="1">
      <alignment horizontal="center" vertical="center" wrapText="1"/>
    </xf>
    <xf numFmtId="210" fontId="48" fillId="2" borderId="17" xfId="0" applyNumberFormat="1" applyFont="1" applyFill="1" applyBorder="1" applyAlignment="1">
      <alignment vertical="center" wrapText="1"/>
    </xf>
    <xf numFmtId="210" fontId="48" fillId="2" borderId="1" xfId="0" applyNumberFormat="1" applyFont="1" applyFill="1" applyBorder="1" applyAlignment="1">
      <alignment vertical="center" wrapText="1"/>
    </xf>
    <xf numFmtId="210" fontId="15" fillId="2" borderId="17" xfId="0" applyNumberFormat="1" applyFont="1" applyFill="1" applyBorder="1" applyAlignment="1">
      <alignment vertical="center" wrapText="1"/>
    </xf>
    <xf numFmtId="210" fontId="15" fillId="2" borderId="1" xfId="0" applyNumberFormat="1" applyFont="1" applyFill="1" applyBorder="1" applyAlignment="1">
      <alignment vertical="center" wrapText="1"/>
    </xf>
    <xf numFmtId="206" fontId="10" fillId="2" borderId="1" xfId="0" applyNumberFormat="1" applyFont="1" applyFill="1" applyBorder="1" applyAlignment="1" applyProtection="1">
      <alignment horizontal="center" vertical="center" wrapText="1"/>
    </xf>
    <xf numFmtId="206" fontId="27" fillId="2" borderId="1" xfId="29" applyNumberFormat="1" applyFont="1" applyFill="1" applyBorder="1" applyAlignment="1" applyProtection="1">
      <alignment horizontal="center" vertical="center" wrapText="1"/>
    </xf>
    <xf numFmtId="0" fontId="60" fillId="2" borderId="1" xfId="1013"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206" fontId="37" fillId="2" borderId="1" xfId="0" applyNumberFormat="1" applyFont="1" applyFill="1" applyBorder="1" applyAlignment="1" applyProtection="1">
      <alignment horizontal="center" vertical="center" wrapText="1"/>
    </xf>
    <xf numFmtId="210" fontId="0" fillId="2" borderId="17" xfId="0" applyNumberFormat="1" applyFont="1" applyFill="1" applyBorder="1" applyAlignment="1">
      <alignment vertical="center" wrapText="1"/>
    </xf>
    <xf numFmtId="210" fontId="0" fillId="2" borderId="1" xfId="0" applyNumberFormat="1" applyFont="1" applyFill="1" applyBorder="1" applyAlignment="1">
      <alignment vertical="center" wrapText="1"/>
    </xf>
    <xf numFmtId="0" fontId="37" fillId="2" borderId="1" xfId="0" applyNumberFormat="1" applyFont="1" applyFill="1" applyBorder="1" applyAlignment="1" applyProtection="1">
      <alignment horizontal="left" vertical="center" wrapText="1"/>
    </xf>
    <xf numFmtId="0" fontId="38" fillId="2" borderId="0" xfId="555" applyFont="1" applyFill="1" applyAlignment="1">
      <alignment horizontal="center" vertical="center"/>
    </xf>
    <xf numFmtId="0" fontId="37" fillId="2" borderId="1" xfId="1013" applyFont="1" applyFill="1" applyBorder="1" applyAlignment="1" applyProtection="1">
      <alignment horizontal="left" vertical="center" wrapText="1"/>
    </xf>
    <xf numFmtId="0" fontId="37" fillId="2" borderId="9" xfId="0" applyFont="1" applyFill="1" applyBorder="1" applyAlignment="1" applyProtection="1">
      <alignment horizontal="left" vertical="center" wrapText="1"/>
    </xf>
    <xf numFmtId="0" fontId="0" fillId="2" borderId="0" xfId="0" applyFill="1" applyAlignment="1" applyProtection="1">
      <alignment vertical="center"/>
    </xf>
    <xf numFmtId="210" fontId="0" fillId="2" borderId="0" xfId="0" applyNumberFormat="1" applyFill="1" applyAlignment="1" applyProtection="1">
      <alignment vertical="center"/>
    </xf>
    <xf numFmtId="210" fontId="0" fillId="2" borderId="0" xfId="0" applyNumberFormat="1" applyFill="1" applyAlignment="1">
      <alignment horizontal="center"/>
    </xf>
    <xf numFmtId="0" fontId="12" fillId="2" borderId="0" xfId="903" applyFont="1" applyFill="1" applyBorder="1" applyAlignment="1" applyProtection="1">
      <alignment horizontal="center" vertical="center"/>
    </xf>
    <xf numFmtId="210" fontId="12" fillId="2" borderId="0" xfId="903" applyNumberFormat="1" applyFont="1" applyFill="1" applyBorder="1" applyAlignment="1" applyProtection="1">
      <alignment horizontal="center" vertical="center"/>
    </xf>
    <xf numFmtId="210" fontId="12" fillId="2" borderId="0" xfId="903" applyNumberFormat="1" applyFont="1" applyFill="1" applyAlignment="1">
      <alignment horizontal="center" vertical="center"/>
    </xf>
    <xf numFmtId="0" fontId="15" fillId="2" borderId="0" xfId="903" applyFont="1" applyFill="1" applyBorder="1" applyAlignment="1" applyProtection="1">
      <alignment horizontal="left" vertical="center"/>
    </xf>
    <xf numFmtId="210" fontId="15" fillId="2" borderId="0" xfId="903" applyNumberFormat="1" applyFont="1" applyFill="1" applyBorder="1" applyAlignment="1" applyProtection="1">
      <alignment horizontal="right" vertical="center"/>
    </xf>
    <xf numFmtId="210" fontId="15" fillId="2" borderId="0" xfId="903" applyNumberFormat="1" applyFont="1" applyFill="1" applyAlignment="1">
      <alignment horizontal="center" vertical="center"/>
    </xf>
    <xf numFmtId="0" fontId="29" fillId="2" borderId="1" xfId="0" applyFont="1" applyFill="1" applyBorder="1" applyAlignment="1" applyProtection="1">
      <alignment horizontal="center" vertical="center" wrapText="1"/>
    </xf>
    <xf numFmtId="210" fontId="29" fillId="2" borderId="1" xfId="0" applyNumberFormat="1" applyFont="1" applyFill="1" applyBorder="1" applyAlignment="1" applyProtection="1">
      <alignment horizontal="center" vertical="center" wrapText="1"/>
    </xf>
    <xf numFmtId="210" fontId="29" fillId="2" borderId="0" xfId="999" applyNumberFormat="1" applyFont="1" applyFill="1" applyAlignment="1">
      <alignment horizontal="center" vertical="center" wrapText="1"/>
    </xf>
    <xf numFmtId="189" fontId="13" fillId="2" borderId="1" xfId="651" applyNumberFormat="1" applyFont="1" applyFill="1" applyBorder="1" applyAlignment="1" applyProtection="1">
      <alignment horizontal="left" vertical="center"/>
    </xf>
    <xf numFmtId="210" fontId="13" fillId="2" borderId="1" xfId="651" applyNumberFormat="1" applyFont="1" applyFill="1" applyBorder="1" applyAlignment="1" applyProtection="1">
      <alignment horizontal="center" vertical="center" wrapText="1"/>
    </xf>
    <xf numFmtId="210" fontId="13" fillId="2" borderId="0" xfId="651" applyNumberFormat="1" applyFont="1" applyFill="1" applyAlignment="1">
      <alignment horizontal="center" vertical="center" wrapText="1"/>
    </xf>
    <xf numFmtId="189" fontId="15" fillId="2" borderId="1" xfId="651" applyNumberFormat="1" applyFont="1" applyFill="1" applyBorder="1" applyAlignment="1" applyProtection="1">
      <alignment horizontal="left" vertical="center"/>
    </xf>
    <xf numFmtId="210" fontId="15" fillId="2" borderId="1" xfId="651" applyNumberFormat="1" applyFont="1" applyFill="1" applyBorder="1" applyAlignment="1" applyProtection="1">
      <alignment horizontal="center" vertical="center" wrapText="1"/>
    </xf>
    <xf numFmtId="210" fontId="15" fillId="2" borderId="0" xfId="651" applyNumberFormat="1" applyFont="1" applyFill="1" applyAlignment="1">
      <alignment horizontal="center" vertical="center" wrapText="1"/>
    </xf>
    <xf numFmtId="210" fontId="15" fillId="2" borderId="1" xfId="0" applyNumberFormat="1" applyFont="1" applyFill="1" applyBorder="1" applyAlignment="1" applyProtection="1">
      <alignment horizontal="center" vertical="center" wrapText="1"/>
    </xf>
    <xf numFmtId="210" fontId="15" fillId="2" borderId="0" xfId="0" applyNumberFormat="1" applyFont="1" applyFill="1" applyAlignment="1">
      <alignment horizontal="center" vertical="center" wrapText="1"/>
    </xf>
    <xf numFmtId="210" fontId="13" fillId="2" borderId="1" xfId="0" applyNumberFormat="1" applyFont="1" applyFill="1" applyBorder="1" applyAlignment="1" applyProtection="1">
      <alignment horizontal="center" vertical="center" wrapText="1"/>
    </xf>
    <xf numFmtId="210" fontId="13" fillId="2" borderId="0" xfId="0" applyNumberFormat="1" applyFont="1" applyFill="1" applyAlignment="1">
      <alignment horizontal="center" vertical="center" wrapText="1"/>
    </xf>
    <xf numFmtId="0" fontId="33" fillId="2" borderId="1" xfId="1335" applyFont="1" applyFill="1" applyBorder="1" applyAlignment="1" applyProtection="1">
      <alignment horizontal="left" vertical="center"/>
    </xf>
    <xf numFmtId="210" fontId="33" fillId="2" borderId="1" xfId="1335" applyNumberFormat="1" applyFont="1" applyFill="1" applyBorder="1" applyAlignment="1" applyProtection="1">
      <alignment horizontal="center" vertical="center"/>
    </xf>
    <xf numFmtId="210" fontId="33" fillId="2" borderId="0" xfId="1335" applyNumberFormat="1" applyFont="1" applyFill="1" applyAlignment="1" applyProtection="1">
      <alignment horizontal="center" vertical="top"/>
      <protection locked="0"/>
    </xf>
    <xf numFmtId="0" fontId="61" fillId="2" borderId="1" xfId="1335" applyFont="1" applyFill="1" applyBorder="1" applyAlignment="1" applyProtection="1">
      <alignment horizontal="left" vertical="center"/>
    </xf>
    <xf numFmtId="210" fontId="61" fillId="2" borderId="1" xfId="1335" applyNumberFormat="1" applyFont="1" applyFill="1" applyBorder="1" applyAlignment="1" applyProtection="1">
      <alignment horizontal="center" vertical="center"/>
    </xf>
    <xf numFmtId="210" fontId="61" fillId="2" borderId="0" xfId="1335" applyNumberFormat="1" applyFont="1" applyFill="1" applyAlignment="1" applyProtection="1">
      <alignment horizontal="center" vertical="top"/>
      <protection locked="0"/>
    </xf>
    <xf numFmtId="0" fontId="31" fillId="2" borderId="1" xfId="1335" applyFont="1" applyFill="1" applyBorder="1" applyAlignment="1" applyProtection="1">
      <alignment horizontal="center" vertical="center"/>
    </xf>
    <xf numFmtId="210" fontId="31" fillId="2" borderId="1" xfId="1335" applyNumberFormat="1" applyFont="1" applyFill="1" applyBorder="1" applyAlignment="1" applyProtection="1">
      <alignment horizontal="center" vertical="center"/>
    </xf>
    <xf numFmtId="0" fontId="38" fillId="0" borderId="0" xfId="999" applyFont="1" applyFill="1" applyAlignment="1">
      <alignment horizontal="center" vertical="center" wrapText="1"/>
    </xf>
    <xf numFmtId="0" fontId="37" fillId="0" borderId="0" xfId="999" applyFont="1" applyFill="1" applyAlignment="1">
      <alignment vertical="center"/>
    </xf>
    <xf numFmtId="0" fontId="38" fillId="0" borderId="0" xfId="999" applyFont="1" applyFill="1" applyAlignment="1">
      <alignment vertical="center"/>
    </xf>
    <xf numFmtId="0" fontId="62" fillId="0" borderId="0" xfId="999" applyFont="1" applyFill="1" applyAlignment="1">
      <alignment vertical="center"/>
    </xf>
    <xf numFmtId="0" fontId="0" fillId="0" borderId="0" xfId="999" applyFont="1" applyFill="1" applyAlignment="1">
      <alignment vertical="center"/>
    </xf>
    <xf numFmtId="0" fontId="48" fillId="0" borderId="0" xfId="999" applyFont="1" applyFill="1" applyAlignment="1">
      <alignment vertical="center"/>
    </xf>
    <xf numFmtId="0" fontId="11" fillId="0" borderId="0" xfId="999" applyFont="1" applyFill="1" applyAlignment="1" applyProtection="1">
      <alignment vertical="center"/>
    </xf>
    <xf numFmtId="210" fontId="11" fillId="0" borderId="0" xfId="999" applyNumberFormat="1" applyFont="1" applyFill="1" applyAlignment="1" applyProtection="1">
      <alignment vertical="center"/>
    </xf>
    <xf numFmtId="198" fontId="11" fillId="0" borderId="0" xfId="999" applyNumberFormat="1" applyFont="1" applyFill="1" applyAlignment="1" applyProtection="1">
      <alignment vertical="center"/>
    </xf>
    <xf numFmtId="0" fontId="11" fillId="0" borderId="0" xfId="999" applyFont="1" applyFill="1" applyAlignment="1">
      <alignment vertical="center"/>
    </xf>
    <xf numFmtId="0" fontId="63" fillId="0" borderId="0" xfId="999" applyFont="1" applyFill="1" applyAlignment="1" applyProtection="1">
      <alignment vertical="center"/>
    </xf>
    <xf numFmtId="0" fontId="63" fillId="0" borderId="0" xfId="999" applyFont="1" applyFill="1" applyAlignment="1" applyProtection="1">
      <alignment horizontal="center" vertical="center"/>
    </xf>
    <xf numFmtId="0" fontId="37" fillId="0" borderId="0" xfId="999" applyFont="1" applyFill="1" applyAlignment="1" applyProtection="1">
      <alignment vertical="center"/>
    </xf>
    <xf numFmtId="0" fontId="27" fillId="0" borderId="0" xfId="999" applyFont="1" applyFill="1" applyAlignment="1" applyProtection="1">
      <alignment vertical="center"/>
    </xf>
    <xf numFmtId="210" fontId="27" fillId="0" borderId="0" xfId="999" applyNumberFormat="1" applyFont="1" applyFill="1" applyAlignment="1" applyProtection="1">
      <alignment vertical="center"/>
    </xf>
    <xf numFmtId="210" fontId="27" fillId="0" borderId="0" xfId="999" applyNumberFormat="1" applyFont="1" applyFill="1" applyBorder="1" applyAlignment="1" applyProtection="1">
      <alignment horizontal="right" vertical="center"/>
    </xf>
    <xf numFmtId="198" fontId="10" fillId="0" borderId="0" xfId="999" applyNumberFormat="1" applyFont="1" applyFill="1" applyBorder="1" applyAlignment="1" applyProtection="1">
      <alignment horizontal="right" vertical="center"/>
    </xf>
    <xf numFmtId="198" fontId="38" fillId="0" borderId="1" xfId="999" applyNumberFormat="1" applyFont="1" applyFill="1" applyBorder="1" applyAlignment="1" applyProtection="1">
      <alignment horizontal="center" vertical="center" wrapText="1"/>
    </xf>
    <xf numFmtId="0" fontId="38" fillId="0" borderId="1" xfId="999" applyFont="1" applyFill="1" applyBorder="1" applyAlignment="1" applyProtection="1">
      <alignment horizontal="distributed" vertical="center" wrapText="1" indent="3"/>
    </xf>
    <xf numFmtId="210" fontId="38" fillId="0" borderId="1" xfId="999" applyNumberFormat="1" applyFont="1" applyFill="1" applyBorder="1" applyAlignment="1" applyProtection="1">
      <alignment horizontal="center" vertical="center" wrapText="1"/>
    </xf>
    <xf numFmtId="210" fontId="37" fillId="0" borderId="0" xfId="649" applyNumberFormat="1" applyFont="1" applyFill="1" applyAlignment="1">
      <alignment horizontal="center" vertical="center" wrapText="1"/>
    </xf>
    <xf numFmtId="0" fontId="38" fillId="0" borderId="1" xfId="0" applyNumberFormat="1" applyFont="1" applyFill="1" applyBorder="1" applyAlignment="1" applyProtection="1">
      <alignment horizontal="left" vertical="center"/>
    </xf>
    <xf numFmtId="49" fontId="38" fillId="0" borderId="1" xfId="0" applyNumberFormat="1" applyFont="1" applyFill="1" applyBorder="1" applyAlignment="1" applyProtection="1">
      <alignment horizontal="left" vertical="center" wrapText="1"/>
    </xf>
    <xf numFmtId="210" fontId="38" fillId="0" borderId="1" xfId="0" applyNumberFormat="1" applyFont="1" applyFill="1" applyBorder="1" applyAlignment="1" applyProtection="1">
      <alignment horizontal="right" vertical="center" wrapText="1"/>
    </xf>
    <xf numFmtId="176" fontId="38" fillId="0" borderId="1" xfId="38" applyNumberFormat="1" applyFont="1" applyFill="1" applyBorder="1" applyAlignment="1" applyProtection="1">
      <alignment horizontal="right" vertical="center" wrapText="1" shrinkToFit="1"/>
    </xf>
    <xf numFmtId="49" fontId="38" fillId="0" borderId="1" xfId="0" applyNumberFormat="1" applyFont="1" applyFill="1" applyBorder="1" applyAlignment="1" applyProtection="1">
      <alignment horizontal="left" vertical="center" wrapText="1" indent="2"/>
    </xf>
    <xf numFmtId="0" fontId="37" fillId="0" borderId="1" xfId="0" applyNumberFormat="1" applyFont="1" applyFill="1" applyBorder="1" applyAlignment="1" applyProtection="1">
      <alignment horizontal="left" vertical="center"/>
    </xf>
    <xf numFmtId="49" fontId="37" fillId="0" borderId="1" xfId="0" applyNumberFormat="1" applyFont="1" applyFill="1" applyBorder="1" applyAlignment="1" applyProtection="1">
      <alignment horizontal="left" vertical="center" wrapText="1" indent="3"/>
    </xf>
    <xf numFmtId="210" fontId="37" fillId="0" borderId="1" xfId="0" applyNumberFormat="1" applyFont="1" applyFill="1" applyBorder="1" applyAlignment="1" applyProtection="1">
      <alignment horizontal="right" vertical="center" wrapText="1"/>
    </xf>
    <xf numFmtId="176" fontId="37" fillId="0" borderId="1" xfId="38" applyNumberFormat="1" applyFont="1" applyFill="1" applyBorder="1" applyAlignment="1" applyProtection="1">
      <alignment horizontal="right" vertical="center" wrapText="1" shrinkToFit="1"/>
    </xf>
    <xf numFmtId="0" fontId="37" fillId="0" borderId="1" xfId="0" applyFont="1" applyFill="1" applyBorder="1" applyAlignment="1" applyProtection="1">
      <alignment horizontal="left" vertical="center"/>
    </xf>
    <xf numFmtId="210" fontId="38" fillId="0" borderId="1" xfId="0" applyNumberFormat="1" applyFont="1" applyFill="1" applyBorder="1" applyAlignment="1" applyProtection="1">
      <alignment horizontal="right" vertical="center"/>
    </xf>
    <xf numFmtId="0" fontId="38" fillId="0" borderId="1" xfId="0" applyNumberFormat="1" applyFont="1" applyFill="1" applyBorder="1" applyAlignment="1" applyProtection="1">
      <alignment horizontal="left" vertical="center" wrapText="1"/>
    </xf>
    <xf numFmtId="49" fontId="37" fillId="0" borderId="1" xfId="0" applyNumberFormat="1" applyFont="1" applyFill="1" applyBorder="1" applyAlignment="1" applyProtection="1">
      <alignment horizontal="left" vertical="center" wrapText="1" indent="2"/>
    </xf>
    <xf numFmtId="0" fontId="37" fillId="0" borderId="1" xfId="0" applyNumberFormat="1" applyFont="1" applyFill="1" applyBorder="1" applyAlignment="1" applyProtection="1">
      <alignment horizontal="left" vertical="center" wrapText="1"/>
    </xf>
    <xf numFmtId="0" fontId="37" fillId="0" borderId="15" xfId="0" applyNumberFormat="1" applyFont="1" applyFill="1" applyBorder="1" applyAlignment="1" applyProtection="1">
      <alignment horizontal="left" vertical="center" wrapText="1"/>
    </xf>
    <xf numFmtId="49" fontId="37" fillId="0" borderId="1" xfId="0" applyNumberFormat="1" applyFont="1" applyFill="1" applyBorder="1" applyAlignment="1" applyProtection="1">
      <alignment horizontal="left" vertical="center" wrapText="1"/>
    </xf>
    <xf numFmtId="49" fontId="37" fillId="0" borderId="1" xfId="0" applyNumberFormat="1" applyFont="1" applyFill="1" applyBorder="1" applyAlignment="1" applyProtection="1">
      <alignment horizontal="left" vertical="center" indent="3"/>
    </xf>
    <xf numFmtId="49" fontId="38" fillId="0" borderId="1" xfId="0" applyNumberFormat="1" applyFont="1" applyFill="1" applyBorder="1" applyAlignment="1" applyProtection="1">
      <alignment horizontal="left" vertical="center" wrapText="1" indent="3"/>
    </xf>
    <xf numFmtId="49" fontId="38" fillId="0" borderId="1" xfId="138" applyNumberFormat="1" applyFont="1" applyFill="1" applyBorder="1" applyAlignment="1" applyProtection="1">
      <alignment horizontal="left" vertical="center"/>
    </xf>
    <xf numFmtId="0" fontId="38" fillId="0" borderId="1" xfId="999" applyFont="1" applyFill="1" applyBorder="1" applyAlignment="1" applyProtection="1">
      <alignment horizontal="distributed" vertical="center" wrapText="1"/>
    </xf>
    <xf numFmtId="0" fontId="27" fillId="0" borderId="0" xfId="999" applyFont="1" applyFill="1" applyAlignment="1" applyProtection="1">
      <alignment horizontal="left" vertical="center" wrapText="1"/>
    </xf>
    <xf numFmtId="210" fontId="27" fillId="0" borderId="0" xfId="999" applyNumberFormat="1" applyFont="1" applyFill="1" applyAlignment="1" applyProtection="1">
      <alignment horizontal="left" vertical="center" wrapText="1"/>
    </xf>
    <xf numFmtId="0" fontId="27" fillId="0" borderId="0" xfId="999" applyFont="1" applyFill="1" applyAlignment="1" applyProtection="1">
      <alignment vertical="center" wrapText="1"/>
    </xf>
    <xf numFmtId="210" fontId="27" fillId="0" borderId="0" xfId="999" applyNumberFormat="1" applyFont="1" applyFill="1" applyAlignment="1" applyProtection="1">
      <alignment vertical="center" wrapText="1"/>
    </xf>
    <xf numFmtId="0" fontId="29" fillId="0" borderId="0" xfId="999" applyFont="1" applyFill="1" applyAlignment="1">
      <alignment horizontal="center" vertical="center" wrapText="1"/>
    </xf>
    <xf numFmtId="0" fontId="48" fillId="0" borderId="0" xfId="0" applyFont="1" applyFill="1" applyAlignment="1"/>
    <xf numFmtId="0" fontId="29" fillId="0" borderId="0" xfId="999" applyFont="1" applyFill="1">
      <alignment vertical="center"/>
    </xf>
    <xf numFmtId="0" fontId="11" fillId="3" borderId="0" xfId="555" applyFill="1">
      <alignment vertical="center"/>
    </xf>
    <xf numFmtId="0" fontId="11" fillId="0" borderId="0" xfId="555" applyFill="1">
      <alignment vertical="center"/>
    </xf>
    <xf numFmtId="210" fontId="11" fillId="0" borderId="0" xfId="999" applyNumberFormat="1" applyFill="1" applyProtection="1">
      <alignment vertical="center"/>
    </xf>
    <xf numFmtId="0" fontId="2" fillId="0" borderId="0" xfId="999" applyFont="1" applyFill="1" applyAlignment="1" applyProtection="1">
      <alignment horizontal="center" vertical="center"/>
    </xf>
    <xf numFmtId="210" fontId="2" fillId="0" borderId="0" xfId="999" applyNumberFormat="1" applyFont="1" applyFill="1" applyAlignment="1" applyProtection="1">
      <alignment horizontal="center" vertical="center"/>
    </xf>
    <xf numFmtId="9" fontId="2" fillId="0" borderId="0" xfId="999" applyNumberFormat="1" applyFont="1" applyFill="1" applyAlignment="1" applyProtection="1">
      <alignment horizontal="center" vertical="center"/>
    </xf>
    <xf numFmtId="0" fontId="27" fillId="0" borderId="0" xfId="999" applyFont="1" applyFill="1" applyAlignment="1" applyProtection="1">
      <alignment horizontal="left" vertical="center"/>
    </xf>
    <xf numFmtId="210" fontId="52" fillId="0" borderId="0" xfId="999" applyNumberFormat="1" applyFont="1" applyFill="1" applyProtection="1">
      <alignment vertical="center"/>
    </xf>
    <xf numFmtId="198" fontId="29" fillId="0" borderId="14" xfId="999" applyNumberFormat="1" applyFont="1" applyFill="1" applyBorder="1" applyAlignment="1" applyProtection="1">
      <alignment vertical="center" wrapText="1"/>
    </xf>
    <xf numFmtId="210" fontId="29" fillId="0" borderId="1" xfId="999" applyNumberFormat="1" applyFont="1" applyFill="1" applyBorder="1" applyAlignment="1" applyProtection="1">
      <alignment horizontal="center" vertical="center" wrapText="1"/>
    </xf>
    <xf numFmtId="0" fontId="29" fillId="0" borderId="14" xfId="999" applyNumberFormat="1" applyFont="1" applyFill="1" applyBorder="1" applyAlignment="1" applyProtection="1">
      <alignment horizontal="left" vertical="center"/>
    </xf>
    <xf numFmtId="0" fontId="29" fillId="0" borderId="1" xfId="999" applyNumberFormat="1" applyFont="1" applyFill="1" applyBorder="1" applyAlignment="1" applyProtection="1">
      <alignment vertical="center" wrapText="1"/>
    </xf>
    <xf numFmtId="0" fontId="27" fillId="0" borderId="1" xfId="999" applyFont="1" applyFill="1" applyBorder="1" applyAlignment="1" applyProtection="1">
      <alignment horizontal="left" vertical="center" wrapText="1"/>
    </xf>
    <xf numFmtId="0" fontId="27" fillId="3" borderId="14" xfId="999" applyFont="1" applyFill="1" applyBorder="1" applyAlignment="1" applyProtection="1">
      <alignment horizontal="left" vertical="center"/>
    </xf>
    <xf numFmtId="9" fontId="29" fillId="3" borderId="1" xfId="38" applyNumberFormat="1" applyFont="1" applyFill="1" applyBorder="1" applyAlignment="1" applyProtection="1">
      <alignment horizontal="right" vertical="center" wrapText="1"/>
    </xf>
    <xf numFmtId="0" fontId="27" fillId="0" borderId="14" xfId="999" applyFont="1" applyFill="1" applyBorder="1" applyAlignment="1" applyProtection="1">
      <alignment horizontal="left" vertical="top" wrapText="1"/>
    </xf>
    <xf numFmtId="0" fontId="27" fillId="0" borderId="1" xfId="999" applyNumberFormat="1" applyFont="1" applyFill="1" applyBorder="1" applyAlignment="1" applyProtection="1">
      <alignment vertical="center" wrapText="1"/>
    </xf>
    <xf numFmtId="0" fontId="29" fillId="0" borderId="14" xfId="999" applyFont="1" applyFill="1" applyBorder="1" applyAlignment="1" applyProtection="1">
      <alignment horizontal="distributed" vertical="center"/>
    </xf>
    <xf numFmtId="49" fontId="29" fillId="0" borderId="1" xfId="0" applyNumberFormat="1" applyFont="1" applyFill="1" applyBorder="1" applyAlignment="1" applyProtection="1">
      <alignment horizontal="distributed" vertical="center" wrapText="1"/>
    </xf>
    <xf numFmtId="0" fontId="27" fillId="3" borderId="14" xfId="555" applyFont="1" applyFill="1" applyBorder="1" applyAlignment="1" applyProtection="1">
      <alignment horizontal="left" vertical="center"/>
    </xf>
    <xf numFmtId="0" fontId="27" fillId="3" borderId="1" xfId="555" applyFont="1" applyFill="1" applyBorder="1" applyAlignment="1" applyProtection="1">
      <alignment horizontal="left" vertical="center" wrapText="1"/>
    </xf>
    <xf numFmtId="0" fontId="27" fillId="0" borderId="1" xfId="555" applyFont="1" applyFill="1" applyBorder="1" applyAlignment="1" applyProtection="1">
      <alignment horizontal="left" vertical="center" wrapText="1"/>
    </xf>
    <xf numFmtId="0" fontId="38" fillId="0" borderId="14" xfId="999" applyFont="1" applyFill="1" applyBorder="1" applyAlignment="1" applyProtection="1">
      <alignment horizontal="distributed" vertical="center"/>
    </xf>
    <xf numFmtId="0" fontId="29" fillId="0" borderId="1" xfId="999" applyFont="1" applyFill="1" applyBorder="1" applyAlignment="1" applyProtection="1">
      <alignment horizontal="distributed" vertical="center" wrapText="1" indent="2"/>
    </xf>
    <xf numFmtId="0" fontId="38" fillId="0" borderId="0" xfId="0" applyFont="1" applyFill="1" applyAlignment="1"/>
    <xf numFmtId="0" fontId="31" fillId="0" borderId="0" xfId="555" applyFont="1" applyFill="1">
      <alignment vertical="center"/>
    </xf>
    <xf numFmtId="0" fontId="0" fillId="0" borderId="0" xfId="999" applyFont="1" applyFill="1" applyProtection="1">
      <alignment vertical="center"/>
    </xf>
    <xf numFmtId="198" fontId="29" fillId="0" borderId="19" xfId="999" applyNumberFormat="1" applyFont="1" applyFill="1" applyBorder="1" applyAlignment="1" applyProtection="1">
      <alignment horizontal="center" vertical="center" wrapText="1"/>
    </xf>
    <xf numFmtId="0" fontId="29" fillId="0" borderId="1" xfId="999" applyFont="1" applyFill="1" applyBorder="1" applyAlignment="1" applyProtection="1">
      <alignment horizontal="center" vertical="center" wrapText="1"/>
    </xf>
    <xf numFmtId="198" fontId="29" fillId="0" borderId="0" xfId="999" applyNumberFormat="1" applyFont="1" applyFill="1" applyAlignment="1">
      <alignment horizontal="center" vertical="center" wrapText="1"/>
    </xf>
    <xf numFmtId="210" fontId="27" fillId="0" borderId="1" xfId="315" applyNumberFormat="1" applyFont="1" applyFill="1" applyBorder="1" applyAlignment="1" applyProtection="1">
      <alignment vertical="center" wrapText="1"/>
    </xf>
    <xf numFmtId="49" fontId="27" fillId="0" borderId="1" xfId="315" applyNumberFormat="1" applyFont="1" applyFill="1" applyBorder="1" applyAlignment="1" applyProtection="1">
      <alignment horizontal="left" vertical="center" wrapText="1"/>
    </xf>
    <xf numFmtId="0" fontId="29" fillId="0" borderId="1" xfId="999" applyFont="1" applyFill="1" applyBorder="1" applyAlignment="1" applyProtection="1">
      <alignment vertical="center" wrapText="1"/>
    </xf>
    <xf numFmtId="0" fontId="27" fillId="0" borderId="14" xfId="999" applyNumberFormat="1" applyFont="1" applyFill="1" applyBorder="1" applyAlignment="1" applyProtection="1">
      <alignment horizontal="left" vertical="center"/>
    </xf>
    <xf numFmtId="0" fontId="27" fillId="0" borderId="1" xfId="999" applyNumberFormat="1" applyFont="1" applyFill="1" applyBorder="1" applyAlignment="1" applyProtection="1">
      <alignment horizontal="left" vertical="center" wrapText="1"/>
    </xf>
    <xf numFmtId="0" fontId="29" fillId="0" borderId="19" xfId="999" applyFont="1" applyFill="1" applyBorder="1" applyAlignment="1" applyProtection="1">
      <alignment horizontal="left" vertical="center"/>
    </xf>
    <xf numFmtId="0" fontId="29" fillId="0" borderId="6" xfId="999" applyNumberFormat="1" applyFont="1" applyFill="1" applyBorder="1" applyAlignment="1" applyProtection="1">
      <alignment horizontal="left" vertical="center" wrapText="1"/>
    </xf>
    <xf numFmtId="0" fontId="29" fillId="0" borderId="1" xfId="999" applyNumberFormat="1" applyFont="1" applyFill="1" applyBorder="1" applyAlignment="1" applyProtection="1">
      <alignment horizontal="left" vertical="center" wrapText="1"/>
    </xf>
    <xf numFmtId="210" fontId="29" fillId="0" borderId="17" xfId="29" applyNumberFormat="1" applyFont="1" applyFill="1" applyBorder="1" applyAlignment="1" applyProtection="1">
      <alignment horizontal="right" vertical="center" wrapText="1"/>
    </xf>
    <xf numFmtId="0" fontId="64" fillId="0" borderId="0" xfId="999" applyFont="1" applyFill="1" applyProtection="1">
      <alignment vertical="center"/>
    </xf>
    <xf numFmtId="0" fontId="29" fillId="3" borderId="0" xfId="999" applyFont="1" applyFill="1" applyAlignment="1" applyProtection="1">
      <alignment horizontal="center" vertical="center" wrapText="1"/>
    </xf>
    <xf numFmtId="0" fontId="27" fillId="3" borderId="0" xfId="999" applyFont="1" applyFill="1" applyProtection="1">
      <alignment vertical="center"/>
    </xf>
    <xf numFmtId="0" fontId="11" fillId="3" borderId="0" xfId="555" applyFill="1" applyProtection="1">
      <alignment vertical="center"/>
    </xf>
    <xf numFmtId="0" fontId="11" fillId="3" borderId="0" xfId="999" applyFill="1" applyProtection="1">
      <alignment vertical="center"/>
    </xf>
    <xf numFmtId="9" fontId="11" fillId="3" borderId="0" xfId="999" applyNumberFormat="1" applyFill="1" applyProtection="1">
      <alignment vertical="center"/>
    </xf>
    <xf numFmtId="0" fontId="65" fillId="3" borderId="0" xfId="999" applyFont="1" applyFill="1" applyProtection="1">
      <alignment vertical="center"/>
    </xf>
    <xf numFmtId="198" fontId="29" fillId="0" borderId="0" xfId="999" applyNumberFormat="1" applyFont="1" applyFill="1" applyAlignment="1" applyProtection="1">
      <alignment horizontal="center" vertical="center" wrapText="1"/>
    </xf>
    <xf numFmtId="0" fontId="37" fillId="0" borderId="0" xfId="555" applyFont="1" applyFill="1" applyAlignment="1" applyProtection="1">
      <alignment horizontal="center" vertical="center"/>
    </xf>
    <xf numFmtId="0" fontId="27" fillId="0" borderId="14" xfId="555" applyFont="1" applyFill="1" applyBorder="1" applyAlignment="1" applyProtection="1">
      <alignment horizontal="left" vertical="center"/>
    </xf>
    <xf numFmtId="0" fontId="29" fillId="0" borderId="1" xfId="999" applyNumberFormat="1" applyFont="1" applyFill="1" applyBorder="1" applyAlignment="1" applyProtection="1">
      <alignment horizontal="distributed" vertical="center"/>
    </xf>
    <xf numFmtId="3" fontId="11" fillId="3" borderId="0" xfId="999" applyNumberFormat="1" applyFill="1" applyProtection="1">
      <alignment vertical="center"/>
    </xf>
    <xf numFmtId="0" fontId="27" fillId="0" borderId="14" xfId="999" applyFont="1" applyFill="1" applyBorder="1" applyAlignment="1" applyProtection="1" quotePrefix="1">
      <alignment horizontal="left" vertical="center"/>
    </xf>
    <xf numFmtId="0" fontId="27" fillId="3" borderId="14" xfId="999" applyFont="1" applyFill="1" applyBorder="1" applyAlignment="1" applyProtection="1" quotePrefix="1">
      <alignment horizontal="left" vertical="center"/>
    </xf>
  </cellXfs>
  <cellStyles count="1338">
    <cellStyle name="常规" xfId="0" builtinId="0"/>
    <cellStyle name="货币[0]" xfId="1" builtinId="7"/>
    <cellStyle name="货币" xfId="2" builtinId="4"/>
    <cellStyle name="_ET_STYLE_NoName_00__Book1_1 2 2 2" xfId="3"/>
    <cellStyle name="部门 4" xfId="4"/>
    <cellStyle name="常规 2 2 4" xfId="5"/>
    <cellStyle name="输入" xfId="6" builtinId="20"/>
    <cellStyle name="强调文字颜色 2 3 2" xfId="7"/>
    <cellStyle name="Accent5 9" xfId="8"/>
    <cellStyle name="汇总 6" xfId="9"/>
    <cellStyle name="常规 435" xfId="10"/>
    <cellStyle name="常规 440" xfId="11"/>
    <cellStyle name="链接单元格 5" xfId="12"/>
    <cellStyle name="20% - 强调文字颜色 3" xfId="13" builtinId="38"/>
    <cellStyle name="Accent1 5" xfId="14"/>
    <cellStyle name="百分比 2 8 2" xfId="15"/>
    <cellStyle name="args.style" xfId="16"/>
    <cellStyle name="好 3 2 2" xfId="17"/>
    <cellStyle name="Accent2 - 20% 2" xfId="18"/>
    <cellStyle name="适中 5 2" xfId="19"/>
    <cellStyle name="常规 3 2 3 2" xfId="20"/>
    <cellStyle name="_Book1_2 2" xfId="21"/>
    <cellStyle name="常规 3 4 3" xfId="22"/>
    <cellStyle name="Accent2 - 40%" xfId="23"/>
    <cellStyle name="千位分隔[0]" xfId="24" builtinId="6"/>
    <cellStyle name="常规 26 2" xfId="25"/>
    <cellStyle name="40% - 强调文字颜色 3" xfId="26" builtinId="39"/>
    <cellStyle name="差" xfId="27" builtinId="27"/>
    <cellStyle name="常规 7 3" xfId="28"/>
    <cellStyle name="千位分隔" xfId="29" builtinId="3"/>
    <cellStyle name="60% - 强调文字颜色 3" xfId="30" builtinId="40"/>
    <cellStyle name="Accent6 4" xfId="31"/>
    <cellStyle name="日期" xfId="32"/>
    <cellStyle name="60% - 强调文字颜色 6 3 2" xfId="33"/>
    <cellStyle name="Accent2 - 60%" xfId="34"/>
    <cellStyle name="超链接" xfId="35" builtinId="8"/>
    <cellStyle name="好_0605石屏县 2 2" xfId="36"/>
    <cellStyle name="Input [yellow] 4" xfId="37"/>
    <cellStyle name="百分比" xfId="38" builtinId="5"/>
    <cellStyle name="好_2007年地州资金往来对账表 3" xfId="39"/>
    <cellStyle name="60% - 强调文字颜色 4 2 2 2" xfId="40"/>
    <cellStyle name="已访问的超链接" xfId="41" builtinId="9"/>
    <cellStyle name="差_Book1 2" xfId="42"/>
    <cellStyle name="Accent4 5" xfId="43"/>
    <cellStyle name="_ET_STYLE_NoName_00__Sheet3" xfId="44"/>
    <cellStyle name="60% - 强调文字颜色 2 3" xfId="45"/>
    <cellStyle name="注释" xfId="46" builtinId="10"/>
    <cellStyle name="常规 6" xfId="47"/>
    <cellStyle name="60% - 强调文字颜色 2" xfId="48" builtinId="36"/>
    <cellStyle name="Accent5 - 60% 2 2" xfId="49"/>
    <cellStyle name="Accent6 3" xfId="50"/>
    <cellStyle name="标题 4" xfId="51" builtinId="19"/>
    <cellStyle name="解释性文本 2 2" xfId="52"/>
    <cellStyle name="Accent3 4 2" xfId="53"/>
    <cellStyle name="百分比 7" xfId="54"/>
    <cellStyle name="常规 6 5" xfId="55"/>
    <cellStyle name="常规 4 2 2 3" xfId="56"/>
    <cellStyle name="警告文本" xfId="57" builtinId="11"/>
    <cellStyle name="60% - 强调文字颜色 2 2 2" xfId="58"/>
    <cellStyle name="常规 5 2" xfId="59"/>
    <cellStyle name="标题" xfId="60" builtinId="15"/>
    <cellStyle name="Accent1 - 60% 2 2" xfId="61"/>
    <cellStyle name="标题 1 5 2" xfId="62"/>
    <cellStyle name="解释性文本" xfId="63" builtinId="53"/>
    <cellStyle name="标题 1" xfId="64" builtinId="16"/>
    <cellStyle name="百分比 4" xfId="65"/>
    <cellStyle name="差 7" xfId="66"/>
    <cellStyle name="0,0_x000d__x000a_NA_x000d__x000a_" xfId="67"/>
    <cellStyle name="60% - 强调文字颜色 2 2 2 2" xfId="68"/>
    <cellStyle name="常规 5 2 2" xfId="69"/>
    <cellStyle name="标题 2" xfId="70" builtinId="17"/>
    <cellStyle name="百分比 5" xfId="71"/>
    <cellStyle name="Accent4 2 2" xfId="72"/>
    <cellStyle name="60% - 强调文字颜色 1" xfId="73" builtinId="32"/>
    <cellStyle name="Accent6 2" xfId="74"/>
    <cellStyle name="标题 3" xfId="75" builtinId="18"/>
    <cellStyle name="百分比 6" xfId="76"/>
    <cellStyle name="60% - 强调文字颜色 4" xfId="77" builtinId="44"/>
    <cellStyle name="Accent6 5" xfId="78"/>
    <cellStyle name="输出" xfId="79" builtinId="21"/>
    <cellStyle name="计算" xfId="80" builtinId="22"/>
    <cellStyle name="40% - 强调文字颜色 4 2" xfId="81"/>
    <cellStyle name="检查单元格" xfId="82" builtinId="23"/>
    <cellStyle name="20% - 强调文字颜色 6" xfId="83" builtinId="50"/>
    <cellStyle name="常规 443" xfId="84"/>
    <cellStyle name="常规 8 3" xfId="85"/>
    <cellStyle name="常规 2 2 2 5" xfId="86"/>
    <cellStyle name="强调文字颜色 2" xfId="87" builtinId="33"/>
    <cellStyle name="标题 4 5 3" xfId="88"/>
    <cellStyle name="PSHeading 4" xfId="89"/>
    <cellStyle name="链接单元格" xfId="90" builtinId="24"/>
    <cellStyle name="60% - 强调文字颜色 4 2 3" xfId="91"/>
    <cellStyle name="差_0605石屏" xfId="92"/>
    <cellStyle name="汇总" xfId="93" builtinId="25"/>
    <cellStyle name="好" xfId="94" builtinId="26"/>
    <cellStyle name="适中 8" xfId="95"/>
    <cellStyle name="20% - 强调文字颜色 3 3" xfId="96"/>
    <cellStyle name="输出 3 3" xfId="97"/>
    <cellStyle name="适中" xfId="98" builtinId="28"/>
    <cellStyle name="20% - 强调文字颜色 5" xfId="99" builtinId="46"/>
    <cellStyle name="常规 442" xfId="100"/>
    <cellStyle name="常规 8 2" xfId="101"/>
    <cellStyle name="链接单元格 7" xfId="102"/>
    <cellStyle name="常规 2 2 2 4" xfId="103"/>
    <cellStyle name="强调文字颜色 1" xfId="104" builtinId="29"/>
    <cellStyle name="标题 4 5 2" xfId="105"/>
    <cellStyle name="千位分隔 6 2" xfId="106"/>
    <cellStyle name="编号 3 2" xfId="107"/>
    <cellStyle name="20% - 强调文字颜色 1" xfId="108" builtinId="30"/>
    <cellStyle name="常规 428" xfId="109"/>
    <cellStyle name="常规 433" xfId="110"/>
    <cellStyle name="链接单元格 3" xfId="111"/>
    <cellStyle name="汇总 3 3" xfId="112"/>
    <cellStyle name="Accent6 - 20% 2 2" xfId="113"/>
    <cellStyle name="40% - 强调文字颜色 1" xfId="114" builtinId="31"/>
    <cellStyle name="标题 5 4" xfId="115"/>
    <cellStyle name="20% - 强调文字颜色 2" xfId="116" builtinId="34"/>
    <cellStyle name="常规 429" xfId="117"/>
    <cellStyle name="常规 434" xfId="118"/>
    <cellStyle name="链接单元格 4" xfId="119"/>
    <cellStyle name="40% - 强调文字颜色 2" xfId="120" builtinId="35"/>
    <cellStyle name="检查单元格 3 4" xfId="121"/>
    <cellStyle name="Accent2 - 40% 2" xfId="122"/>
    <cellStyle name="差_11大理 2 2" xfId="123"/>
    <cellStyle name="强调文字颜色 3" xfId="124" builtinId="37"/>
    <cellStyle name="好_2008年地州对账表(国库资金）" xfId="125"/>
    <cellStyle name="Accent2 - 40% 3" xfId="126"/>
    <cellStyle name="PSChar" xfId="127"/>
    <cellStyle name="强调文字颜色 4" xfId="128" builtinId="41"/>
    <cellStyle name="20% - 强调文字颜色 4" xfId="129" builtinId="42"/>
    <cellStyle name="常规 436" xfId="130"/>
    <cellStyle name="常规 441" xfId="131"/>
    <cellStyle name="链接单元格 6" xfId="132"/>
    <cellStyle name="40% - 强调文字颜色 4" xfId="133" builtinId="43"/>
    <cellStyle name="强调文字颜色 5" xfId="134" builtinId="45"/>
    <cellStyle name="60% - 强调文字颜色 5 2 2 2" xfId="135"/>
    <cellStyle name="常规 2 5 3 2" xfId="136"/>
    <cellStyle name="计算 4" xfId="137"/>
    <cellStyle name="常规_exceltmp1 2" xfId="138"/>
    <cellStyle name="40% - 强调文字颜色 5" xfId="139" builtinId="47"/>
    <cellStyle name="标题 1 4 2" xfId="140"/>
    <cellStyle name="60% - 强调文字颜色 5" xfId="141" builtinId="48"/>
    <cellStyle name="Accent6 6" xfId="142"/>
    <cellStyle name="强调文字颜色 6" xfId="143" builtinId="49"/>
    <cellStyle name="40% - 强调文字颜色 6" xfId="144" builtinId="51"/>
    <cellStyle name="_弱电系统设备配置报价清单" xfId="145"/>
    <cellStyle name="标题 1 4 3" xfId="146"/>
    <cellStyle name="60% - 强调文字颜色 6" xfId="147" builtinId="52"/>
    <cellStyle name="Accent6 7" xfId="148"/>
    <cellStyle name="_Book1_2 3" xfId="149"/>
    <cellStyle name="适中 5 3" xfId="150"/>
    <cellStyle name="常规 2 12 2" xfId="151"/>
    <cellStyle name="Accent2 - 20% 3" xfId="152"/>
    <cellStyle name="_ET_STYLE_NoName_00__Book1" xfId="153"/>
    <cellStyle name="_ET_STYLE_NoName_00_" xfId="154"/>
    <cellStyle name="_Book1_1" xfId="155"/>
    <cellStyle name="_20100326高清市院遂宁检察院1080P配置清单26日改" xfId="156"/>
    <cellStyle name="_Book1_2 2 2" xfId="157"/>
    <cellStyle name="Accent2 - 20% 2 2" xfId="158"/>
    <cellStyle name="百分比 2 2 4" xfId="159"/>
    <cellStyle name="_Book1_2 2 3" xfId="160"/>
    <cellStyle name="百分比 2 10 2" xfId="161"/>
    <cellStyle name="百分比 2 2 5" xfId="162"/>
    <cellStyle name="常规 2 5 4 2" xfId="163"/>
    <cellStyle name="_Book1_2 2 2 2" xfId="164"/>
    <cellStyle name="百分比 2 2 4 2" xfId="165"/>
    <cellStyle name="超级链接 2 2" xfId="166"/>
    <cellStyle name="_Book1_3 2" xfId="167"/>
    <cellStyle name="常规 2 7 2" xfId="168"/>
    <cellStyle name="_Book1" xfId="169"/>
    <cellStyle name="_Book1_2" xfId="170"/>
    <cellStyle name="适中 5" xfId="171"/>
    <cellStyle name="常规 3 2 3" xfId="172"/>
    <cellStyle name="Accent2 - 20%" xfId="173"/>
    <cellStyle name="_Book1_2 3 2" xfId="174"/>
    <cellStyle name="差_2008年地州对账表(国库资金） 3" xfId="175"/>
    <cellStyle name="百分比 2 3 4" xfId="176"/>
    <cellStyle name="常规 2 16" xfId="177"/>
    <cellStyle name="_Book1_2 4" xfId="178"/>
    <cellStyle name="_Book1_3" xfId="179"/>
    <cellStyle name="超级链接 2" xfId="180"/>
    <cellStyle name="Accent1 4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Percent [2]" xfId="188"/>
    <cellStyle name="百分比 2 7 2" xfId="189"/>
    <cellStyle name="_ET_STYLE_NoName_00__Book1_1 2 3" xfId="190"/>
    <cellStyle name="标题 2 2 2 2" xfId="191"/>
    <cellStyle name="_ET_STYLE_NoName_00__Book1_1 3" xfId="192"/>
    <cellStyle name="_ET_STYLE_NoName_00__Book1_1 3 2" xfId="193"/>
    <cellStyle name="超级链接" xfId="194"/>
    <cellStyle name="Accent1 4"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20% - 强调文字颜色 1 2 2" xfId="202"/>
    <cellStyle name="常规 11 4" xfId="203"/>
    <cellStyle name="链接单元格 3 2 2" xfId="204"/>
    <cellStyle name="强调文字颜色 2 2 2 2" xfId="205"/>
    <cellStyle name="20% - 强调文字颜色 1 3" xfId="206"/>
    <cellStyle name="Accent1 - 20% 2" xfId="207"/>
    <cellStyle name="20% - 强调文字颜色 2 2" xfId="208"/>
    <cellStyle name="20% - 强调文字颜色 2 2 2" xfId="209"/>
    <cellStyle name="20% - 强调文字颜色 2 3" xfId="210"/>
    <cellStyle name="60% - 强调文字颜色 3 2 2 2" xfId="211"/>
    <cellStyle name="适中 7" xfId="212"/>
    <cellStyle name="常规 3 2 5" xfId="213"/>
    <cellStyle name="20% - 强调文字颜色 3 2" xfId="214"/>
    <cellStyle name="20% - 强调文字颜色 3 2 2" xfId="215"/>
    <cellStyle name="常规 3 3 5" xfId="216"/>
    <cellStyle name="20% - 强调文字颜色 4 2" xfId="217"/>
    <cellStyle name="Mon閠aire_!!!GO" xfId="218"/>
    <cellStyle name="常规 3 3 5 2" xfId="219"/>
    <cellStyle name="20% - 强调文字颜色 4 2 2" xfId="220"/>
    <cellStyle name="常规 3 3 6" xfId="221"/>
    <cellStyle name="20% - 强调文字颜色 4 3" xfId="222"/>
    <cellStyle name="Accent6 - 60% 2 2"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解释性文本 3 2 2" xfId="230"/>
    <cellStyle name="20% - 强调文字颜色 6 3" xfId="231"/>
    <cellStyle name="40% - 强调文字颜色 1 2" xfId="232"/>
    <cellStyle name="40% - 强调文字颜色 1 2 2" xfId="233"/>
    <cellStyle name="常规 4 3 5" xfId="234"/>
    <cellStyle name="常规 9 2" xfId="235"/>
    <cellStyle name="40% - 强调文字颜色 1 3"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40% - 强调文字颜色 4 2 2" xfId="248"/>
    <cellStyle name="标题 4 4" xfId="249"/>
    <cellStyle name="千位分隔 5" xfId="250"/>
    <cellStyle name="40% - 强调文字颜色 4 3" xfId="251"/>
    <cellStyle name="Accent6 - 20% 2" xfId="252"/>
    <cellStyle name="常规_2007年云南省向人大报送政府收支预算表格式编制过程表 3 2" xfId="253"/>
    <cellStyle name="计算 3 3" xfId="254"/>
    <cellStyle name="好 2 3" xfId="255"/>
    <cellStyle name="40% - 强调文字颜色 5 2" xfId="256"/>
    <cellStyle name="40% - 强调文字颜色 5 2 2" xfId="257"/>
    <cellStyle name="计算 4 2 2" xfId="258"/>
    <cellStyle name="60% - 强调文字颜色 4 3" xfId="259"/>
    <cellStyle name="好 2 4" xfId="260"/>
    <cellStyle name="40% - 强调文字颜色 5 3" xfId="261"/>
    <cellStyle name="好 3 3" xfId="262"/>
    <cellStyle name="40% - 强调文字颜色 6 2" xfId="263"/>
    <cellStyle name="标题 2 2 4" xfId="264"/>
    <cellStyle name="适中 2 2" xfId="265"/>
    <cellStyle name="百分比 2 9" xfId="266"/>
    <cellStyle name="40% - 强调文字颜色 6 2 2" xfId="267"/>
    <cellStyle name="Accent2 5" xfId="268"/>
    <cellStyle name="适中 2 2 2" xfId="269"/>
    <cellStyle name="百分比 2 9 2" xfId="270"/>
    <cellStyle name="好 3 4" xfId="271"/>
    <cellStyle name="40% - 强调文字颜色 6 3" xfId="272"/>
    <cellStyle name="60% - 强调文字颜色 1 2" xfId="273"/>
    <cellStyle name="输出 3 4" xfId="274"/>
    <cellStyle name="Accent6 2 2" xfId="275"/>
    <cellStyle name="60% - 强调文字颜色 1 2 2" xfId="276"/>
    <cellStyle name="60% - 强调文字颜色 1 2 2 2" xfId="277"/>
    <cellStyle name="商品名称 2 2" xfId="278"/>
    <cellStyle name="好 7" xfId="279"/>
    <cellStyle name="标题 3 2 4" xfId="280"/>
    <cellStyle name="60% - 强调文字颜色 1 2 3" xfId="281"/>
    <cellStyle name="百分比 2 3 4 2" xfId="282"/>
    <cellStyle name="60% - 强调文字颜色 1 3" xfId="283"/>
    <cellStyle name="千位分隔 2 3" xfId="284"/>
    <cellStyle name="60% - 强调文字颜色 1 3 2" xfId="285"/>
    <cellStyle name="60% - 强调文字颜色 2 2" xfId="286"/>
    <cellStyle name="输出 4 4" xfId="287"/>
    <cellStyle name="常规 5" xfId="288"/>
    <cellStyle name="Accent6 3 2" xfId="289"/>
    <cellStyle name="60% - 强调文字颜色 2 2 3" xfId="290"/>
    <cellStyle name="常规 5 3" xfId="291"/>
    <cellStyle name="Accent6 - 60%" xfId="292"/>
    <cellStyle name="注释 2" xfId="293"/>
    <cellStyle name="60% - 强调文字颜色 2 3 2" xfId="294"/>
    <cellStyle name="常规 6 2" xfId="295"/>
    <cellStyle name="60% - 强调文字颜色 3 2" xfId="296"/>
    <cellStyle name="Accent6 4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60% - 强调文字颜色 4 2" xfId="305"/>
    <cellStyle name="Accent6 5 2" xfId="306"/>
    <cellStyle name="60% - 强调文字颜色 4 2 2" xfId="307"/>
    <cellStyle name="常规 20" xfId="308"/>
    <cellStyle name="常规 15" xfId="309"/>
    <cellStyle name="60% - 强调文字颜色 4 3 2" xfId="310"/>
    <cellStyle name="60% - 强调文字颜色 5 2" xfId="311"/>
    <cellStyle name="标题 1 4 2 2" xfId="312"/>
    <cellStyle name="60% - 强调文字颜色 5 2 2" xfId="313"/>
    <cellStyle name="常规 2 5 3" xfId="314"/>
    <cellStyle name="常规_exceltmp1" xfId="315"/>
    <cellStyle name="60% - 强调文字颜色 5 2 3" xfId="316"/>
    <cellStyle name="常规 2 5 4" xfId="317"/>
    <cellStyle name="百分比 2 10" xfId="318"/>
    <cellStyle name="常规 2 2 2 3 2" xfId="319"/>
    <cellStyle name="60% - 强调文字颜色 5 3" xfId="320"/>
    <cellStyle name="RowLevel_0" xfId="321"/>
    <cellStyle name="60% - 强调文字颜色 5 3 2" xfId="322"/>
    <cellStyle name="常规 2 6 3" xfId="323"/>
    <cellStyle name="60% - 强调文字颜色 6 2" xfId="324"/>
    <cellStyle name="60% - 强调文字颜色 6 2 2" xfId="325"/>
    <cellStyle name="强调文字颜色 5 2 3" xfId="326"/>
    <cellStyle name="Header2" xfId="327"/>
    <cellStyle name="60% - 强调文字颜色 6 2 2 2" xfId="328"/>
    <cellStyle name="Header2 2" xfId="329"/>
    <cellStyle name="60% - 强调文字颜色 6 2 3" xfId="330"/>
    <cellStyle name="60% - 强调文字颜色 6 3" xfId="331"/>
    <cellStyle name="6mal" xfId="332"/>
    <cellStyle name="强调文字颜色 2 2 2" xfId="333"/>
    <cellStyle name="Accent1 - 20%" xfId="334"/>
    <cellStyle name="Accent4 9" xfId="335"/>
    <cellStyle name="Accent1 - 20% 2 2" xfId="336"/>
    <cellStyle name="Accent5 - 20%" xfId="337"/>
    <cellStyle name="常规 2 3 3 3" xfId="338"/>
    <cellStyle name="Accent1 - 20% 3" xfId="339"/>
    <cellStyle name="Accent1 - 40%" xfId="340"/>
    <cellStyle name="标题 6 2 2" xfId="341"/>
    <cellStyle name="Accent6 9" xfId="342"/>
    <cellStyle name="Accent1 - 40% 2" xfId="343"/>
    <cellStyle name="Accent1 - 40% 2 2" xfId="344"/>
    <cellStyle name="Accent1 - 40% 3" xfId="345"/>
    <cellStyle name="PSHeading 3 2" xfId="346"/>
    <cellStyle name="Accent1 - 60%" xfId="347"/>
    <cellStyle name="Accent1 - 60% 2" xfId="348"/>
    <cellStyle name="标题 1 5" xfId="349"/>
    <cellStyle name="Accent1 - 60% 3" xfId="350"/>
    <cellStyle name="标题 1 6" xfId="351"/>
    <cellStyle name="常规 17 2" xfId="352"/>
    <cellStyle name="注释 4 2 2" xfId="353"/>
    <cellStyle name="Accent1 2" xfId="354"/>
    <cellStyle name="Date 3" xfId="355"/>
    <cellStyle name="Accent1 2 2" xfId="356"/>
    <cellStyle name="Currency [0]_!!!GO" xfId="357"/>
    <cellStyle name="Accent1 3" xfId="358"/>
    <cellStyle name="Accent1 3 2" xfId="359"/>
    <cellStyle name="Accent1 5 2" xfId="360"/>
    <cellStyle name="常规 2" xfId="361"/>
    <cellStyle name="常规 2 2 3 2" xfId="362"/>
    <cellStyle name="Accent1 6" xfId="363"/>
    <cellStyle name="部门 3 2" xfId="364"/>
    <cellStyle name="sstot" xfId="365"/>
    <cellStyle name="常规 2 2 3 3" xfId="366"/>
    <cellStyle name="Accent1 7" xfId="367"/>
    <cellStyle name="常规 2 2 3 4" xfId="368"/>
    <cellStyle name="差_1110洱源 2" xfId="369"/>
    <cellStyle name="Accent1 8" xfId="370"/>
    <cellStyle name="差_1110洱源 3" xfId="371"/>
    <cellStyle name="Accent1 9" xfId="372"/>
    <cellStyle name="Accent2" xfId="373"/>
    <cellStyle name="强调文字颜色 5 2 2 2" xfId="374"/>
    <cellStyle name="Header1 2" xfId="375"/>
    <cellStyle name="常规 9 3" xfId="376"/>
    <cellStyle name="输入 2 4" xfId="377"/>
    <cellStyle name="Accent2 - 40% 2 2" xfId="378"/>
    <cellStyle name="日期 2" xfId="379"/>
    <cellStyle name="Accent2 - 60% 2" xfId="380"/>
    <cellStyle name="日期 2 2" xfId="381"/>
    <cellStyle name="Accent2 - 60% 2 2" xfId="382"/>
    <cellStyle name="Accent5 - 40% 3" xfId="383"/>
    <cellStyle name="日期 3" xfId="384"/>
    <cellStyle name="Accent2 - 60% 3" xfId="385"/>
    <cellStyle name="Accent2 2" xfId="386"/>
    <cellStyle name="Accent2 2 2" xfId="387"/>
    <cellStyle name="强调文字颜色 4 3" xfId="388"/>
    <cellStyle name="t" xfId="389"/>
    <cellStyle name="Accent2 3" xfId="390"/>
    <cellStyle name="Accent2 3 2" xfId="391"/>
    <cellStyle name="Accent2 4" xfId="392"/>
    <cellStyle name="Accent2 4 2" xfId="393"/>
    <cellStyle name="Accent2 5 2" xfId="394"/>
    <cellStyle name="百分比 2 9 2 2" xfId="395"/>
    <cellStyle name="常规 2 2 4 2" xfId="396"/>
    <cellStyle name="Accent2 6" xfId="397"/>
    <cellStyle name="Date" xfId="398"/>
    <cellStyle name="常规 2 2 11" xfId="399"/>
    <cellStyle name="百分比 2 9 3" xfId="400"/>
    <cellStyle name="Accent2 7" xfId="401"/>
    <cellStyle name="Accent2 8" xfId="402"/>
    <cellStyle name="Accent2 9" xfId="403"/>
    <cellStyle name="Accent3" xfId="404"/>
    <cellStyle name="Accent3 - 20%" xfId="405"/>
    <cellStyle name="Accent5 2" xfId="406"/>
    <cellStyle name="Milliers_!!!GO" xfId="407"/>
    <cellStyle name="Accent3 - 20% 2" xfId="408"/>
    <cellStyle name="Accent5 2 2" xfId="409"/>
    <cellStyle name="常规 2 2 7" xfId="410"/>
    <cellStyle name="百分比 4 3" xfId="411"/>
    <cellStyle name="标题 1 3" xfId="412"/>
    <cellStyle name="Accent3 - 20% 2 2" xfId="413"/>
    <cellStyle name="标题 1 3 2" xfId="414"/>
    <cellStyle name="汇总 3" xfId="415"/>
    <cellStyle name="Accent5 6" xfId="416"/>
    <cellStyle name="差_0605石屏 3"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Accent3 - 40% 3" xfId="426"/>
    <cellStyle name="常规 15 2 2" xfId="427"/>
    <cellStyle name="百分比 2 6 2" xfId="428"/>
    <cellStyle name="Accent4 - 60%" xfId="429"/>
    <cellStyle name="捠壿 [0.00]_Region Orders (2)" xfId="430"/>
    <cellStyle name="Accent3 - 60%" xfId="431"/>
    <cellStyle name="Accent4 5 2" xfId="432"/>
    <cellStyle name="好_M01-1 3" xfId="433"/>
    <cellStyle name="Accent3 - 60% 2" xfId="434"/>
    <cellStyle name="Accent3 - 60% 2 2" xfId="435"/>
    <cellStyle name="编号" xfId="436"/>
    <cellStyle name="Accent3 - 60% 3" xfId="437"/>
    <cellStyle name="常规 17 2 2" xfId="438"/>
    <cellStyle name="Accent3 2" xfId="439"/>
    <cellStyle name="Accent3 2 2" xfId="440"/>
    <cellStyle name="comma zerodec"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解释性文本 4" xfId="450"/>
    <cellStyle name="常规 2 2 5 2" xfId="451"/>
    <cellStyle name="Accent3 6" xfId="452"/>
    <cellStyle name="Moneda_96 Risk" xfId="453"/>
    <cellStyle name="Accent3 7" xfId="454"/>
    <cellStyle name="差 2" xfId="455"/>
    <cellStyle name="解释性文本 5" xfId="456"/>
    <cellStyle name="Accent3 8" xfId="457"/>
    <cellStyle name="差 3" xfId="458"/>
    <cellStyle name="解释性文本 6" xfId="459"/>
    <cellStyle name="Accent3 9" xfId="460"/>
    <cellStyle name="差 4" xfId="461"/>
    <cellStyle name="解释性文本 7" xfId="462"/>
    <cellStyle name="常规 2 7 3 2" xfId="463"/>
    <cellStyle name="百分比 2" xfId="464"/>
    <cellStyle name="Accent4" xfId="465"/>
    <cellStyle name="Accent4 - 20%" xfId="466"/>
    <cellStyle name="差 4 2 2" xfId="467"/>
    <cellStyle name="百分比 2 2 2" xfId="468"/>
    <cellStyle name="Accent4 - 20% 2" xfId="469"/>
    <cellStyle name="常规 2 4 2 4" xfId="470"/>
    <cellStyle name="百分比 2 2 2 2" xfId="471"/>
    <cellStyle name="Accent4 - 20% 2 2" xfId="472"/>
    <cellStyle name="百分比 2 2 2 2 2" xfId="473"/>
    <cellStyle name="Accent4 - 20% 3" xfId="474"/>
    <cellStyle name="强调 2 2" xfId="475"/>
    <cellStyle name="百分比 2 2 2 3" xfId="476"/>
    <cellStyle name="输入 4" xfId="477"/>
    <cellStyle name="Accent4 - 40%" xfId="478"/>
    <cellStyle name="百分比 2 4 2" xfId="479"/>
    <cellStyle name="输入 4 2" xfId="480"/>
    <cellStyle name="Accent4 - 40% 2" xfId="481"/>
    <cellStyle name="常规 3 3" xfId="482"/>
    <cellStyle name="Accent6 - 40%" xfId="483"/>
    <cellStyle name="百分比 2 4 2 2" xfId="484"/>
    <cellStyle name="输入 4 2 2" xfId="485"/>
    <cellStyle name="Accent4 - 40% 2 2" xfId="486"/>
    <cellStyle name="常规 3 3 2" xfId="487"/>
    <cellStyle name="商品名称 4" xfId="488"/>
    <cellStyle name="Accent6 - 40% 2" xfId="489"/>
    <cellStyle name="输入 4 3" xfId="490"/>
    <cellStyle name="Accent4 - 40% 3" xfId="491"/>
    <cellStyle name="常规 3 4" xfId="492"/>
    <cellStyle name="Accent4 - 60% 2" xfId="493"/>
    <cellStyle name="Accent4 - 60% 2 2" xfId="494"/>
    <cellStyle name="标题 7 4" xfId="495"/>
    <cellStyle name="Accent4 - 60% 3" xfId="496"/>
    <cellStyle name="PSSpacer" xfId="497"/>
    <cellStyle name="Accent4 2" xfId="498"/>
    <cellStyle name="Accent6" xfId="499"/>
    <cellStyle name="Accent4 3" xfId="500"/>
    <cellStyle name="New Times Roman" xfId="501"/>
    <cellStyle name="Accent4 4" xfId="502"/>
    <cellStyle name="借出原因" xfId="503"/>
    <cellStyle name="Accent4 4 2" xfId="504"/>
    <cellStyle name="PSHeading 5" xfId="505"/>
    <cellStyle name="常规 2 2 6 2" xfId="506"/>
    <cellStyle name="Accent4 6" xfId="507"/>
    <cellStyle name="百分比 4 2 2" xfId="508"/>
    <cellStyle name="标题 1 2 2" xfId="509"/>
    <cellStyle name="Accent4 7" xfId="510"/>
    <cellStyle name="标题 1 2 3" xfId="511"/>
    <cellStyle name="Accent4 8" xfId="512"/>
    <cellStyle name="标题 1 2 4" xfId="513"/>
    <cellStyle name="Accent5" xfId="514"/>
    <cellStyle name="Accent5 - 20% 2" xfId="515"/>
    <cellStyle name="常规 2 3 3 3 2" xfId="516"/>
    <cellStyle name="Accent5 - 20% 2 2" xfId="517"/>
    <cellStyle name="Accent5 - 20% 3" xfId="518"/>
    <cellStyle name="Input [yellow] 2 2 2" xfId="519"/>
    <cellStyle name="Accent5 - 40%" xfId="520"/>
    <cellStyle name="Accent5 - 60%" xfId="521"/>
    <cellStyle name="标题 2 3 3" xfId="522"/>
    <cellStyle name="常规 12" xfId="523"/>
    <cellStyle name="好 4 2" xfId="524"/>
    <cellStyle name="Accent5 - 60% 2" xfId="525"/>
    <cellStyle name="常规 12 2" xfId="526"/>
    <cellStyle name="好 4 2 2" xfId="527"/>
    <cellStyle name="Accent5 3" xfId="528"/>
    <cellStyle name="Category" xfId="529"/>
    <cellStyle name="Accent5 3 2" xfId="530"/>
    <cellStyle name="Category 2" xfId="531"/>
    <cellStyle name="标题 2 3" xfId="532"/>
    <cellStyle name="Accent5 4 2" xfId="533"/>
    <cellStyle name="Comma [0]_!!!GO" xfId="534"/>
    <cellStyle name="标题 3 3" xfId="535"/>
    <cellStyle name="汇总 2" xfId="536"/>
    <cellStyle name="Accent5 5" xfId="537"/>
    <cellStyle name="差_0605石屏 2" xfId="538"/>
    <cellStyle name="汇总 2 2" xfId="539"/>
    <cellStyle name="Accent5 5 2" xfId="540"/>
    <cellStyle name="差_0605石屏 2 2" xfId="541"/>
    <cellStyle name="汇总 4" xfId="542"/>
    <cellStyle name="Accent5 7" xfId="543"/>
    <cellStyle name="标题 1 3 3" xfId="544"/>
    <cellStyle name="汇总 5" xfId="545"/>
    <cellStyle name="Accent5 8" xfId="546"/>
    <cellStyle name="百分比 2 3 2 2 2" xfId="547"/>
    <cellStyle name="标题 1 3 4" xfId="548"/>
    <cellStyle name="Accent6 - 20%" xfId="549"/>
    <cellStyle name="Accent6 - 40% 2 2" xfId="550"/>
    <cellStyle name="标题 3 4 4" xfId="551"/>
    <cellStyle name="Accent6 - 40% 3" xfId="552"/>
    <cellStyle name="ColLevel_0" xfId="553"/>
    <cellStyle name="常规 3 3 3" xfId="554"/>
    <cellStyle name="常规_2007年云南省向人大报送政府收支预算表格式编制过程表" xfId="555"/>
    <cellStyle name="Accent6 - 60% 2" xfId="556"/>
    <cellStyle name="Accent6 - 60% 3" xfId="557"/>
    <cellStyle name="Accent6 8" xfId="558"/>
    <cellStyle name="标题 1 4 4" xfId="559"/>
    <cellStyle name="Comma_!!!GO" xfId="560"/>
    <cellStyle name="百分比 2 4 3" xfId="561"/>
    <cellStyle name="Currency_!!!GO" xfId="562"/>
    <cellStyle name="分级显示列_1_Book1" xfId="563"/>
    <cellStyle name="标题 3 3 2" xfId="564"/>
    <cellStyle name="Currency1" xfId="565"/>
    <cellStyle name="标题 2 3 4" xfId="566"/>
    <cellStyle name="常规 13" xfId="567"/>
    <cellStyle name="好 4 3" xfId="568"/>
    <cellStyle name="Date 2" xfId="569"/>
    <cellStyle name="常规 2 2 11 2" xfId="570"/>
    <cellStyle name="Date 2 2" xfId="571"/>
    <cellStyle name="Dollar (zero dec)" xfId="572"/>
    <cellStyle name="差_0502通海县 3" xfId="573"/>
    <cellStyle name="Grey" xfId="574"/>
    <cellStyle name="常规 5 2 2 2" xfId="575"/>
    <cellStyle name="常规 2 3 6" xfId="576"/>
    <cellStyle name="百分比 5 2" xfId="577"/>
    <cellStyle name="标题 2 2" xfId="578"/>
    <cellStyle name="强调文字颜色 5 2 2" xfId="579"/>
    <cellStyle name="Header1" xfId="580"/>
    <cellStyle name="Header2 2 2" xfId="581"/>
    <cellStyle name="Header2 3" xfId="582"/>
    <cellStyle name="千位分隔 2 4" xfId="583"/>
    <cellStyle name="Input [yellow]" xfId="584"/>
    <cellStyle name="千位分隔 2 4 2" xfId="585"/>
    <cellStyle name="Input [yellow] 2" xfId="586"/>
    <cellStyle name="Input [yellow] 2 2" xfId="587"/>
    <cellStyle name="Input [yellow] 2 3" xfId="588"/>
    <cellStyle name="常规 4 3 4 2" xfId="589"/>
    <cellStyle name="Input [yellow] 3" xfId="590"/>
    <cellStyle name="Input [yellow] 3 2" xfId="591"/>
    <cellStyle name="Input Cells" xfId="592"/>
    <cellStyle name="常规 2 10" xfId="593"/>
    <cellStyle name="强调文字颜色 3 3" xfId="594"/>
    <cellStyle name="Linked Cells" xfId="595"/>
    <cellStyle name="Millares [0]_96 Risk" xfId="596"/>
    <cellStyle name="标题 6 3" xfId="597"/>
    <cellStyle name="常规 2 2 2 2" xfId="598"/>
    <cellStyle name="Millares_96 Risk" xfId="599"/>
    <cellStyle name="部门 2 2" xfId="600"/>
    <cellStyle name="常规 10 41 2" xfId="601"/>
    <cellStyle name="千位分隔 2 3 2" xfId="602"/>
    <cellStyle name="Milliers [0]_!!!GO" xfId="603"/>
    <cellStyle name="Moneda [0]_96 Risk" xfId="604"/>
    <cellStyle name="Month" xfId="605"/>
    <cellStyle name="数量 3" xfId="606"/>
    <cellStyle name="标题 1 2 2 2" xfId="607"/>
    <cellStyle name="数量 3 2" xfId="608"/>
    <cellStyle name="Month 2" xfId="609"/>
    <cellStyle name="no dec" xfId="610"/>
    <cellStyle name="PSHeading 2" xfId="611"/>
    <cellStyle name="百分比 10" xfId="612"/>
    <cellStyle name="no dec 2" xfId="613"/>
    <cellStyle name="PSHeading 2 2" xfId="614"/>
    <cellStyle name="no dec 2 2" xfId="615"/>
    <cellStyle name="PSHeading 2 2 2" xfId="616"/>
    <cellStyle name="常规 450" xfId="617"/>
    <cellStyle name="no dec 3" xfId="618"/>
    <cellStyle name="PSHeading 2 3" xfId="619"/>
    <cellStyle name="百分比 3 3 2" xfId="620"/>
    <cellStyle name="Normal - Style1" xfId="621"/>
    <cellStyle name="Normal_!!!GO" xfId="622"/>
    <cellStyle name="百分比 2 5 2" xfId="623"/>
    <cellStyle name="per.style" xfId="624"/>
    <cellStyle name="PSInt" xfId="625"/>
    <cellStyle name="常规 2 4" xfId="626"/>
    <cellStyle name="常规 2 9 3" xfId="627"/>
    <cellStyle name="输入 3 3" xfId="628"/>
    <cellStyle name="Percent [2] 2" xfId="629"/>
    <cellStyle name="常规 94" xfId="630"/>
    <cellStyle name="常规 2 3 4" xfId="631"/>
    <cellStyle name="t_HVAC Equipment (3)" xfId="632"/>
    <cellStyle name="Percent_!!!GO" xfId="633"/>
    <cellStyle name="Pourcentage_pldt" xfId="634"/>
    <cellStyle name="常规 2 3 2 3 2" xfId="635"/>
    <cellStyle name="解释性文本 2 3" xfId="636"/>
    <cellStyle name="百分比 8" xfId="637"/>
    <cellStyle name="标题 5" xfId="638"/>
    <cellStyle name="强调文字颜色 4 2" xfId="639"/>
    <cellStyle name="PSChar 2" xfId="640"/>
    <cellStyle name="PSDate" xfId="641"/>
    <cellStyle name="PSHeading 3 3" xfId="642"/>
    <cellStyle name="编号 2 2" xfId="643"/>
    <cellStyle name="PSDate 2" xfId="644"/>
    <cellStyle name="编号 2 2 2" xfId="645"/>
    <cellStyle name="PSDec" xfId="646"/>
    <cellStyle name="标题 4 4 2 2" xfId="647"/>
    <cellStyle name="PSDec 2" xfId="648"/>
    <cellStyle name="常规 10" xfId="649"/>
    <cellStyle name="编号 4" xfId="650"/>
    <cellStyle name="常规 16 2" xfId="651"/>
    <cellStyle name="PSHeading" xfId="652"/>
    <cellStyle name="PSHeading 2 2 3" xfId="653"/>
    <cellStyle name="常规 451" xfId="654"/>
    <cellStyle name="PSHeading 2 4" xfId="655"/>
    <cellStyle name="PSHeading 3" xfId="656"/>
    <cellStyle name="PSInt 2" xfId="657"/>
    <cellStyle name="常规 2 4 2" xfId="658"/>
    <cellStyle name="常规 2 9 3 2" xfId="659"/>
    <cellStyle name="PSSpacer 2" xfId="660"/>
    <cellStyle name="常规 2 9" xfId="661"/>
    <cellStyle name="输入 3" xfId="662"/>
    <cellStyle name="sstot 2" xfId="663"/>
    <cellStyle name="Standard_AREAS" xfId="664"/>
    <cellStyle name="强调文字颜色 4 3 2" xfId="665"/>
    <cellStyle name="t 2" xfId="666"/>
    <cellStyle name="t_HVAC Equipment (3) 2" xfId="667"/>
    <cellStyle name="常规 2 3 4 2" xfId="668"/>
    <cellStyle name="百分比 2 11" xfId="669"/>
    <cellStyle name="百分比 2 3 5" xfId="670"/>
    <cellStyle name="千位分隔 2 2" xfId="671"/>
    <cellStyle name="百分比 2 11 2" xfId="672"/>
    <cellStyle name="解释性文本 2 2 2" xfId="673"/>
    <cellStyle name="百分比 7 2" xfId="674"/>
    <cellStyle name="标题 4 2" xfId="675"/>
    <cellStyle name="千位分隔 3" xfId="676"/>
    <cellStyle name="百分比 2 12" xfId="677"/>
    <cellStyle name="标题 10" xfId="678"/>
    <cellStyle name="差 4 2" xfId="679"/>
    <cellStyle name="百分比 2 2" xfId="680"/>
    <cellStyle name="百分比 2 2 3" xfId="681"/>
    <cellStyle name="百分比 2 2 3 2" xfId="682"/>
    <cellStyle name="百分比 2 3" xfId="683"/>
    <cellStyle name="百分比 2 3 2" xfId="684"/>
    <cellStyle name="常规_Sheet3"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百分比 2 6" xfId="697"/>
    <cellStyle name="常规 15 2" xfId="698"/>
    <cellStyle name="标题 2 2 2" xfId="699"/>
    <cellStyle name="百分比 2 7" xfId="700"/>
    <cellStyle name="常规 15 3"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标题 1 2" xfId="710"/>
    <cellStyle name="百分比 4 2" xfId="711"/>
    <cellStyle name="常规 2 2 6" xfId="712"/>
    <cellStyle name="标题 3 2" xfId="713"/>
    <cellStyle name="百分比 6 2" xfId="714"/>
    <cellStyle name="百分比 8 2" xfId="715"/>
    <cellStyle name="标题 5 2" xfId="716"/>
    <cellStyle name="解释性文本 2 4" xfId="717"/>
    <cellStyle name="百分比 9" xfId="718"/>
    <cellStyle name="标题 6" xfId="719"/>
    <cellStyle name="百分比 9 2" xfId="720"/>
    <cellStyle name="标题 6 2" xfId="721"/>
    <cellStyle name="捠壿_Region Orders (2)" xfId="722"/>
    <cellStyle name="标题1 4" xfId="723"/>
    <cellStyle name="编号 2 3" xfId="724"/>
    <cellStyle name="编号 3" xfId="725"/>
    <cellStyle name="标题 1 3 2 2" xfId="726"/>
    <cellStyle name="标题 1 5 3" xfId="727"/>
    <cellStyle name="标题 2 4 2" xfId="728"/>
    <cellStyle name="标题 1 7" xfId="729"/>
    <cellStyle name="常规 17 3" xfId="730"/>
    <cellStyle name="标题 2 3 2" xfId="731"/>
    <cellStyle name="常规 11" xfId="732"/>
    <cellStyle name="标题 2 3 2 2" xfId="733"/>
    <cellStyle name="常规 11 2" xfId="734"/>
    <cellStyle name="标题 2 4" xfId="735"/>
    <cellStyle name="标题 2 4 2 2" xfId="736"/>
    <cellStyle name="标题 3 2 2 2" xfId="737"/>
    <cellStyle name="好 5 2" xfId="738"/>
    <cellStyle name="标题 2 4 3" xfId="739"/>
    <cellStyle name="标题 2 4 4" xfId="740"/>
    <cellStyle name="标题 2 5" xfId="741"/>
    <cellStyle name="标题 2 7" xfId="742"/>
    <cellStyle name="常规 18 3" xfId="743"/>
    <cellStyle name="标题 2 5 2" xfId="744"/>
    <cellStyle name="标题 2 5 3" xfId="745"/>
    <cellStyle name="标题 2 6" xfId="746"/>
    <cellStyle name="常规 18 2" xfId="747"/>
    <cellStyle name="常规 5 42" xfId="748"/>
    <cellStyle name="标题 3 2 2" xfId="749"/>
    <cellStyle name="好 5" xfId="750"/>
    <cellStyle name="标题 3 2 3" xfId="751"/>
    <cellStyle name="好 6" xfId="752"/>
    <cellStyle name="标题 3 3 2 2" xfId="753"/>
    <cellStyle name="标题 3 4 3" xfId="754"/>
    <cellStyle name="标题 3 3 3" xfId="755"/>
    <cellStyle name="商品名称 3 2" xfId="756"/>
    <cellStyle name="标题 3 3 4" xfId="757"/>
    <cellStyle name="标题 3 4" xfId="758"/>
    <cellStyle name="标题 3 4 2" xfId="759"/>
    <cellStyle name="标题 3 4 2 2" xfId="760"/>
    <cellStyle name="标题 4 4 3" xfId="761"/>
    <cellStyle name="标题 3 5" xfId="762"/>
    <cellStyle name="标题 3 5 2" xfId="763"/>
    <cellStyle name="常规 9" xfId="764"/>
    <cellStyle name="标题 3 5 3" xfId="765"/>
    <cellStyle name="标题 3 6" xfId="766"/>
    <cellStyle name="常规 19 2" xfId="767"/>
    <cellStyle name="标题 3 7" xfId="768"/>
    <cellStyle name="数量 2 2 2" xfId="769"/>
    <cellStyle name="常规 19 3" xfId="770"/>
    <cellStyle name="标题 4 2 2" xfId="771"/>
    <cellStyle name="千位分隔 3 2" xfId="772"/>
    <cellStyle name="标题 4 2 2 2" xfId="773"/>
    <cellStyle name="千位分隔 3 2 2" xfId="774"/>
    <cellStyle name="标题 4 2 3" xfId="775"/>
    <cellStyle name="千位分隔 3 3" xfId="776"/>
    <cellStyle name="标题 4 2 4" xfId="777"/>
    <cellStyle name="标题 4 3" xfId="778"/>
    <cellStyle name="千位分隔 4" xfId="779"/>
    <cellStyle name="标题 4 3 2" xfId="780"/>
    <cellStyle name="千位分隔 4 2" xfId="781"/>
    <cellStyle name="标题 4 3 2 2" xfId="782"/>
    <cellStyle name="标题 4 3 3" xfId="783"/>
    <cellStyle name="标题 4 3 4" xfId="784"/>
    <cellStyle name="标题 4 4 2" xfId="785"/>
    <cellStyle name="千位分隔 5 2" xfId="786"/>
    <cellStyle name="标题 4 4 4" xfId="787"/>
    <cellStyle name="标题 4 5" xfId="788"/>
    <cellStyle name="千位分隔 6" xfId="789"/>
    <cellStyle name="标题 4 6" xfId="790"/>
    <cellStyle name="千位分隔 7" xfId="791"/>
    <cellStyle name="差_1110洱源" xfId="792"/>
    <cellStyle name="常规 25 2" xfId="793"/>
    <cellStyle name="标题 4 7" xfId="794"/>
    <cellStyle name="千位分隔 8"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标题 8 2" xfId="804"/>
    <cellStyle name="常规 2 7" xfId="805"/>
    <cellStyle name="标题 8 3" xfId="806"/>
    <cellStyle name="常规 2 8" xfId="807"/>
    <cellStyle name="输入 2" xfId="808"/>
    <cellStyle name="标题 9" xfId="809"/>
    <cellStyle name="标题1" xfId="810"/>
    <cellStyle name="常规 2 2 2 2 2 2" xfId="811"/>
    <cellStyle name="标题1 2" xfId="812"/>
    <cellStyle name="好_0605石屏 3" xfId="813"/>
    <cellStyle name="标题1 2 2" xfId="814"/>
    <cellStyle name="标题1 2 2 2" xfId="815"/>
    <cellStyle name="标题1 2 3" xfId="816"/>
    <cellStyle name="差 5 2" xfId="817"/>
    <cellStyle name="标题1 3" xfId="818"/>
    <cellStyle name="标题1 3 2" xfId="819"/>
    <cellStyle name="表标题" xfId="820"/>
    <cellStyle name="表标题 2" xfId="821"/>
    <cellStyle name="部门" xfId="822"/>
    <cellStyle name="常规 2 2" xfId="823"/>
    <cellStyle name="部门 2" xfId="824"/>
    <cellStyle name="常规 10 41" xfId="825"/>
    <cellStyle name="常规 2 2 2" xfId="826"/>
    <cellStyle name="部门 2 2 2" xfId="827"/>
    <cellStyle name="常规 2 2 2 2 2" xfId="828"/>
    <cellStyle name="部门 2 3" xfId="829"/>
    <cellStyle name="常规 2 2 2 3" xfId="830"/>
    <cellStyle name="部门 3" xfId="831"/>
    <cellStyle name="常规 2 2 3" xfId="832"/>
    <cellStyle name="差 2 2" xfId="833"/>
    <cellStyle name="解释性文本 5 2" xfId="834"/>
    <cellStyle name="差 2 2 2" xfId="835"/>
    <cellStyle name="差 2 3" xfId="836"/>
    <cellStyle name="解释性文本 5 3" xfId="837"/>
    <cellStyle name="差 2 4" xfId="838"/>
    <cellStyle name="差 3 2" xfId="839"/>
    <cellStyle name="警告文本 6" xfId="840"/>
    <cellStyle name="差 3 2 2" xfId="841"/>
    <cellStyle name="差_0605石屏县" xfId="842"/>
    <cellStyle name="差 3 3" xfId="843"/>
    <cellStyle name="差 3 4" xfId="844"/>
    <cellStyle name="差 4 3" xfId="845"/>
    <cellStyle name="差 4 4" xfId="846"/>
    <cellStyle name="差 5" xfId="847"/>
    <cellStyle name="差 5 3" xfId="848"/>
    <cellStyle name="差 6" xfId="849"/>
    <cellStyle name="差_0502通海县 2 2" xfId="850"/>
    <cellStyle name="差 8" xfId="851"/>
    <cellStyle name="常规 5 2 3"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差_2008年地州对账表(国库资金）" xfId="867"/>
    <cellStyle name="常规 28" xfId="868"/>
    <cellStyle name="差_2008年地州对账表(国库资金） 2" xfId="869"/>
    <cellStyle name="差_2008年地州对账表(国库资金） 2 2" xfId="870"/>
    <cellStyle name="适中 3" xfId="871"/>
    <cellStyle name="差_Book1" xfId="872"/>
    <cellStyle name="常规 2 3" xfId="873"/>
    <cellStyle name="差_M01-1" xfId="874"/>
    <cellStyle name="常规 2 9 2" xfId="875"/>
    <cellStyle name="输入 3 2" xfId="876"/>
    <cellStyle name="常规 2 3 2" xfId="877"/>
    <cellStyle name="差_M01-1 2" xfId="878"/>
    <cellStyle name="昗弨_Pacific Region P&amp;L" xfId="879"/>
    <cellStyle name="常规_德宏州2005年地方预算(代报简表)" xfId="880"/>
    <cellStyle name="常规 2 9 2 2" xfId="881"/>
    <cellStyle name="输入 3 2 2" xfId="882"/>
    <cellStyle name="差_M01-1 2 2" xfId="883"/>
    <cellStyle name="常规 2 3 2 2" xfId="884"/>
    <cellStyle name="差_M01-1 3" xfId="885"/>
    <cellStyle name="常规 2 3 3" xfId="886"/>
    <cellStyle name="常规 10 2" xfId="887"/>
    <cellStyle name="常规 10 2 2" xfId="888"/>
    <cellStyle name="常规 10 2 2 2" xfId="889"/>
    <cellStyle name="常规 3 3 2 3" xfId="890"/>
    <cellStyle name="常规 10 2 3" xfId="891"/>
    <cellStyle name="汇总 6 2" xfId="892"/>
    <cellStyle name="常规 10 2_报预算局：2016年云南省及省本级1-7月社保基金预算执行情况表（0823）" xfId="893"/>
    <cellStyle name="常规 10 3" xfId="894"/>
    <cellStyle name="常规 11 2 2" xfId="895"/>
    <cellStyle name="常规 11 3" xfId="896"/>
    <cellStyle name="常规 11 3 2" xfId="897"/>
    <cellStyle name="常规 430" xfId="898"/>
    <cellStyle name="常规 13 2" xfId="899"/>
    <cellStyle name="常规 14" xfId="900"/>
    <cellStyle name="好 4 4" xfId="901"/>
    <cellStyle name="常规 14 2" xfId="902"/>
    <cellStyle name="常规 16" xfId="903"/>
    <cellStyle name="常规 21" xfId="904"/>
    <cellStyle name="检查单元格 2 2 2" xfId="905"/>
    <cellStyle name="常规 17" xfId="906"/>
    <cellStyle name="常规 22" xfId="907"/>
    <cellStyle name="注释 4 2" xfId="908"/>
    <cellStyle name="分级显示行_1_Book1" xfId="909"/>
    <cellStyle name="常规 4 2 2 2 2" xfId="910"/>
    <cellStyle name="常规 6 4 2" xfId="911"/>
    <cellStyle name="常规 18" xfId="912"/>
    <cellStyle name="常规 23" xfId="913"/>
    <cellStyle name="注释 4 3" xfId="914"/>
    <cellStyle name="常规 18 2 2" xfId="915"/>
    <cellStyle name="常规 5 42 2" xfId="916"/>
    <cellStyle name="常规 19" xfId="917"/>
    <cellStyle name="常规 24" xfId="918"/>
    <cellStyle name="注释 4 4" xfId="919"/>
    <cellStyle name="常规 19 10" xfId="920"/>
    <cellStyle name="常规 19 2 2" xfId="921"/>
    <cellStyle name="适中 3 3" xfId="922"/>
    <cellStyle name="常规 2 10 2" xfId="923"/>
    <cellStyle name="强调文字颜色 3 3 2" xfId="924"/>
    <cellStyle name="常规 2 11" xfId="925"/>
    <cellStyle name="适中 4 3" xfId="926"/>
    <cellStyle name="常规 2 11 2" xfId="927"/>
    <cellStyle name="常规 2 12" xfId="928"/>
    <cellStyle name="常规 2 13" xfId="929"/>
    <cellStyle name="常规 2 13 2" xfId="930"/>
    <cellStyle name="常规 2 2 2 2 3" xfId="931"/>
    <cellStyle name="常规 2 2 2 4 2" xfId="932"/>
    <cellStyle name="强调文字颜色 1 2" xfId="933"/>
    <cellStyle name="常规 2 2 3 3 2" xfId="934"/>
    <cellStyle name="常规 2 2 5" xfId="935"/>
    <cellStyle name="数量" xfId="936"/>
    <cellStyle name="常规 2 3 2 2 2" xfId="937"/>
    <cellStyle name="数量 2" xfId="938"/>
    <cellStyle name="常规 2 3 2 2 2 2" xfId="939"/>
    <cellStyle name="常规 2 3 2 2 3" xfId="940"/>
    <cellStyle name="常规 2 3 2 3" xfId="941"/>
    <cellStyle name="常规 2 3 5" xfId="942"/>
    <cellStyle name="常规 2 3 5 2" xfId="943"/>
    <cellStyle name="常规 2 4 2 2" xfId="944"/>
    <cellStyle name="常规 2 4 2 2 2" xfId="945"/>
    <cellStyle name="常规 2 4 2 3" xfId="946"/>
    <cellStyle name="输出 2 2 2" xfId="947"/>
    <cellStyle name="常规 2 4 2 3 2" xfId="948"/>
    <cellStyle name="常规 2 4 3" xfId="949"/>
    <cellStyle name="常规 2 4 3 2" xfId="950"/>
    <cellStyle name="常规 2 4 4" xfId="951"/>
    <cellStyle name="常规 2 4 4 2" xfId="952"/>
    <cellStyle name="常规 2 4 5" xfId="953"/>
    <cellStyle name="常规 7 2 2" xfId="954"/>
    <cellStyle name="常规 2 5" xfId="955"/>
    <cellStyle name="常规 2 9 4" xfId="956"/>
    <cellStyle name="好_2008年地州对账表(国库资金） 2" xfId="957"/>
    <cellStyle name="输入 3 4" xfId="958"/>
    <cellStyle name="常规 2 5 2" xfId="959"/>
    <cellStyle name="常规 2 5 2 2" xfId="960"/>
    <cellStyle name="检查单元格 6" xfId="961"/>
    <cellStyle name="常规 2 5 2 2 2" xfId="962"/>
    <cellStyle name="常规 2 5 2 3" xfId="963"/>
    <cellStyle name="检查单元格 7" xfId="964"/>
    <cellStyle name="输出 3 2 2" xfId="965"/>
    <cellStyle name="常规 2 5 5" xfId="966"/>
    <cellStyle name="千位分隔 2" xfId="967"/>
    <cellStyle name="常规 7 3 2" xfId="968"/>
    <cellStyle name="常规 2 6" xfId="969"/>
    <cellStyle name="常规 2 6 2" xfId="970"/>
    <cellStyle name="常规 2 6 2 2" xfId="971"/>
    <cellStyle name="常规 2 6 2 2 2" xfId="972"/>
    <cellStyle name="常规 2 6 3 2" xfId="973"/>
    <cellStyle name="检查单元格 3 2 2" xfId="974"/>
    <cellStyle name="常规 2 6 4" xfId="975"/>
    <cellStyle name="常规 2 6 4 2" xfId="976"/>
    <cellStyle name="常规 2 7 3" xfId="977"/>
    <cellStyle name="常规 2 8 2" xfId="978"/>
    <cellStyle name="输入 2 2" xfId="979"/>
    <cellStyle name="常规 25" xfId="980"/>
    <cellStyle name="常规 30" xfId="981"/>
    <cellStyle name="常规 26" xfId="982"/>
    <cellStyle name="常规 27" xfId="983"/>
    <cellStyle name="常规 29" xfId="984"/>
    <cellStyle name="常规 3" xfId="985"/>
    <cellStyle name="输出 4 2" xfId="986"/>
    <cellStyle name="常规 3 2" xfId="987"/>
    <cellStyle name="输出 4 2 2" xfId="988"/>
    <cellStyle name="适中 4" xfId="989"/>
    <cellStyle name="常规 3 2 2" xfId="990"/>
    <cellStyle name="适中 4 2" xfId="991"/>
    <cellStyle name="常规 3 2 2 2" xfId="992"/>
    <cellStyle name="适中 6" xfId="993"/>
    <cellStyle name="常规 3 2 4" xfId="994"/>
    <cellStyle name="常规 3 2 4 2" xfId="995"/>
    <cellStyle name="常规 3 3 2 2" xfId="996"/>
    <cellStyle name="常规 3 3 2 2 2" xfId="997"/>
    <cellStyle name="常规 3 3 3 2" xfId="998"/>
    <cellStyle name="常规_2007年云南省向人大报送政府收支预算表格式编制过程表 2" xfId="999"/>
    <cellStyle name="常规 3 3 4" xfId="1000"/>
    <cellStyle name="强调 3" xfId="1001"/>
    <cellStyle name="常规 3 3 4 2" xfId="1002"/>
    <cellStyle name="常规 3 4 2" xfId="1003"/>
    <cellStyle name="检查单元格 2 4" xfId="1004"/>
    <cellStyle name="常规 3 4 2 2" xfId="1005"/>
    <cellStyle name="常规 3 5" xfId="1006"/>
    <cellStyle name="常规 3 5 2" xfId="1007"/>
    <cellStyle name="常规 3 6" xfId="1008"/>
    <cellStyle name="常规 3 6 2" xfId="1009"/>
    <cellStyle name="常规 3 7" xfId="1010"/>
    <cellStyle name="常规 3 8" xfId="1011"/>
    <cellStyle name="常规 3_Book1" xfId="1012"/>
    <cellStyle name="常规 4" xfId="1013"/>
    <cellStyle name="输出 4 3" xfId="1014"/>
    <cellStyle name="常规 4 2" xfId="1015"/>
    <cellStyle name="常规 4 2 2" xfId="1016"/>
    <cellStyle name="常规 4 4" xfId="1017"/>
    <cellStyle name="常规 4 2 2 2" xfId="1018"/>
    <cellStyle name="常规 6 4" xfId="1019"/>
    <cellStyle name="常规 4 2 3" xfId="1020"/>
    <cellStyle name="常规 4 5" xfId="1021"/>
    <cellStyle name="常规 4 2 3 2" xfId="1022"/>
    <cellStyle name="常规 7 4" xfId="1023"/>
    <cellStyle name="常规 4 6" xfId="1024"/>
    <cellStyle name="常规 4 2 4" xfId="1025"/>
    <cellStyle name="常规 8 4" xfId="1026"/>
    <cellStyle name="常规 444" xfId="1027"/>
    <cellStyle name="常规 439" xfId="1028"/>
    <cellStyle name="常规 4 6 2" xfId="1029"/>
    <cellStyle name="常规 4 2 4 2" xfId="1030"/>
    <cellStyle name="常规 4 7" xfId="1031"/>
    <cellStyle name="常规 4 2 5" xfId="1032"/>
    <cellStyle name="常规 4 3" xfId="1033"/>
    <cellStyle name="常规 5 4" xfId="1034"/>
    <cellStyle name="常规 4 3 2" xfId="1035"/>
    <cellStyle name="常规 5 4 2" xfId="1036"/>
    <cellStyle name="常规 4 3 2 2" xfId="1037"/>
    <cellStyle name="常规 4 3 2 2 2" xfId="1038"/>
    <cellStyle name="常规 4 3 2 3" xfId="1039"/>
    <cellStyle name="常规 5 5" xfId="1040"/>
    <cellStyle name="常规 4 3 3" xfId="1041"/>
    <cellStyle name="常规 4 3 3 2" xfId="1042"/>
    <cellStyle name="常规 4 3 4" xfId="1043"/>
    <cellStyle name="常规 431" xfId="1044"/>
    <cellStyle name="链接单元格 2" xfId="1045"/>
    <cellStyle name="常规 432" xfId="1046"/>
    <cellStyle name="常规 448" xfId="1047"/>
    <cellStyle name="好_1110洱源 2 2" xfId="1048"/>
    <cellStyle name="常规 449" xfId="1049"/>
    <cellStyle name="常规 452" xfId="1050"/>
    <cellStyle name="常规 5 2 3 2" xfId="1051"/>
    <cellStyle name="常规 5 2 4" xfId="1052"/>
    <cellStyle name="常规 5 3 2" xfId="1053"/>
    <cellStyle name="常规 6 2 2" xfId="1054"/>
    <cellStyle name="常规 6 3" xfId="1055"/>
    <cellStyle name="常规 6 3 2" xfId="1056"/>
    <cellStyle name="常规 6 3 2 2" xfId="1057"/>
    <cellStyle name="常规 6 3 3" xfId="1058"/>
    <cellStyle name="常规 7" xfId="1059"/>
    <cellStyle name="常规 7 2" xfId="1060"/>
    <cellStyle name="常规 8" xfId="1061"/>
    <cellStyle name="注释 7" xfId="1062"/>
    <cellStyle name="常规 9 2 2" xfId="1063"/>
    <cellStyle name="常规 9 2 2 2" xfId="1064"/>
    <cellStyle name="注释 8" xfId="1065"/>
    <cellStyle name="常规 9 2 3" xfId="1066"/>
    <cellStyle name="常规 9 3 2" xfId="1067"/>
    <cellStyle name="常规 9 4" xfId="1068"/>
    <cellStyle name="常规 9 5" xfId="1069"/>
    <cellStyle name="常规 95" xfId="1070"/>
    <cellStyle name="常规_2004年基金预算(二稿)" xfId="1071"/>
    <cellStyle name="计算 2 3" xfId="1072"/>
    <cellStyle name="常规_2007年云南省向人大报送政府收支预算表格式编制过程表 2 2" xfId="1073"/>
    <cellStyle name="数量 4" xfId="1074"/>
    <cellStyle name="常规_2007年云南省向人大报送政府收支预算表格式编制过程表 2 2 2" xfId="1075"/>
    <cellStyle name="计算 2 4" xfId="1076"/>
    <cellStyle name="常规_2007年云南省向人大报送政府收支预算表格式编制过程表 2 3" xfId="1077"/>
    <cellStyle name="常规_2007年云南省向人大报送政府收支预算表格式编制过程表 2 4 2" xfId="1078"/>
    <cellStyle name="超级链接 3" xfId="1079"/>
    <cellStyle name="超链接 2" xfId="1080"/>
    <cellStyle name="超链接 2 2" xfId="1081"/>
    <cellStyle name="超链接 2 2 2" xfId="1082"/>
    <cellStyle name="超链接 3" xfId="1083"/>
    <cellStyle name="超链接 3 2" xfId="1084"/>
    <cellStyle name="超链接 4" xfId="1085"/>
    <cellStyle name="超链接 4 2" xfId="1086"/>
    <cellStyle name="好 2" xfId="1087"/>
    <cellStyle name="好 2 2" xfId="1088"/>
    <cellStyle name="好 2 2 2" xfId="1089"/>
    <cellStyle name="好 3" xfId="1090"/>
    <cellStyle name="好 3 2" xfId="1091"/>
    <cellStyle name="好 4" xfId="1092"/>
    <cellStyle name="好 5 3" xfId="1093"/>
    <cellStyle name="好 8" xfId="1094"/>
    <cellStyle name="好_2008年地州对账表(国库资金） 2 2" xfId="1095"/>
    <cellStyle name="商品名称 2 3"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好_1110洱源 2" xfId="1107"/>
    <cellStyle name="解释性文本 4 3" xfId="1108"/>
    <cellStyle name="好_1110洱源 3" xfId="1109"/>
    <cellStyle name="解释性文本 4 4" xfId="1110"/>
    <cellStyle name="好_11大理" xfId="1111"/>
    <cellStyle name="好_11大理 2" xfId="1112"/>
    <cellStyle name="好_11大理 2 2" xfId="1113"/>
    <cellStyle name="好_11大理 3" xfId="1114"/>
    <cellStyle name="好_M01-1 2"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2 2 2 2" xfId="1129"/>
    <cellStyle name="汇总 8" xfId="1130"/>
    <cellStyle name="汇总 2 2 3" xfId="1131"/>
    <cellStyle name="警告文本 2 2 2" xfId="1132"/>
    <cellStyle name="汇总 2 3" xfId="1133"/>
    <cellStyle name="检查单元格 2" xfId="1134"/>
    <cellStyle name="汇总 2 3 2" xfId="1135"/>
    <cellStyle name="检查单元格 2 2" xfId="1136"/>
    <cellStyle name="汇总 2 4" xfId="1137"/>
    <cellStyle name="检查单元格 3" xfId="1138"/>
    <cellStyle name="汇总 2 4 2" xfId="1139"/>
    <cellStyle name="检查单元格 3 2" xfId="1140"/>
    <cellStyle name="汇总 2 5" xfId="1141"/>
    <cellStyle name="检查单元格 4" xfId="1142"/>
    <cellStyle name="汇总 3 2" xfId="1143"/>
    <cellStyle name="汇总 3 2 2" xfId="1144"/>
    <cellStyle name="汇总 3 2 2 2" xfId="1145"/>
    <cellStyle name="汇总 3 2 3" xfId="1146"/>
    <cellStyle name="警告文本 3 2 2" xfId="1147"/>
    <cellStyle name="汇总 3 3 2" xfId="1148"/>
    <cellStyle name="汇总 3 4" xfId="1149"/>
    <cellStyle name="汇总 3 4 2" xfId="1150"/>
    <cellStyle name="汇总 3 5" xfId="1151"/>
    <cellStyle name="汇总 4 2" xfId="1152"/>
    <cellStyle name="汇总 4 2 2" xfId="1153"/>
    <cellStyle name="汇总 4 2 2 2" xfId="1154"/>
    <cellStyle name="汇总 4 2 3" xfId="1155"/>
    <cellStyle name="警告文本 4 2 2"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汇总 5 4" xfId="1166"/>
    <cellStyle name="千分位_97-917"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常规_2011年及历年切块安排表10.12.17" xfId="1185"/>
    <cellStyle name="计算 8" xfId="1186"/>
    <cellStyle name="检查单元格 2 3" xfId="1187"/>
    <cellStyle name="检查单元格 3 3" xfId="1188"/>
    <cellStyle name="检查单元格 4 2" xfId="1189"/>
    <cellStyle name="检查单元格 4 2 2" xfId="1190"/>
    <cellStyle name="检查单元格 4 3" xfId="1191"/>
    <cellStyle name="检查单元格 4 4" xfId="1192"/>
    <cellStyle name="检查单元格 5" xfId="1193"/>
    <cellStyle name="检查单元格 5 2" xfId="1194"/>
    <cellStyle name="检查单元格 5 3" xfId="1195"/>
    <cellStyle name="检查单元格 8" xfId="1196"/>
    <cellStyle name="解释性文本 3 3" xfId="1197"/>
    <cellStyle name="解释性文本 3 4" xfId="1198"/>
    <cellStyle name="解释性文本 4 2" xfId="1199"/>
    <cellStyle name="解释性文本 4 2 2" xfId="1200"/>
    <cellStyle name="借出原因 2" xfId="1201"/>
    <cellStyle name="借出原因 2 2" xfId="1202"/>
    <cellStyle name="借出原因 2 2 2" xfId="1203"/>
    <cellStyle name="借出原因 2 3" xfId="1204"/>
    <cellStyle name="借出原因 3" xfId="1205"/>
    <cellStyle name="借出原因 3 2" xfId="1206"/>
    <cellStyle name="借出原因 4" xfId="1207"/>
    <cellStyle name="警告文本 2" xfId="1208"/>
    <cellStyle name="警告文本 2 2" xfId="1209"/>
    <cellStyle name="警告文本 2 3" xfId="1210"/>
    <cellStyle name="警告文本 2 4" xfId="1211"/>
    <cellStyle name="警告文本 3" xfId="1212"/>
    <cellStyle name="警告文本 3 2" xfId="1213"/>
    <cellStyle name="警告文本 3 3" xfId="1214"/>
    <cellStyle name="警告文本 3 4" xfId="1215"/>
    <cellStyle name="警告文本 4" xfId="1216"/>
    <cellStyle name="警告文本 4 3" xfId="1217"/>
    <cellStyle name="警告文本 4 4" xfId="1218"/>
    <cellStyle name="警告文本 5" xfId="1219"/>
    <cellStyle name="警告文本 5 2" xfId="1220"/>
    <cellStyle name="警告文本 5 3" xfId="1221"/>
    <cellStyle name="警告文本 7" xfId="1222"/>
    <cellStyle name="链接单元格 2 2" xfId="1223"/>
    <cellStyle name="链接单元格 2 2 2" xfId="1224"/>
    <cellStyle name="链接单元格 2 3" xfId="1225"/>
    <cellStyle name="链接单元格 2 4" xfId="1226"/>
    <cellStyle name="链接单元格 3 2" xfId="1227"/>
    <cellStyle name="链接单元格 3 3" xfId="1228"/>
    <cellStyle name="链接单元格 3 4" xfId="1229"/>
    <cellStyle name="链接单元格 4 2" xfId="1230"/>
    <cellStyle name="链接单元格 4 2 2" xfId="1231"/>
    <cellStyle name="链接单元格 4 3" xfId="1232"/>
    <cellStyle name="链接单元格 4 4" xfId="1233"/>
    <cellStyle name="链接单元格 5 2" xfId="1234"/>
    <cellStyle name="链接单元格 5 3" xfId="1235"/>
    <cellStyle name="普通_97-917" xfId="1236"/>
    <cellStyle name="千分位[0]_laroux" xfId="1237"/>
    <cellStyle name="输入 8" xfId="1238"/>
    <cellStyle name="千位分隔 11" xfId="1239"/>
    <cellStyle name="常规_表样--2016年1至7月云南省及省本级地方财政收支执行情况（国资预算）全省数据与国库一致send预算局826" xfId="1240"/>
    <cellStyle name="千位[0]_ 方正PC" xfId="1241"/>
    <cellStyle name="千位_ 方正PC" xfId="1242"/>
    <cellStyle name="千位分隔 11 2" xfId="1243"/>
    <cellStyle name="千位分隔 2 2 2" xfId="1244"/>
    <cellStyle name="千位分隔 4 6" xfId="1245"/>
    <cellStyle name="千位分隔 4 6 2" xfId="1246"/>
    <cellStyle name="千位分隔 7 2" xfId="1247"/>
    <cellStyle name="千位分隔 8 2" xfId="1248"/>
    <cellStyle name="千位分隔 9" xfId="1249"/>
    <cellStyle name="强调文字颜色 4 2 2 2" xfId="1250"/>
    <cellStyle name="强调 1" xfId="1251"/>
    <cellStyle name="强调 1 2" xfId="1252"/>
    <cellStyle name="强调 2" xfId="1253"/>
    <cellStyle name="强调 3 2" xfId="1254"/>
    <cellStyle name="强调文字颜色 1 2 2" xfId="1255"/>
    <cellStyle name="强调文字颜色 1 2 2 2" xfId="1256"/>
    <cellStyle name="强调文字颜色 1 2 3" xfId="1257"/>
    <cellStyle name="强调文字颜色 1 3" xfId="1258"/>
    <cellStyle name="强调文字颜色 6 2 2 2" xfId="1259"/>
    <cellStyle name="强调文字颜色 1 3 2" xfId="1260"/>
    <cellStyle name="强调文字颜色 2 2" xfId="1261"/>
    <cellStyle name="强调文字颜色 2 2 3" xfId="1262"/>
    <cellStyle name="强调文字颜色 2 3" xfId="1263"/>
    <cellStyle name="强调文字颜色 3 2" xfId="1264"/>
    <cellStyle name="强调文字颜色 3 2 2" xfId="1265"/>
    <cellStyle name="适中 2 3" xfId="1266"/>
    <cellStyle name="强调文字颜色 3 2 2 2" xfId="1267"/>
    <cellStyle name="强调文字颜色 3 2 3" xfId="1268"/>
    <cellStyle name="适中 2 4" xfId="1269"/>
    <cellStyle name="强调文字颜色 4 2 2" xfId="1270"/>
    <cellStyle name="强调文字颜色 4 2 3" xfId="1271"/>
    <cellStyle name="强调文字颜色 5 2" xfId="1272"/>
    <cellStyle name="强调文字颜色 5 3" xfId="1273"/>
    <cellStyle name="强调文字颜色 5 3 2" xfId="1274"/>
    <cellStyle name="强调文字颜色 6 2" xfId="1275"/>
    <cellStyle name="强调文字颜色 6 2 2" xfId="1276"/>
    <cellStyle name="强调文字颜色 6 2 3" xfId="1277"/>
    <cellStyle name="强调文字颜色 6 3" xfId="1278"/>
    <cellStyle name="强调文字颜色 6 3 2" xfId="1279"/>
    <cellStyle name="日期 2 2 2" xfId="1280"/>
    <cellStyle name="日期 2 3" xfId="1281"/>
    <cellStyle name="日期 3 2" xfId="1282"/>
    <cellStyle name="日期 4" xfId="1283"/>
    <cellStyle name="商品名称" xfId="1284"/>
    <cellStyle name="商品名称 2" xfId="1285"/>
    <cellStyle name="商品名称 2 2 2" xfId="1286"/>
    <cellStyle name="商品名称 3" xfId="1287"/>
    <cellStyle name="适中 2" xfId="1288"/>
    <cellStyle name="适中 3 2" xfId="1289"/>
    <cellStyle name="适中 3 2 2" xfId="1290"/>
    <cellStyle name="适中 3 4" xfId="1291"/>
    <cellStyle name="适中 4 2 2" xfId="1292"/>
    <cellStyle name="适中 4 4" xfId="1293"/>
    <cellStyle name="输出 2" xfId="1294"/>
    <cellStyle name="输出 2 2" xfId="1295"/>
    <cellStyle name="输出 2 3" xfId="1296"/>
    <cellStyle name="输出 2 4" xfId="1297"/>
    <cellStyle name="输出 3" xfId="1298"/>
    <cellStyle name="输出 3 2" xfId="1299"/>
    <cellStyle name="输出 4" xfId="1300"/>
    <cellStyle name="输出 5" xfId="1301"/>
    <cellStyle name="输出 5 2" xfId="1302"/>
    <cellStyle name="寘嬫愗傝_Region Orders (2)" xfId="1303"/>
    <cellStyle name="输出 5 3" xfId="1304"/>
    <cellStyle name="输出 6" xfId="1305"/>
    <cellStyle name="输出 7" xfId="1306"/>
    <cellStyle name="输出 8" xfId="1307"/>
    <cellStyle name="输入 2 2 2" xfId="1308"/>
    <cellStyle name="输入 2 3" xfId="1309"/>
    <cellStyle name="输入 4 4" xfId="1310"/>
    <cellStyle name="输入 5" xfId="1311"/>
    <cellStyle name="输入 5 2" xfId="1312"/>
    <cellStyle name="输入 5 3" xfId="1313"/>
    <cellStyle name="输入 6" xfId="1314"/>
    <cellStyle name="输入 7" xfId="1315"/>
    <cellStyle name="数量 2 2" xfId="1316"/>
    <cellStyle name="数量 2 3" xfId="1317"/>
    <cellStyle name="未定义" xfId="1318"/>
    <cellStyle name="样式 1" xfId="1319"/>
    <cellStyle name="寘嬫愗傝 [0.00]_Region Orders (2)" xfId="1320"/>
    <cellStyle name="注释 2 2" xfId="1321"/>
    <cellStyle name="注释 2 2 2" xfId="1322"/>
    <cellStyle name="注释 2 3" xfId="1323"/>
    <cellStyle name="注释 2 4" xfId="1324"/>
    <cellStyle name="注释 3" xfId="1325"/>
    <cellStyle name="注释 3 2" xfId="1326"/>
    <cellStyle name="注释 3 2 2" xfId="1327"/>
    <cellStyle name="注释 3 3" xfId="1328"/>
    <cellStyle name="注释 3 4" xfId="1329"/>
    <cellStyle name="注释 4" xfId="1330"/>
    <cellStyle name="注释 5" xfId="1331"/>
    <cellStyle name="注释 5 2" xfId="1332"/>
    <cellStyle name="注释 5 3" xfId="1333"/>
    <cellStyle name="注释 6" xfId="1334"/>
    <cellStyle name="Normal" xfId="1335"/>
    <cellStyle name="常规_附件2：二维表" xfId="1336"/>
    <cellStyle name="常规_项目数据统计表" xfId="1337"/>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64.xml"/><Relationship Id="rId98" Type="http://schemas.openxmlformats.org/officeDocument/2006/relationships/externalLink" Target="externalLinks/externalLink63.xml"/><Relationship Id="rId97" Type="http://schemas.openxmlformats.org/officeDocument/2006/relationships/externalLink" Target="externalLinks/externalLink62.xml"/><Relationship Id="rId96" Type="http://schemas.openxmlformats.org/officeDocument/2006/relationships/externalLink" Target="externalLinks/externalLink61.xml"/><Relationship Id="rId95" Type="http://schemas.openxmlformats.org/officeDocument/2006/relationships/externalLink" Target="externalLinks/externalLink60.xml"/><Relationship Id="rId94" Type="http://schemas.openxmlformats.org/officeDocument/2006/relationships/externalLink" Target="externalLinks/externalLink59.xml"/><Relationship Id="rId93" Type="http://schemas.openxmlformats.org/officeDocument/2006/relationships/externalLink" Target="externalLinks/externalLink58.xml"/><Relationship Id="rId92" Type="http://schemas.openxmlformats.org/officeDocument/2006/relationships/externalLink" Target="externalLinks/externalLink57.xml"/><Relationship Id="rId91" Type="http://schemas.openxmlformats.org/officeDocument/2006/relationships/externalLink" Target="externalLinks/externalLink56.xml"/><Relationship Id="rId90" Type="http://schemas.openxmlformats.org/officeDocument/2006/relationships/externalLink" Target="externalLinks/externalLink55.xml"/><Relationship Id="rId9" Type="http://schemas.openxmlformats.org/officeDocument/2006/relationships/worksheet" Target="worksheets/sheet9.xml"/><Relationship Id="rId89" Type="http://schemas.openxmlformats.org/officeDocument/2006/relationships/externalLink" Target="externalLinks/externalLink54.xml"/><Relationship Id="rId88" Type="http://schemas.openxmlformats.org/officeDocument/2006/relationships/externalLink" Target="externalLinks/externalLink53.xml"/><Relationship Id="rId87" Type="http://schemas.openxmlformats.org/officeDocument/2006/relationships/externalLink" Target="externalLinks/externalLink52.xml"/><Relationship Id="rId86" Type="http://schemas.openxmlformats.org/officeDocument/2006/relationships/externalLink" Target="externalLinks/externalLink51.xml"/><Relationship Id="rId85" Type="http://schemas.openxmlformats.org/officeDocument/2006/relationships/externalLink" Target="externalLinks/externalLink50.xml"/><Relationship Id="rId84" Type="http://schemas.openxmlformats.org/officeDocument/2006/relationships/externalLink" Target="externalLinks/externalLink49.xml"/><Relationship Id="rId83" Type="http://schemas.openxmlformats.org/officeDocument/2006/relationships/externalLink" Target="externalLinks/externalLink48.xml"/><Relationship Id="rId82" Type="http://schemas.openxmlformats.org/officeDocument/2006/relationships/externalLink" Target="externalLinks/externalLink47.xml"/><Relationship Id="rId81" Type="http://schemas.openxmlformats.org/officeDocument/2006/relationships/externalLink" Target="externalLinks/externalLink46.xml"/><Relationship Id="rId80" Type="http://schemas.openxmlformats.org/officeDocument/2006/relationships/externalLink" Target="externalLinks/externalLink45.xml"/><Relationship Id="rId8" Type="http://schemas.openxmlformats.org/officeDocument/2006/relationships/worksheet" Target="worksheets/sheet8.xml"/><Relationship Id="rId79" Type="http://schemas.openxmlformats.org/officeDocument/2006/relationships/externalLink" Target="externalLinks/externalLink44.xml"/><Relationship Id="rId78" Type="http://schemas.openxmlformats.org/officeDocument/2006/relationships/externalLink" Target="externalLinks/externalLink43.xml"/><Relationship Id="rId77" Type="http://schemas.openxmlformats.org/officeDocument/2006/relationships/externalLink" Target="externalLinks/externalLink42.xml"/><Relationship Id="rId76" Type="http://schemas.openxmlformats.org/officeDocument/2006/relationships/externalLink" Target="externalLinks/externalLink41.xml"/><Relationship Id="rId75" Type="http://schemas.openxmlformats.org/officeDocument/2006/relationships/externalLink" Target="externalLinks/externalLink40.xml"/><Relationship Id="rId74" Type="http://schemas.openxmlformats.org/officeDocument/2006/relationships/externalLink" Target="externalLinks/externalLink39.xml"/><Relationship Id="rId73" Type="http://schemas.openxmlformats.org/officeDocument/2006/relationships/externalLink" Target="externalLinks/externalLink38.xml"/><Relationship Id="rId72" Type="http://schemas.openxmlformats.org/officeDocument/2006/relationships/externalLink" Target="externalLinks/externalLink37.xml"/><Relationship Id="rId71" Type="http://schemas.openxmlformats.org/officeDocument/2006/relationships/externalLink" Target="externalLinks/externalLink36.xml"/><Relationship Id="rId70" Type="http://schemas.openxmlformats.org/officeDocument/2006/relationships/externalLink" Target="externalLinks/externalLink35.xml"/><Relationship Id="rId7" Type="http://schemas.openxmlformats.org/officeDocument/2006/relationships/worksheet" Target="worksheets/sheet7.xml"/><Relationship Id="rId69" Type="http://schemas.openxmlformats.org/officeDocument/2006/relationships/externalLink" Target="externalLinks/externalLink34.xml"/><Relationship Id="rId68" Type="http://schemas.openxmlformats.org/officeDocument/2006/relationships/externalLink" Target="externalLinks/externalLink33.xml"/><Relationship Id="rId67" Type="http://schemas.openxmlformats.org/officeDocument/2006/relationships/externalLink" Target="externalLinks/externalLink32.xml"/><Relationship Id="rId66" Type="http://schemas.openxmlformats.org/officeDocument/2006/relationships/externalLink" Target="externalLinks/externalLink31.xml"/><Relationship Id="rId65" Type="http://schemas.openxmlformats.org/officeDocument/2006/relationships/externalLink" Target="externalLinks/externalLink30.xml"/><Relationship Id="rId64" Type="http://schemas.openxmlformats.org/officeDocument/2006/relationships/externalLink" Target="externalLinks/externalLink29.xml"/><Relationship Id="rId63" Type="http://schemas.openxmlformats.org/officeDocument/2006/relationships/externalLink" Target="externalLinks/externalLink28.xml"/><Relationship Id="rId62" Type="http://schemas.openxmlformats.org/officeDocument/2006/relationships/externalLink" Target="externalLinks/externalLink27.xml"/><Relationship Id="rId61" Type="http://schemas.openxmlformats.org/officeDocument/2006/relationships/externalLink" Target="externalLinks/externalLink26.xml"/><Relationship Id="rId60" Type="http://schemas.openxmlformats.org/officeDocument/2006/relationships/externalLink" Target="externalLinks/externalLink25.xml"/><Relationship Id="rId6" Type="http://schemas.openxmlformats.org/officeDocument/2006/relationships/worksheet" Target="worksheets/sheet6.xml"/><Relationship Id="rId59" Type="http://schemas.openxmlformats.org/officeDocument/2006/relationships/externalLink" Target="externalLinks/externalLink24.xml"/><Relationship Id="rId58" Type="http://schemas.openxmlformats.org/officeDocument/2006/relationships/externalLink" Target="externalLinks/externalLink23.xml"/><Relationship Id="rId57" Type="http://schemas.openxmlformats.org/officeDocument/2006/relationships/externalLink" Target="externalLinks/externalLink22.xml"/><Relationship Id="rId56" Type="http://schemas.openxmlformats.org/officeDocument/2006/relationships/externalLink" Target="externalLinks/externalLink21.xml"/><Relationship Id="rId55" Type="http://schemas.openxmlformats.org/officeDocument/2006/relationships/externalLink" Target="externalLinks/externalLink20.xml"/><Relationship Id="rId54" Type="http://schemas.openxmlformats.org/officeDocument/2006/relationships/externalLink" Target="externalLinks/externalLink19.xml"/><Relationship Id="rId53" Type="http://schemas.openxmlformats.org/officeDocument/2006/relationships/externalLink" Target="externalLinks/externalLink18.xml"/><Relationship Id="rId52" Type="http://schemas.openxmlformats.org/officeDocument/2006/relationships/externalLink" Target="externalLinks/externalLink17.xml"/><Relationship Id="rId51" Type="http://schemas.openxmlformats.org/officeDocument/2006/relationships/externalLink" Target="externalLinks/externalLink16.xml"/><Relationship Id="rId50" Type="http://schemas.openxmlformats.org/officeDocument/2006/relationships/externalLink" Target="externalLinks/externalLink15.xml"/><Relationship Id="rId5" Type="http://schemas.openxmlformats.org/officeDocument/2006/relationships/worksheet" Target="worksheets/sheet5.xml"/><Relationship Id="rId49" Type="http://schemas.openxmlformats.org/officeDocument/2006/relationships/externalLink" Target="externalLinks/externalLink14.xml"/><Relationship Id="rId48" Type="http://schemas.openxmlformats.org/officeDocument/2006/relationships/externalLink" Target="externalLinks/externalLink13.xml"/><Relationship Id="rId47" Type="http://schemas.openxmlformats.org/officeDocument/2006/relationships/externalLink" Target="externalLinks/externalLink12.xml"/><Relationship Id="rId46" Type="http://schemas.openxmlformats.org/officeDocument/2006/relationships/externalLink" Target="externalLinks/externalLink11.xml"/><Relationship Id="rId45" Type="http://schemas.openxmlformats.org/officeDocument/2006/relationships/externalLink" Target="externalLinks/externalLink10.xml"/><Relationship Id="rId44" Type="http://schemas.openxmlformats.org/officeDocument/2006/relationships/externalLink" Target="externalLinks/externalLink9.xml"/><Relationship Id="rId43" Type="http://schemas.openxmlformats.org/officeDocument/2006/relationships/externalLink" Target="externalLinks/externalLink8.xml"/><Relationship Id="rId42" Type="http://schemas.openxmlformats.org/officeDocument/2006/relationships/externalLink" Target="externalLinks/externalLink7.xml"/><Relationship Id="rId41" Type="http://schemas.openxmlformats.org/officeDocument/2006/relationships/externalLink" Target="externalLinks/externalLink6.xml"/><Relationship Id="rId40" Type="http://schemas.openxmlformats.org/officeDocument/2006/relationships/externalLink" Target="externalLinks/externalLink5.xml"/><Relationship Id="rId4" Type="http://schemas.openxmlformats.org/officeDocument/2006/relationships/worksheet" Target="worksheets/sheet4.xml"/><Relationship Id="rId39" Type="http://schemas.openxmlformats.org/officeDocument/2006/relationships/externalLink" Target="externalLinks/externalLink4.xml"/><Relationship Id="rId38" Type="http://schemas.openxmlformats.org/officeDocument/2006/relationships/externalLink" Target="externalLinks/externalLink3.xml"/><Relationship Id="rId37" Type="http://schemas.openxmlformats.org/officeDocument/2006/relationships/externalLink" Target="externalLinks/externalLink2.xml"/><Relationship Id="rId36" Type="http://schemas.openxmlformats.org/officeDocument/2006/relationships/externalLink" Target="externalLinks/externalLink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8" Type="http://schemas.openxmlformats.org/officeDocument/2006/relationships/sharedStrings" Target="sharedStrings.xml"/><Relationship Id="rId107" Type="http://schemas.openxmlformats.org/officeDocument/2006/relationships/styles" Target="styles.xml"/><Relationship Id="rId106" Type="http://schemas.openxmlformats.org/officeDocument/2006/relationships/theme" Target="theme/theme1.xml"/><Relationship Id="rId105" Type="http://schemas.openxmlformats.org/officeDocument/2006/relationships/externalLink" Target="externalLinks/externalLink70.xml"/><Relationship Id="rId104" Type="http://schemas.openxmlformats.org/officeDocument/2006/relationships/externalLink" Target="externalLinks/externalLink69.xml"/><Relationship Id="rId103" Type="http://schemas.openxmlformats.org/officeDocument/2006/relationships/externalLink" Target="externalLinks/externalLink68.xml"/><Relationship Id="rId102" Type="http://schemas.openxmlformats.org/officeDocument/2006/relationships/externalLink" Target="externalLinks/externalLink67.xml"/><Relationship Id="rId101" Type="http://schemas.openxmlformats.org/officeDocument/2006/relationships/externalLink" Target="externalLinks/externalLink66.xml"/><Relationship Id="rId100" Type="http://schemas.openxmlformats.org/officeDocument/2006/relationships/externalLink" Target="externalLinks/externalLink65.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10.124.6.233\&#20840;&#20307;&#20154;&#21592;\02&#24179;&#34913;&#22788;\01&#36130;&#21147;&#21450;&#39044;&#20915;&#31639;&#25253;&#21578;\2018&#24180;\&#24180;&#21021;&#20154;&#20195;&#20250;\&#36807;&#31243;\RecoveredExternalLink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CHR\ARBEJDE\Q4DK.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home\kylin\&#26700;&#38754;\NTS01\jhc\CHR\ARBEJDE\Q4DK.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A:\WINDOWS\TEMP\GOLDPYR4\ARENTO\TOOLBOX.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ome\kylin\&#26700;&#38754;\A:\WINDOWS\TEMP\GOLDPYR4\ARENTO\TOOLBOX.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31532;&#20108;&#25209;&#36130;&#21147;&#34917;&#21161;\POWER%20ASSUMPTION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13&#22522;&#23618;&#36130;&#25919;&#22788;&#65288;&#26032;&#65289;\05&#36716;&#31227;&#25903;&#20184;\08&#25552;&#21069;&#19979;&#36798;&#36716;&#31227;&#25903;&#20184;\&#36807;&#31243;\POWER%20ASSUMPTION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2320;&#21306;&#22788;\05.&#36716;&#31227;&#25903;&#20184;\19&#25552;&#21069;&#36890;&#30693;&#36716;&#31227;&#25903;&#20184;\2018&#24180;&#25552;&#21069;&#19979;&#36798;2019&#24180;&#36164;&#37329;\POWER%20ASSUMPTION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51&#20449;&#24687;&#31995;&#32479;\2019&#24180;\2019&#24180;&#21508;&#22320;&#19977;&#20445;&#27979;&#31639;\h\&#19977;&#20445;\2019&#27979;&#31639;\POWER%20ASSUMPTION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20Airline%20FE\GP\tamer\DOS\TEMP\GPTLBX9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C:\&#23384;&#26723;&#25991;&#20214;\04-&#22269;&#21153;&#38498;&#19987;&#39033;&#35843;&#30740;\05%205&#30465;&#19978;&#25253;&#25968;&#25454;\&#28246;&#21335;&#30465;&#38544;&#24615;&#20538;&#21153;&#32479;&#35745;&#22871;&#34920;&#65288;20170829&#65289;&#12304;&#36820;&#20113;&#21335;&#36130;&#25919;&#21381;&#34917;&#25968;&#12305;-&#34917;&#39033;&#30446;&#31867;&#2241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C:\&#25509;&#25910;&#25991;&#20214;\&#22320;&#26041;&#25919;&#24220;&#34701;&#36164;&#24179;&#21488;&#20844;&#21496;&#20538;&#21153;&#31561;&#24773;&#20917;&#34920;&#65288;&#26032;20170729&#65289;.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23567;&#20876;&#23376;\0905\&#21439;&#32423;&#36130;&#25919;&#25253;&#34920;&#38468;&#34920;\01&#26118;&#26126;\01&#26118;&#26126;.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K:\Documents%20and%20Settings\User\&#26700;&#38754;\&#35838;&#39064;\&#21382;&#24180;&#22269;&#23478;&#20915;&#31639;\1993-2002&#24180;&#22269;&#23478;&#25910;&#20837;&#27604;&#36739;&#3492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K:\Documents%20and%20Settings\User\&#26700;&#38754;\&#35838;&#39064;\&#26032;&#24314;&#25991;&#20214;&#22841;\&#35838;&#39064;&#3492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A:\Documents%20and%20Settings\sz005933\&#26700;&#38754;\&#28145;&#22323;&#25311;&#25253;&#38134;&#30417;&#20250;&#25919;&#24220;&#24179;&#21488;&#28165;&#29702;&#22522;&#30784;&#349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20Airline%20FE\GP\GP_Ph1\SBB-OIs\Hel-OIs.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8&#25552;&#21069;&#19979;&#36798;&#36716;&#31227;&#25903;&#20184;\&#36807;&#31243;\POWER%20ASSUMPTION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I:\05&#22320;&#21306;&#22788;\05.&#36716;&#31227;&#25903;&#20184;\19&#25552;&#21069;&#36890;&#30693;&#36716;&#31227;&#25903;&#20184;\2018&#24180;&#25552;&#21069;&#19979;&#36798;2019&#24180;&#36164;&#37329;\POWER%20ASSUMPTION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7"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5"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8"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9"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20Airline%20FE\Spares\FILES\SMCTS2\SMCTSSP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1"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3"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5"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8"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29"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C:\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0"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1"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3"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home\kylin\&#19979;&#36733;\2023&#24180;&#22269;&#36164;&#39044;&#31639;\home\kylin\&#19979;&#36733;\Z:\02&#24179;&#34913;&#22788;\01&#36130;&#21147;&#21450;&#39044;&#20915;&#31639;&#25253;&#21578;\2017&#24180;\11&#26376;\11&#26376;14&#26085;&#27719;&#25253;&#36130;&#21147;\RecoveredExternalLink35"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21382;&#24180;&#39044;&#31639;&#12289;&#39044;&#31639;&#35843;&#25972;&#21450;&#20915;&#31639;\2025&#24180;\&#39044;&#31639;\2025&#24180;&#36130;&#25919;&#39044;&#31639;&#65288;&#33609;&#26696;&#65289;&#25253;&#21578;2025.02.16&#65288;&#36865;&#23457;&#31295;&#65289;\&#30408;&#27743;&#21439;2024&#24180;&#36130;&#25919;&#39044;&#31639;&#25191;&#34892;&#24773;&#20917;&#21644;2025&#24180;&#36130;&#25919;&#39044;&#31639;&#33609;&#26696;&#22871;&#34920;&#65288;&#36865;&#23457;&#31295;&#65289;2025.03.13&#65288;&#23450;&#31295;&#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Documents%20and%20Settings\Administrator\&#26700;&#38754;\&#22522;&#26412;&#36130;&#21147;&#27979;&#31639;\&#30456;&#20851;&#26448;&#26009;\2014&#24180;&#31246;&#25910;&#25910;&#20837;&#39044;&#3574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Users\LGQ.LD87_ACC\AppData\Local\Temp\cesoft\41101389780%20081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 val="地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 val="中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 val="中央"/>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 val="P1012001"/>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 val="财政部保基本民生"/>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中央"/>
      <sheetName val="RecoveredExternalLink2"/>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 val="Open"/>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 val="Toolbox"/>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 val="POWER ASSUMPTIONS"/>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 val="Toolbox"/>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 val="保工资运转"/>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 val="下拉选项"/>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 val="汇总"/>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 val="财政供养人员增幅"/>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 val="差异系数"/>
      <sheetName val="data"/>
      <sheetName val="工商税收"/>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 val="L24"/>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 val="XL4Poppy"/>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 val="指标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 val="GDP"/>
      <sheetName val="经费权重"/>
    </sheetNames>
    <sheetDataSet>
      <sheetData sheetId="0" refreshError="1"/>
      <sheetData sheetId="1" refreshError="1"/>
      <sheetData sheetId="2" refreshError="1"/>
      <sheetData sheetId="3" refreshError="1"/>
      <sheetData sheetId="4"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 val="_ESList"/>
      <sheetName val="指标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 val="指标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 val="分县数据"/>
      <sheetName val="参数表"/>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Sheet1"/>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 val="D011H403"/>
      <sheetName val="人员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Define"/>
      <sheetName val="事业发展"/>
      <sheetName val="农业用地"/>
      <sheetName val="2007"/>
    </sheetNames>
    <sheetDataSet>
      <sheetData sheetId="0" refreshError="1"/>
      <sheetData sheetId="1" refreshError="1"/>
      <sheetData sheetId="2" refreshError="1"/>
      <sheetData sheetId="3"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参数表"/>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 val="人员支出"/>
      <sheetName val="事业发展"/>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均衡"/>
      <sheetName val="C01-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 val="G.1R-Shou COP G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事业发展"/>
      <sheetName val="四月份月报"/>
    </sheetNames>
    <sheetDataSet>
      <sheetData sheetId="0" refreshError="1"/>
      <sheetData sheetId="1" refreshError="1"/>
      <sheetData sheetId="2" refreshError="1"/>
      <sheetData sheetId="3" refreshError="1"/>
      <sheetData sheetId="4"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 val="区划对应表"/>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 val="C01-1"/>
      <sheetName val="基础数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 val="P1012001"/>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 val="基础数据"/>
    </sheetNames>
    <sheetDataSet>
      <sheetData sheetId="0" refreshError="1"/>
      <sheetData sheetId="1" refreshError="1"/>
      <sheetData sheetId="2" refreshError="1"/>
      <sheetData sheetId="3" refreshError="1"/>
      <sheetData sheetId="4"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 val="P1012001"/>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P1012001"/>
      <sheetName val="2002年一般预算收入"/>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财政部保基本民生"/>
      <sheetName val="中小学生"/>
    </sheetNames>
    <sheetDataSet>
      <sheetData sheetId="0" refreshError="1"/>
      <sheetData sheetId="1" refreshError="1"/>
      <sheetData sheetId="2" refreshError="1"/>
      <sheetData sheetId="3" refreshError="1"/>
      <sheetData sheetId="4"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 val="财政部保基本民生"/>
      <sheetName val="总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 val="财政部保基本民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 val="eqpmad2"/>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封面"/>
      <sheetName val="目录"/>
      <sheetName val="校验表"/>
      <sheetName val="01一般公共预算"/>
      <sheetName val="02一般公共预算"/>
      <sheetName val="03一般公共预算"/>
      <sheetName val="04预备费"/>
      <sheetName val="05政府性基金"/>
      <sheetName val="06政府性基金"/>
      <sheetName val="07国有资本经营"/>
      <sheetName val="08国有资本经营"/>
      <sheetName val="09社会保险基金"/>
      <sheetName val="10一般公共预算"/>
      <sheetName val="11一般公共预算"/>
      <sheetName val="12一般公共预算"/>
      <sheetName val="13财税二局收入明细表"/>
      <sheetName val="14一般公共预算"/>
      <sheetName val="15政府性基金"/>
      <sheetName val="16政府性基金"/>
      <sheetName val="17国有资本经营"/>
      <sheetName val="18国有资本经营"/>
      <sheetName val="19社会保险基金"/>
      <sheetName val="20政府债务"/>
      <sheetName val="21政府债务"/>
      <sheetName val="22政府债务"/>
      <sheetName val="23一般公共预算明细表"/>
    </sheetNames>
    <sheetDataSet>
      <sheetData sheetId="0">
        <row r="8">
          <cell r="B8">
            <v>45717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3"/>
  <sheetViews>
    <sheetView showGridLines="0" showZeros="0" view="pageBreakPreview" zoomScale="60" zoomScaleNormal="90" workbookViewId="0">
      <pane ySplit="4" topLeftCell="A5" activePane="bottomLeft" state="frozen"/>
      <selection/>
      <selection pane="bottomLeft" activeCell="A1" sqref="$A1:$XFD1048576"/>
    </sheetView>
  </sheetViews>
  <sheetFormatPr defaultColWidth="9" defaultRowHeight="14.25" outlineLevelCol="5"/>
  <cols>
    <col min="1" max="1" width="12" style="714" customWidth="1"/>
    <col min="2" max="2" width="31.5583333333333" style="714" customWidth="1"/>
    <col min="3" max="4" width="20.6333333333333" style="714" customWidth="1"/>
    <col min="5" max="5" width="32.5583333333333" style="715" customWidth="1"/>
    <col min="6" max="16384" width="9" style="132"/>
  </cols>
  <sheetData>
    <row r="1" ht="22.5" spans="2:2">
      <c r="B1" s="716" t="s">
        <v>0</v>
      </c>
    </row>
    <row r="2" ht="45" customHeight="1" spans="1:6">
      <c r="A2" s="674"/>
      <c r="B2" s="674" t="s">
        <v>1</v>
      </c>
      <c r="C2" s="674"/>
      <c r="D2" s="674"/>
      <c r="E2" s="676"/>
      <c r="F2" s="360"/>
    </row>
    <row r="3" ht="18.95" customHeight="1" spans="1:6">
      <c r="A3" s="245"/>
      <c r="B3" s="677"/>
      <c r="C3" s="451"/>
      <c r="D3" s="245"/>
      <c r="E3" s="479" t="s">
        <v>2</v>
      </c>
      <c r="F3" s="360"/>
    </row>
    <row r="4" s="711" customFormat="1" ht="45" customHeight="1" spans="1:6">
      <c r="A4" s="454" t="s">
        <v>3</v>
      </c>
      <c r="B4" s="699" t="s">
        <v>4</v>
      </c>
      <c r="C4" s="264" t="s">
        <v>5</v>
      </c>
      <c r="D4" s="264" t="s">
        <v>6</v>
      </c>
      <c r="E4" s="370" t="s">
        <v>7</v>
      </c>
      <c r="F4" s="717" t="s">
        <v>8</v>
      </c>
    </row>
    <row r="5" ht="37.5" customHeight="1" spans="1:6">
      <c r="A5" s="681" t="s">
        <v>9</v>
      </c>
      <c r="B5" s="682" t="s">
        <v>10</v>
      </c>
      <c r="C5" s="496">
        <f>SUM(C6:C20)</f>
        <v>30391</v>
      </c>
      <c r="D5" s="496">
        <f>SUM(D6:D20)</f>
        <v>32109</v>
      </c>
      <c r="E5" s="159">
        <f>(D5-C5)/C5</f>
        <v>0.06</v>
      </c>
      <c r="F5" s="718" t="str">
        <f t="shared" ref="F5:F40" si="0">IF(LEN(A5)=3,"是",IF(B5&lt;&gt;"",IF(SUM(C5:D5)&lt;&gt;0,"是","否"),"是"))</f>
        <v>是</v>
      </c>
    </row>
    <row r="6" ht="37.5" customHeight="1" spans="1:6">
      <c r="A6" s="465" t="s">
        <v>11</v>
      </c>
      <c r="B6" s="683" t="s">
        <v>12</v>
      </c>
      <c r="C6" s="489">
        <v>14325</v>
      </c>
      <c r="D6" s="489">
        <v>14398</v>
      </c>
      <c r="E6" s="198">
        <f>(D6-C6)/C6</f>
        <v>0.01</v>
      </c>
      <c r="F6" s="718" t="str">
        <f t="shared" si="0"/>
        <v>是</v>
      </c>
    </row>
    <row r="7" ht="37.5" customHeight="1" spans="1:6">
      <c r="A7" s="465" t="s">
        <v>13</v>
      </c>
      <c r="B7" s="683" t="s">
        <v>14</v>
      </c>
      <c r="C7" s="489">
        <v>2681</v>
      </c>
      <c r="D7" s="489">
        <v>2464</v>
      </c>
      <c r="E7" s="198">
        <f t="shared" ref="E7:E20" si="1">(D7-C7)/C7</f>
        <v>-0.08</v>
      </c>
      <c r="F7" s="718" t="str">
        <f t="shared" si="0"/>
        <v>是</v>
      </c>
    </row>
    <row r="8" ht="37.5" customHeight="1" spans="1:6">
      <c r="A8" s="465" t="s">
        <v>15</v>
      </c>
      <c r="B8" s="683" t="s">
        <v>16</v>
      </c>
      <c r="C8" s="489">
        <v>678</v>
      </c>
      <c r="D8" s="489">
        <v>560</v>
      </c>
      <c r="E8" s="198">
        <f t="shared" si="1"/>
        <v>-0.17</v>
      </c>
      <c r="F8" s="718" t="str">
        <f t="shared" si="0"/>
        <v>是</v>
      </c>
    </row>
    <row r="9" ht="37.5" customHeight="1" spans="1:6">
      <c r="A9" s="465" t="s">
        <v>17</v>
      </c>
      <c r="B9" s="683" t="s">
        <v>18</v>
      </c>
      <c r="C9" s="489">
        <v>611</v>
      </c>
      <c r="D9" s="489">
        <v>630</v>
      </c>
      <c r="E9" s="198">
        <f t="shared" si="1"/>
        <v>0.03</v>
      </c>
      <c r="F9" s="718" t="str">
        <f t="shared" si="0"/>
        <v>是</v>
      </c>
    </row>
    <row r="10" ht="37.5" customHeight="1" spans="1:6">
      <c r="A10" s="465" t="s">
        <v>19</v>
      </c>
      <c r="B10" s="683" t="s">
        <v>20</v>
      </c>
      <c r="C10" s="489">
        <v>1331</v>
      </c>
      <c r="D10" s="489">
        <v>1370</v>
      </c>
      <c r="E10" s="198">
        <f t="shared" si="1"/>
        <v>0.03</v>
      </c>
      <c r="F10" s="718" t="str">
        <f t="shared" si="0"/>
        <v>是</v>
      </c>
    </row>
    <row r="11" ht="37.5" customHeight="1" spans="1:6">
      <c r="A11" s="465" t="s">
        <v>21</v>
      </c>
      <c r="B11" s="683" t="s">
        <v>22</v>
      </c>
      <c r="C11" s="489">
        <v>973</v>
      </c>
      <c r="D11" s="489">
        <v>980</v>
      </c>
      <c r="E11" s="198">
        <f t="shared" si="1"/>
        <v>0.01</v>
      </c>
      <c r="F11" s="718" t="str">
        <f t="shared" si="0"/>
        <v>是</v>
      </c>
    </row>
    <row r="12" ht="37.5" customHeight="1" spans="1:6">
      <c r="A12" s="465" t="s">
        <v>23</v>
      </c>
      <c r="B12" s="683" t="s">
        <v>24</v>
      </c>
      <c r="C12" s="489">
        <v>412</v>
      </c>
      <c r="D12" s="489">
        <v>420</v>
      </c>
      <c r="E12" s="198">
        <f t="shared" si="1"/>
        <v>0.02</v>
      </c>
      <c r="F12" s="718" t="str">
        <f t="shared" si="0"/>
        <v>是</v>
      </c>
    </row>
    <row r="13" ht="37.5" customHeight="1" spans="1:6">
      <c r="A13" s="465" t="s">
        <v>25</v>
      </c>
      <c r="B13" s="683" t="s">
        <v>26</v>
      </c>
      <c r="C13" s="489">
        <v>1161</v>
      </c>
      <c r="D13" s="489">
        <v>1190</v>
      </c>
      <c r="E13" s="198">
        <f t="shared" si="1"/>
        <v>0.02</v>
      </c>
      <c r="F13" s="718" t="str">
        <f t="shared" si="0"/>
        <v>是</v>
      </c>
    </row>
    <row r="14" ht="37.5" customHeight="1" spans="1:6">
      <c r="A14" s="465" t="s">
        <v>27</v>
      </c>
      <c r="B14" s="683" t="s">
        <v>28</v>
      </c>
      <c r="C14" s="489">
        <v>2510</v>
      </c>
      <c r="D14" s="489">
        <v>980</v>
      </c>
      <c r="E14" s="198">
        <f t="shared" si="1"/>
        <v>-0.61</v>
      </c>
      <c r="F14" s="718" t="str">
        <f t="shared" si="0"/>
        <v>是</v>
      </c>
    </row>
    <row r="15" ht="37.5" customHeight="1" spans="1:6">
      <c r="A15" s="465" t="s">
        <v>29</v>
      </c>
      <c r="B15" s="683" t="s">
        <v>30</v>
      </c>
      <c r="C15" s="489">
        <v>945</v>
      </c>
      <c r="D15" s="489">
        <v>980</v>
      </c>
      <c r="E15" s="198">
        <f t="shared" si="1"/>
        <v>0.04</v>
      </c>
      <c r="F15" s="718" t="str">
        <f t="shared" si="0"/>
        <v>是</v>
      </c>
    </row>
    <row r="16" ht="37.5" customHeight="1" spans="1:6">
      <c r="A16" s="465" t="s">
        <v>31</v>
      </c>
      <c r="B16" s="683" t="s">
        <v>32</v>
      </c>
      <c r="C16" s="489">
        <v>298</v>
      </c>
      <c r="D16" s="489">
        <v>980</v>
      </c>
      <c r="E16" s="198">
        <f t="shared" si="1"/>
        <v>2.29</v>
      </c>
      <c r="F16" s="718" t="str">
        <f t="shared" si="0"/>
        <v>是</v>
      </c>
    </row>
    <row r="17" ht="37.5" customHeight="1" spans="1:6">
      <c r="A17" s="465" t="s">
        <v>33</v>
      </c>
      <c r="B17" s="683" t="s">
        <v>34</v>
      </c>
      <c r="C17" s="489">
        <v>1987</v>
      </c>
      <c r="D17" s="489">
        <v>2065</v>
      </c>
      <c r="E17" s="198">
        <f t="shared" si="1"/>
        <v>0.04</v>
      </c>
      <c r="F17" s="718" t="str">
        <f t="shared" si="0"/>
        <v>是</v>
      </c>
    </row>
    <row r="18" ht="37.5" customHeight="1" spans="1:6">
      <c r="A18" s="465" t="s">
        <v>35</v>
      </c>
      <c r="B18" s="683" t="s">
        <v>36</v>
      </c>
      <c r="C18" s="489">
        <v>2173</v>
      </c>
      <c r="D18" s="489">
        <v>2142</v>
      </c>
      <c r="E18" s="198">
        <f t="shared" si="1"/>
        <v>-0.01</v>
      </c>
      <c r="F18" s="718" t="str">
        <f t="shared" si="0"/>
        <v>是</v>
      </c>
    </row>
    <row r="19" ht="34" customHeight="1" spans="1:6">
      <c r="A19" s="465" t="s">
        <v>37</v>
      </c>
      <c r="B19" s="683" t="s">
        <v>38</v>
      </c>
      <c r="C19" s="489">
        <v>306</v>
      </c>
      <c r="D19" s="489">
        <v>350</v>
      </c>
      <c r="E19" s="198">
        <f t="shared" si="1"/>
        <v>0.14</v>
      </c>
      <c r="F19" s="718" t="str">
        <f t="shared" si="0"/>
        <v>是</v>
      </c>
    </row>
    <row r="20" ht="50" customHeight="1" spans="1:6">
      <c r="A20" s="722" t="s">
        <v>39</v>
      </c>
      <c r="B20" s="683" t="s">
        <v>40</v>
      </c>
      <c r="C20" s="489"/>
      <c r="D20" s="489">
        <v>2600</v>
      </c>
      <c r="E20" s="198"/>
      <c r="F20" s="718" t="str">
        <f t="shared" si="0"/>
        <v>是</v>
      </c>
    </row>
    <row r="21" ht="37.5" customHeight="1" spans="1:6">
      <c r="A21" s="463" t="s">
        <v>41</v>
      </c>
      <c r="B21" s="682" t="s">
        <v>42</v>
      </c>
      <c r="C21" s="496">
        <f>SUM(C22:C29)</f>
        <v>23567</v>
      </c>
      <c r="D21" s="496">
        <f>SUM(D22:D29)</f>
        <v>22929</v>
      </c>
      <c r="E21" s="159">
        <f>(D21-C21)/C21</f>
        <v>-0.03</v>
      </c>
      <c r="F21" s="718" t="str">
        <f t="shared" si="0"/>
        <v>是</v>
      </c>
    </row>
    <row r="22" ht="31" customHeight="1" spans="1:6">
      <c r="A22" s="686" t="s">
        <v>43</v>
      </c>
      <c r="B22" s="683" t="s">
        <v>44</v>
      </c>
      <c r="C22" s="489">
        <v>3248</v>
      </c>
      <c r="D22" s="489">
        <v>2930</v>
      </c>
      <c r="E22" s="198">
        <f>(D22-C22)/C22</f>
        <v>-0.1</v>
      </c>
      <c r="F22" s="718" t="str">
        <f t="shared" si="0"/>
        <v>是</v>
      </c>
    </row>
    <row r="23" ht="28" customHeight="1" spans="1:6">
      <c r="A23" s="465" t="s">
        <v>45</v>
      </c>
      <c r="B23" s="687" t="s">
        <v>46</v>
      </c>
      <c r="C23" s="489">
        <v>2004</v>
      </c>
      <c r="D23" s="489">
        <v>2010</v>
      </c>
      <c r="E23" s="198">
        <f t="shared" ref="E23:E30" si="2">(D23-C23)/C23</f>
        <v>0</v>
      </c>
      <c r="F23" s="718" t="str">
        <f t="shared" si="0"/>
        <v>是</v>
      </c>
    </row>
    <row r="24" ht="26" customHeight="1" spans="1:6">
      <c r="A24" s="465" t="s">
        <v>47</v>
      </c>
      <c r="B24" s="683" t="s">
        <v>48</v>
      </c>
      <c r="C24" s="489">
        <v>4482</v>
      </c>
      <c r="D24" s="489">
        <v>4360</v>
      </c>
      <c r="E24" s="198">
        <f t="shared" si="2"/>
        <v>-0.03</v>
      </c>
      <c r="F24" s="718" t="str">
        <f t="shared" si="0"/>
        <v>是</v>
      </c>
    </row>
    <row r="25" ht="37" customHeight="1" spans="1:6">
      <c r="A25" s="465" t="s">
        <v>49</v>
      </c>
      <c r="B25" s="683" t="s">
        <v>50</v>
      </c>
      <c r="C25" s="489">
        <v>0</v>
      </c>
      <c r="D25" s="489"/>
      <c r="E25" s="198"/>
      <c r="F25" s="718" t="str">
        <f t="shared" si="0"/>
        <v>否</v>
      </c>
    </row>
    <row r="26" ht="34" customHeight="1" spans="1:6">
      <c r="A26" s="465" t="s">
        <v>51</v>
      </c>
      <c r="B26" s="683" t="s">
        <v>52</v>
      </c>
      <c r="C26" s="489">
        <v>12586</v>
      </c>
      <c r="D26" s="489">
        <v>12117</v>
      </c>
      <c r="E26" s="198">
        <f t="shared" si="2"/>
        <v>-0.04</v>
      </c>
      <c r="F26" s="718" t="str">
        <f t="shared" si="0"/>
        <v>是</v>
      </c>
    </row>
    <row r="27" ht="25" customHeight="1" spans="1:6">
      <c r="A27" s="465" t="s">
        <v>53</v>
      </c>
      <c r="B27" s="683" t="s">
        <v>54</v>
      </c>
      <c r="C27" s="489">
        <v>136</v>
      </c>
      <c r="D27" s="489"/>
      <c r="E27" s="198">
        <f t="shared" si="2"/>
        <v>-1</v>
      </c>
      <c r="F27" s="718" t="str">
        <f t="shared" si="0"/>
        <v>是</v>
      </c>
    </row>
    <row r="28" ht="25" customHeight="1" spans="1:6">
      <c r="A28" s="465" t="s">
        <v>55</v>
      </c>
      <c r="B28" s="683" t="s">
        <v>56</v>
      </c>
      <c r="C28" s="489">
        <v>934</v>
      </c>
      <c r="D28" s="489">
        <v>1422</v>
      </c>
      <c r="E28" s="198">
        <f t="shared" si="2"/>
        <v>0.52</v>
      </c>
      <c r="F28" s="718" t="str">
        <f t="shared" si="0"/>
        <v>是</v>
      </c>
    </row>
    <row r="29" ht="37" customHeight="1" spans="1:6">
      <c r="A29" s="465" t="s">
        <v>57</v>
      </c>
      <c r="B29" s="683" t="s">
        <v>58</v>
      </c>
      <c r="C29" s="489">
        <v>177</v>
      </c>
      <c r="D29" s="489">
        <v>90</v>
      </c>
      <c r="E29" s="198">
        <f t="shared" si="2"/>
        <v>-0.49</v>
      </c>
      <c r="F29" s="718" t="str">
        <f t="shared" si="0"/>
        <v>是</v>
      </c>
    </row>
    <row r="30" s="712" customFormat="1" ht="37.5" customHeight="1" spans="1:6">
      <c r="A30" s="688"/>
      <c r="B30" s="689" t="s">
        <v>59</v>
      </c>
      <c r="C30" s="496">
        <f>C5+C21</f>
        <v>53958</v>
      </c>
      <c r="D30" s="496">
        <f>D5+D21</f>
        <v>55038</v>
      </c>
      <c r="E30" s="159">
        <f t="shared" si="2"/>
        <v>0.02</v>
      </c>
      <c r="F30" s="718" t="str">
        <f t="shared" si="0"/>
        <v>是</v>
      </c>
    </row>
    <row r="31" ht="37.5" customHeight="1" spans="1:6">
      <c r="A31" s="463">
        <v>105</v>
      </c>
      <c r="B31" s="495" t="s">
        <v>60</v>
      </c>
      <c r="C31" s="496"/>
      <c r="D31" s="496"/>
      <c r="E31" s="159"/>
      <c r="F31" s="718" t="str">
        <f t="shared" si="0"/>
        <v>是</v>
      </c>
    </row>
    <row r="32" ht="37.5" customHeight="1" spans="1:6">
      <c r="A32" s="681">
        <v>110</v>
      </c>
      <c r="B32" s="682" t="s">
        <v>61</v>
      </c>
      <c r="C32" s="496">
        <f>SUM(C33:C39)</f>
        <v>289947</v>
      </c>
      <c r="D32" s="496">
        <f>SUM(D33:D39)</f>
        <v>362465</v>
      </c>
      <c r="E32" s="159">
        <f>(D32-C32)/C32</f>
        <v>0.25</v>
      </c>
      <c r="F32" s="718" t="str">
        <f t="shared" si="0"/>
        <v>是</v>
      </c>
    </row>
    <row r="33" ht="37.5" customHeight="1" spans="1:6">
      <c r="A33" s="465">
        <v>11001</v>
      </c>
      <c r="B33" s="683" t="s">
        <v>62</v>
      </c>
      <c r="C33" s="489">
        <v>7871</v>
      </c>
      <c r="D33" s="489">
        <v>7536</v>
      </c>
      <c r="E33" s="198">
        <f>(D33-C33)/C33</f>
        <v>-0.04</v>
      </c>
      <c r="F33" s="718" t="str">
        <f t="shared" si="0"/>
        <v>是</v>
      </c>
    </row>
    <row r="34" ht="37.5" customHeight="1" spans="1:6">
      <c r="A34" s="465">
        <v>11002</v>
      </c>
      <c r="B34" s="683" t="s">
        <v>63</v>
      </c>
      <c r="C34" s="489">
        <v>226032</v>
      </c>
      <c r="D34" s="489">
        <v>212484</v>
      </c>
      <c r="E34" s="198">
        <f t="shared" ref="E34:E40" si="3">(D34-C34)/C34</f>
        <v>-0.06</v>
      </c>
      <c r="F34" s="718" t="str">
        <f t="shared" si="0"/>
        <v>是</v>
      </c>
    </row>
    <row r="35" ht="37.5" customHeight="1" spans="1:6">
      <c r="A35" s="465">
        <v>11008</v>
      </c>
      <c r="B35" s="683" t="s">
        <v>64</v>
      </c>
      <c r="C35" s="489">
        <v>18823</v>
      </c>
      <c r="D35" s="489">
        <v>14146</v>
      </c>
      <c r="E35" s="198">
        <f t="shared" si="3"/>
        <v>-0.25</v>
      </c>
      <c r="F35" s="718" t="str">
        <f t="shared" si="0"/>
        <v>是</v>
      </c>
    </row>
    <row r="36" ht="37.5" customHeight="1" spans="1:6">
      <c r="A36" s="465">
        <v>11009</v>
      </c>
      <c r="B36" s="683" t="s">
        <v>65</v>
      </c>
      <c r="C36" s="489">
        <v>3573</v>
      </c>
      <c r="D36" s="489">
        <v>72832</v>
      </c>
      <c r="E36" s="198">
        <f t="shared" si="3"/>
        <v>19.38</v>
      </c>
      <c r="F36" s="718" t="str">
        <f t="shared" si="0"/>
        <v>是</v>
      </c>
    </row>
    <row r="37" customFormat="1" ht="37.5" customHeight="1" spans="1:6">
      <c r="A37" s="465">
        <v>11011</v>
      </c>
      <c r="B37" s="683" t="s">
        <v>66</v>
      </c>
      <c r="C37" s="489">
        <v>16300</v>
      </c>
      <c r="D37" s="489">
        <v>51400</v>
      </c>
      <c r="E37" s="198">
        <f t="shared" si="3"/>
        <v>2.15</v>
      </c>
      <c r="F37" s="718" t="str">
        <f t="shared" si="0"/>
        <v>是</v>
      </c>
    </row>
    <row r="38" s="713" customFormat="1" ht="37.5" customHeight="1" spans="1:6">
      <c r="A38" s="719">
        <v>11013</v>
      </c>
      <c r="B38" s="692" t="s">
        <v>67</v>
      </c>
      <c r="C38" s="489"/>
      <c r="D38" s="489"/>
      <c r="E38" s="198"/>
      <c r="F38" s="718" t="str">
        <f t="shared" si="0"/>
        <v>否</v>
      </c>
    </row>
    <row r="39" s="713" customFormat="1" ht="37.5" customHeight="1" spans="1:6">
      <c r="A39" s="719">
        <v>11015</v>
      </c>
      <c r="B39" s="692" t="s">
        <v>68</v>
      </c>
      <c r="C39" s="489">
        <v>17348</v>
      </c>
      <c r="D39" s="489">
        <v>4067</v>
      </c>
      <c r="E39" s="198">
        <f t="shared" si="3"/>
        <v>-0.77</v>
      </c>
      <c r="F39" s="718" t="str">
        <f t="shared" si="0"/>
        <v>是</v>
      </c>
    </row>
    <row r="40" ht="37.5" customHeight="1" spans="1:6">
      <c r="A40" s="693"/>
      <c r="B40" s="720" t="s">
        <v>69</v>
      </c>
      <c r="C40" s="496">
        <f>C30+C31+C32</f>
        <v>343905</v>
      </c>
      <c r="D40" s="496">
        <f>D30+D31+D32</f>
        <v>417503</v>
      </c>
      <c r="E40" s="159">
        <f t="shared" si="3"/>
        <v>0.21</v>
      </c>
      <c r="F40" s="718" t="str">
        <f t="shared" si="0"/>
        <v>是</v>
      </c>
    </row>
    <row r="41" spans="3:4">
      <c r="C41" s="721"/>
      <c r="D41" s="721"/>
    </row>
    <row r="42" spans="4:4">
      <c r="D42" s="721"/>
    </row>
    <row r="43" spans="3:4">
      <c r="C43" s="721"/>
      <c r="D43" s="721"/>
    </row>
    <row r="44" spans="4:4">
      <c r="D44" s="721"/>
    </row>
    <row r="45" spans="3:4">
      <c r="C45" s="721"/>
      <c r="D45" s="721"/>
    </row>
    <row r="46" spans="3:4">
      <c r="C46" s="721"/>
      <c r="D46" s="721"/>
    </row>
    <row r="47" spans="4:4">
      <c r="D47" s="721"/>
    </row>
    <row r="48" spans="3:4">
      <c r="C48" s="721"/>
      <c r="D48" s="721"/>
    </row>
    <row r="49" spans="3:4">
      <c r="C49" s="721"/>
      <c r="D49" s="721"/>
    </row>
    <row r="50" spans="3:4">
      <c r="C50" s="721"/>
      <c r="D50" s="721"/>
    </row>
    <row r="51" spans="3:4">
      <c r="C51" s="721"/>
      <c r="D51" s="721"/>
    </row>
    <row r="52" spans="4:4">
      <c r="D52" s="721"/>
    </row>
    <row r="53" spans="3:4">
      <c r="C53" s="721"/>
      <c r="D53" s="721"/>
    </row>
  </sheetData>
  <sheetProtection sheet="1" objects="1"/>
  <mergeCells count="1">
    <mergeCell ref="B2:E2"/>
  </mergeCells>
  <conditionalFormatting sqref="E3">
    <cfRule type="cellIs" dxfId="0" priority="38" stopIfTrue="1" operator="lessThanOrEqual">
      <formula>-1</formula>
    </cfRule>
  </conditionalFormatting>
  <conditionalFormatting sqref="A31:B31">
    <cfRule type="expression" dxfId="1" priority="44" stopIfTrue="1">
      <formula>"len($A:$A)=3"</formula>
    </cfRule>
  </conditionalFormatting>
  <conditionalFormatting sqref="C31">
    <cfRule type="expression" dxfId="1" priority="29" stopIfTrue="1">
      <formula>"len($A:$A)=3"</formula>
    </cfRule>
  </conditionalFormatting>
  <conditionalFormatting sqref="D31">
    <cfRule type="expression" dxfId="1" priority="18" stopIfTrue="1">
      <formula>"len($A:$A)=3"</formula>
    </cfRule>
  </conditionalFormatting>
  <conditionalFormatting sqref="D39">
    <cfRule type="expression" dxfId="1" priority="21" stopIfTrue="1">
      <formula>"len($A:$A)=3"</formula>
    </cfRule>
  </conditionalFormatting>
  <conditionalFormatting sqref="B8:B9">
    <cfRule type="expression" dxfId="1" priority="52" stopIfTrue="1">
      <formula>"len($A:$A)=3"</formula>
    </cfRule>
  </conditionalFormatting>
  <conditionalFormatting sqref="B32:B34">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8:C9">
    <cfRule type="expression" dxfId="1" priority="31" stopIfTrue="1">
      <formula>"len($A:$A)=3"</formula>
    </cfRule>
  </conditionalFormatting>
  <conditionalFormatting sqref="C33:C34">
    <cfRule type="expression" dxfId="1" priority="27" stopIfTrue="1">
      <formula>"len($A:$A)=3"</formula>
    </cfRule>
  </conditionalFormatting>
  <conditionalFormatting sqref="C35:C37">
    <cfRule type="expression" dxfId="1" priority="25" stopIfTrue="1">
      <formula>"len($A:$A)=3"</formula>
    </cfRule>
  </conditionalFormatting>
  <conditionalFormatting sqref="D6:D7">
    <cfRule type="expression" dxfId="1" priority="22" stopIfTrue="1">
      <formula>"len($A:$A)=3"</formula>
    </cfRule>
  </conditionalFormatting>
  <conditionalFormatting sqref="D8:D9">
    <cfRule type="expression" dxfId="1" priority="20" stopIfTrue="1">
      <formula>"len($A:$A)=3"</formula>
    </cfRule>
  </conditionalFormatting>
  <conditionalFormatting sqref="D33:D34">
    <cfRule type="expression" dxfId="1" priority="16" stopIfTrue="1">
      <formula>"len($A:$A)=3"</formula>
    </cfRule>
  </conditionalFormatting>
  <conditionalFormatting sqref="D35:D37">
    <cfRule type="expression" dxfId="1" priority="14" stopIfTrue="1">
      <formula>"len($A:$A)=3"</formula>
    </cfRule>
  </conditionalFormatting>
  <conditionalFormatting sqref="D38:D39">
    <cfRule type="expression" dxfId="1" priority="24" stopIfTrue="1">
      <formula>"len($A:$A)=3"</formula>
    </cfRule>
  </conditionalFormatting>
  <conditionalFormatting sqref="F5:F40">
    <cfRule type="cellIs" dxfId="2" priority="36" stopIfTrue="1" operator="lessThan">
      <formula>0</formula>
    </cfRule>
    <cfRule type="cellIs" dxfId="2" priority="37" stopIfTrue="1" operator="lessThan">
      <formula>0</formula>
    </cfRule>
  </conditionalFormatting>
  <conditionalFormatting sqref="A5:B29">
    <cfRule type="expression" dxfId="1" priority="49" stopIfTrue="1">
      <formula>"len($A:$A)=3"</formula>
    </cfRule>
  </conditionalFormatting>
  <conditionalFormatting sqref="B5:B7 B31 B40">
    <cfRule type="expression" dxfId="1" priority="58" stopIfTrue="1">
      <formula>"len($A:$A)=3"</formula>
    </cfRule>
  </conditionalFormatting>
  <conditionalFormatting sqref="C5:C7 D5">
    <cfRule type="expression" dxfId="1" priority="33" stopIfTrue="1">
      <formula>"len($A:$A)=3"</formula>
    </cfRule>
  </conditionalFormatting>
  <conditionalFormatting sqref="C5:C29 D21 D5">
    <cfRule type="expression" dxfId="1" priority="30" stopIfTrue="1">
      <formula>"len($A:$A)=3"</formula>
    </cfRule>
  </conditionalFormatting>
  <conditionalFormatting sqref="D6:D20 D22:D29">
    <cfRule type="expression" dxfId="1" priority="19" stopIfTrue="1">
      <formula>"len($A:$A)=3"</formula>
    </cfRule>
  </conditionalFormatting>
  <conditionalFormatting sqref="C31:C32 D32 C33:D34">
    <cfRule type="expression" dxfId="1" priority="34" stopIfTrue="1">
      <formula>"len($A:$A)=3"</formula>
    </cfRule>
  </conditionalFormatting>
  <conditionalFormatting sqref="D31 D33:D34">
    <cfRule type="expression" dxfId="1" priority="23" stopIfTrue="1">
      <formula>"len($A:$A)=3"</formula>
    </cfRule>
  </conditionalFormatting>
  <conditionalFormatting sqref="A32:B34 B39:B40">
    <cfRule type="expression" dxfId="1" priority="12" stopIfTrue="1">
      <formula>"len($A:$A)=3"</formula>
    </cfRule>
  </conditionalFormatting>
  <conditionalFormatting sqref="C32:D34">
    <cfRule type="expression" dxfId="1" priority="28" stopIfTrue="1">
      <formula>"len($A:$A)=3"</formula>
    </cfRule>
  </conditionalFormatting>
  <conditionalFormatting sqref="A33:B34">
    <cfRule type="expression" dxfId="1" priority="11" stopIfTrue="1">
      <formula>"len($A:$A)=3"</formula>
    </cfRule>
  </conditionalFormatting>
  <conditionalFormatting sqref="A35:D35 B40">
    <cfRule type="expression" dxfId="1" priority="56" stopIfTrue="1">
      <formula>"len($A:$A)=3"</formula>
    </cfRule>
  </conditionalFormatting>
  <conditionalFormatting sqref="A35: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D296"/>
  <sheetViews>
    <sheetView showGridLines="0" showZeros="0" view="pageBreakPreview" zoomScale="60" zoomScaleNormal="115" workbookViewId="0">
      <pane ySplit="3" topLeftCell="A139" activePane="bottomLeft" state="frozen"/>
      <selection/>
      <selection pane="bottomLeft" activeCell="A1" sqref="$A1:$XFD1048576"/>
    </sheetView>
  </sheetViews>
  <sheetFormatPr defaultColWidth="9" defaultRowHeight="14.25"/>
  <cols>
    <col min="1" max="1" width="12.5583333333333" style="475" customWidth="1"/>
    <col min="2" max="2" width="50.75" style="245" customWidth="1"/>
    <col min="3" max="4" width="20.6333333333333" style="245" customWidth="1"/>
    <col min="5" max="5" width="20.6333333333333" style="476" customWidth="1"/>
    <col min="6" max="6" width="9.55833333333333" style="393" customWidth="1"/>
    <col min="7" max="7" width="9.225" style="245" customWidth="1"/>
    <col min="8" max="16384" width="9" style="245"/>
  </cols>
  <sheetData>
    <row r="1" s="472" customFormat="1" ht="45" customHeight="1" spans="1:16384">
      <c r="A1" s="477"/>
      <c r="B1" s="447" t="s">
        <v>1279</v>
      </c>
      <c r="C1" s="447"/>
      <c r="D1" s="447"/>
      <c r="E1" s="448"/>
      <c r="XFC1" s="245"/>
      <c r="XFD1" s="245"/>
    </row>
    <row r="2" s="397" customFormat="1" ht="20.1" customHeight="1" spans="1:6">
      <c r="A2" s="478"/>
      <c r="B2" s="450"/>
      <c r="C2" s="450"/>
      <c r="D2" s="450"/>
      <c r="E2" s="479" t="s">
        <v>2</v>
      </c>
      <c r="F2" s="396"/>
    </row>
    <row r="3" s="403" customFormat="1" ht="45" customHeight="1" spans="1:7">
      <c r="A3" s="454" t="s">
        <v>3</v>
      </c>
      <c r="B3" s="455" t="s">
        <v>4</v>
      </c>
      <c r="C3" s="264" t="s">
        <v>5</v>
      </c>
      <c r="D3" s="264" t="s">
        <v>6</v>
      </c>
      <c r="E3" s="370" t="s">
        <v>7</v>
      </c>
      <c r="F3" s="402" t="s">
        <v>8</v>
      </c>
      <c r="G3" s="403" t="s">
        <v>140</v>
      </c>
    </row>
    <row r="4" ht="48" customHeight="1" spans="1:7">
      <c r="A4" s="480">
        <v>207</v>
      </c>
      <c r="B4" s="457" t="s">
        <v>1280</v>
      </c>
      <c r="C4" s="458">
        <f>SUM(C11,C5)</f>
        <v>12</v>
      </c>
      <c r="D4" s="458">
        <f>SUM(D11,D5)</f>
        <v>29</v>
      </c>
      <c r="E4" s="459">
        <f t="shared" ref="E4:E6" si="0">(D4-C4)/C4</f>
        <v>1.42</v>
      </c>
      <c r="F4" s="408" t="str">
        <f t="shared" ref="F4:F67" si="1">IF(LEN(A4)=3,"是",IF(B4&lt;&gt;"",IF(SUM(C4:D4)&lt;&gt;0,"是","否"),"是"))</f>
        <v>是</v>
      </c>
      <c r="G4" s="245" t="str">
        <f t="shared" ref="G4:G67" si="2">IF(LEN(A4)=3,"类",IF(LEN(A4)=5,"款","项"))</f>
        <v>类</v>
      </c>
    </row>
    <row r="5" ht="26" customHeight="1" spans="1:7">
      <c r="A5" s="409" t="s">
        <v>1281</v>
      </c>
      <c r="B5" s="414" t="s">
        <v>1282</v>
      </c>
      <c r="C5" s="415">
        <f>SUM(C6:C10)</f>
        <v>12</v>
      </c>
      <c r="D5" s="415">
        <f>SUM(D6:D10)</f>
        <v>5</v>
      </c>
      <c r="E5" s="459">
        <f t="shared" si="0"/>
        <v>-0.58</v>
      </c>
      <c r="F5" s="408" t="str">
        <f t="shared" si="1"/>
        <v>是</v>
      </c>
      <c r="G5" s="245" t="str">
        <f t="shared" si="2"/>
        <v>款</v>
      </c>
    </row>
    <row r="6" ht="28" customHeight="1" spans="1:7">
      <c r="A6" s="409" t="s">
        <v>1283</v>
      </c>
      <c r="B6" s="410" t="s">
        <v>1284</v>
      </c>
      <c r="C6" s="411">
        <v>2</v>
      </c>
      <c r="D6" s="411"/>
      <c r="E6" s="481">
        <f t="shared" si="0"/>
        <v>-1</v>
      </c>
      <c r="F6" s="408" t="str">
        <f t="shared" si="1"/>
        <v>是</v>
      </c>
      <c r="G6" s="245" t="str">
        <f t="shared" si="2"/>
        <v>项</v>
      </c>
    </row>
    <row r="7" ht="27" customHeight="1" spans="1:7">
      <c r="A7" s="409" t="s">
        <v>1285</v>
      </c>
      <c r="B7" s="410" t="s">
        <v>1286</v>
      </c>
      <c r="C7" s="411">
        <v>10</v>
      </c>
      <c r="D7" s="411">
        <v>2</v>
      </c>
      <c r="E7" s="416">
        <f t="shared" ref="E4:E67" si="3">IF(C7&gt;0,D7/C7-1,IF(C7&lt;0,-(D7/C7-1),""))</f>
        <v>-0.8</v>
      </c>
      <c r="F7" s="408" t="str">
        <f t="shared" si="1"/>
        <v>是</v>
      </c>
      <c r="G7" s="245" t="str">
        <f t="shared" si="2"/>
        <v>项</v>
      </c>
    </row>
    <row r="8" ht="24" hidden="1" customHeight="1" spans="1:7">
      <c r="A8" s="409" t="s">
        <v>1287</v>
      </c>
      <c r="B8" s="410" t="s">
        <v>1288</v>
      </c>
      <c r="C8" s="411"/>
      <c r="D8" s="411"/>
      <c r="E8" s="416" t="str">
        <f t="shared" si="3"/>
        <v/>
      </c>
      <c r="F8" s="408" t="str">
        <f t="shared" si="1"/>
        <v>否</v>
      </c>
      <c r="G8" s="245" t="str">
        <f t="shared" si="2"/>
        <v>项</v>
      </c>
    </row>
    <row r="9" s="244" customFormat="1" ht="19" hidden="1" customHeight="1" spans="1:7">
      <c r="A9" s="409" t="s">
        <v>1289</v>
      </c>
      <c r="B9" s="410" t="s">
        <v>1290</v>
      </c>
      <c r="C9" s="411"/>
      <c r="D9" s="411"/>
      <c r="E9" s="416" t="str">
        <f t="shared" si="3"/>
        <v/>
      </c>
      <c r="F9" s="408" t="str">
        <f t="shared" si="1"/>
        <v>否</v>
      </c>
      <c r="G9" s="245" t="str">
        <f t="shared" si="2"/>
        <v>项</v>
      </c>
    </row>
    <row r="10" ht="25" customHeight="1" spans="1:7">
      <c r="A10" s="409" t="s">
        <v>1291</v>
      </c>
      <c r="B10" s="410" t="s">
        <v>1292</v>
      </c>
      <c r="C10" s="411"/>
      <c r="D10" s="411">
        <v>3</v>
      </c>
      <c r="E10" s="416" t="str">
        <f t="shared" si="3"/>
        <v/>
      </c>
      <c r="F10" s="408" t="str">
        <f t="shared" si="1"/>
        <v>是</v>
      </c>
      <c r="G10" s="245" t="str">
        <f t="shared" si="2"/>
        <v>项</v>
      </c>
    </row>
    <row r="11" ht="20" customHeight="1" spans="1:7">
      <c r="A11" s="409" t="s">
        <v>1293</v>
      </c>
      <c r="B11" s="414" t="s">
        <v>1294</v>
      </c>
      <c r="C11" s="415">
        <f>SUM(C15)</f>
        <v>0</v>
      </c>
      <c r="D11" s="415">
        <f>SUM(D15)</f>
        <v>24</v>
      </c>
      <c r="E11" s="416" t="str">
        <f t="shared" si="3"/>
        <v/>
      </c>
      <c r="F11" s="408" t="str">
        <f t="shared" si="1"/>
        <v>是</v>
      </c>
      <c r="G11" s="245" t="str">
        <f t="shared" si="2"/>
        <v>款</v>
      </c>
    </row>
    <row r="12" s="244" customFormat="1" ht="19" hidden="1" customHeight="1" spans="1:7">
      <c r="A12" s="409" t="s">
        <v>1295</v>
      </c>
      <c r="B12" s="410" t="s">
        <v>1296</v>
      </c>
      <c r="C12" s="411"/>
      <c r="D12" s="411"/>
      <c r="E12" s="416" t="str">
        <f t="shared" si="3"/>
        <v/>
      </c>
      <c r="F12" s="408" t="str">
        <f t="shared" si="1"/>
        <v>否</v>
      </c>
      <c r="G12" s="245" t="str">
        <f t="shared" si="2"/>
        <v>项</v>
      </c>
    </row>
    <row r="13" ht="26" hidden="1" customHeight="1" spans="1:7">
      <c r="A13" s="409" t="s">
        <v>1297</v>
      </c>
      <c r="B13" s="410" t="s">
        <v>1298</v>
      </c>
      <c r="C13" s="411"/>
      <c r="D13" s="411"/>
      <c r="E13" s="416" t="str">
        <f t="shared" si="3"/>
        <v/>
      </c>
      <c r="F13" s="408" t="str">
        <f t="shared" si="1"/>
        <v>否</v>
      </c>
      <c r="G13" s="245" t="str">
        <f t="shared" si="2"/>
        <v>项</v>
      </c>
    </row>
    <row r="14" s="244" customFormat="1" ht="23" hidden="1" customHeight="1" spans="1:7">
      <c r="A14" s="409" t="s">
        <v>1299</v>
      </c>
      <c r="B14" s="410" t="s">
        <v>1300</v>
      </c>
      <c r="C14" s="411"/>
      <c r="D14" s="411"/>
      <c r="E14" s="416" t="str">
        <f t="shared" si="3"/>
        <v/>
      </c>
      <c r="F14" s="408" t="str">
        <f t="shared" si="1"/>
        <v>否</v>
      </c>
      <c r="G14" s="245" t="str">
        <f t="shared" si="2"/>
        <v>项</v>
      </c>
    </row>
    <row r="15" ht="23" customHeight="1" spans="1:7">
      <c r="A15" s="409" t="s">
        <v>1301</v>
      </c>
      <c r="B15" s="410" t="s">
        <v>1302</v>
      </c>
      <c r="C15" s="411"/>
      <c r="D15" s="411">
        <v>24</v>
      </c>
      <c r="E15" s="416" t="str">
        <f t="shared" si="3"/>
        <v/>
      </c>
      <c r="F15" s="408" t="str">
        <f t="shared" si="1"/>
        <v>是</v>
      </c>
      <c r="G15" s="245" t="str">
        <f t="shared" si="2"/>
        <v>项</v>
      </c>
    </row>
    <row r="16" ht="32" hidden="1" customHeight="1" spans="1:7">
      <c r="A16" s="409" t="s">
        <v>1303</v>
      </c>
      <c r="B16" s="410" t="s">
        <v>1304</v>
      </c>
      <c r="C16" s="411"/>
      <c r="D16" s="411"/>
      <c r="E16" s="416" t="str">
        <f t="shared" si="3"/>
        <v/>
      </c>
      <c r="F16" s="408" t="str">
        <f t="shared" si="1"/>
        <v>否</v>
      </c>
      <c r="G16" s="245" t="str">
        <f t="shared" si="2"/>
        <v>项</v>
      </c>
    </row>
    <row r="17" s="244" customFormat="1" ht="21" hidden="1" customHeight="1" spans="1:7">
      <c r="A17" s="409" t="s">
        <v>1305</v>
      </c>
      <c r="B17" s="410" t="s">
        <v>1306</v>
      </c>
      <c r="C17" s="411">
        <f>SUM(C18:C19)</f>
        <v>0</v>
      </c>
      <c r="D17" s="411">
        <f>SUM(D18:D19)</f>
        <v>0</v>
      </c>
      <c r="E17" s="416" t="str">
        <f t="shared" si="3"/>
        <v/>
      </c>
      <c r="F17" s="408" t="str">
        <f t="shared" si="1"/>
        <v>否</v>
      </c>
      <c r="G17" s="245" t="str">
        <f t="shared" si="2"/>
        <v>款</v>
      </c>
    </row>
    <row r="18" s="244" customFormat="1" ht="23" hidden="1" customHeight="1" spans="1:7">
      <c r="A18" s="409" t="s">
        <v>1307</v>
      </c>
      <c r="B18" s="410" t="s">
        <v>1308</v>
      </c>
      <c r="C18" s="411"/>
      <c r="D18" s="411"/>
      <c r="E18" s="416" t="str">
        <f t="shared" si="3"/>
        <v/>
      </c>
      <c r="F18" s="408" t="str">
        <f t="shared" si="1"/>
        <v>否</v>
      </c>
      <c r="G18" s="245" t="str">
        <f t="shared" si="2"/>
        <v>项</v>
      </c>
    </row>
    <row r="19" s="244" customFormat="1" ht="29" hidden="1" customHeight="1" spans="1:7">
      <c r="A19" s="409" t="s">
        <v>1309</v>
      </c>
      <c r="B19" s="410" t="s">
        <v>1310</v>
      </c>
      <c r="C19" s="411"/>
      <c r="D19" s="411"/>
      <c r="E19" s="416" t="str">
        <f t="shared" si="3"/>
        <v/>
      </c>
      <c r="F19" s="408" t="str">
        <f t="shared" si="1"/>
        <v>否</v>
      </c>
      <c r="G19" s="245" t="str">
        <f t="shared" si="2"/>
        <v>项</v>
      </c>
    </row>
    <row r="20" ht="38" customHeight="1" spans="1:7">
      <c r="A20" s="480" t="s">
        <v>85</v>
      </c>
      <c r="B20" s="457" t="s">
        <v>1311</v>
      </c>
      <c r="C20" s="458"/>
      <c r="D20" s="458"/>
      <c r="E20" s="459"/>
      <c r="F20" s="408" t="str">
        <f t="shared" si="1"/>
        <v>是</v>
      </c>
      <c r="G20" s="245" t="str">
        <f t="shared" si="2"/>
        <v>类</v>
      </c>
    </row>
    <row r="21" ht="38" customHeight="1" spans="1:7">
      <c r="A21" s="409" t="s">
        <v>1312</v>
      </c>
      <c r="B21" s="414" t="s">
        <v>1313</v>
      </c>
      <c r="C21" s="415"/>
      <c r="D21" s="415"/>
      <c r="E21" s="416"/>
      <c r="F21" s="408" t="str">
        <f t="shared" si="1"/>
        <v>否</v>
      </c>
      <c r="G21" s="245" t="str">
        <f t="shared" si="2"/>
        <v>款</v>
      </c>
    </row>
    <row r="22" ht="38" customHeight="1" spans="1:7">
      <c r="A22" s="409" t="s">
        <v>1314</v>
      </c>
      <c r="B22" s="410" t="s">
        <v>1315</v>
      </c>
      <c r="C22" s="411"/>
      <c r="D22" s="411"/>
      <c r="E22" s="416" t="str">
        <f t="shared" si="3"/>
        <v/>
      </c>
      <c r="F22" s="408" t="str">
        <f t="shared" si="1"/>
        <v>否</v>
      </c>
      <c r="G22" s="245" t="str">
        <f t="shared" si="2"/>
        <v>项</v>
      </c>
    </row>
    <row r="23" ht="38" customHeight="1" spans="1:7">
      <c r="A23" s="409" t="s">
        <v>1316</v>
      </c>
      <c r="B23" s="410" t="s">
        <v>1317</v>
      </c>
      <c r="C23" s="411"/>
      <c r="D23" s="411"/>
      <c r="E23" s="416" t="str">
        <f t="shared" si="3"/>
        <v/>
      </c>
      <c r="F23" s="408" t="str">
        <f t="shared" si="1"/>
        <v>否</v>
      </c>
      <c r="G23" s="245" t="str">
        <f t="shared" si="2"/>
        <v>项</v>
      </c>
    </row>
    <row r="24" ht="38" customHeight="1" spans="1:7">
      <c r="A24" s="409" t="s">
        <v>1318</v>
      </c>
      <c r="B24" s="410" t="s">
        <v>1319</v>
      </c>
      <c r="C24" s="411"/>
      <c r="D24" s="411"/>
      <c r="E24" s="416" t="str">
        <f t="shared" si="3"/>
        <v/>
      </c>
      <c r="F24" s="408" t="str">
        <f t="shared" si="1"/>
        <v>否</v>
      </c>
      <c r="G24" s="245" t="str">
        <f t="shared" si="2"/>
        <v>项</v>
      </c>
    </row>
    <row r="25" ht="38" customHeight="1" spans="1:7">
      <c r="A25" s="409" t="s">
        <v>1320</v>
      </c>
      <c r="B25" s="414" t="s">
        <v>1321</v>
      </c>
      <c r="C25" s="415"/>
      <c r="D25" s="415"/>
      <c r="E25" s="416"/>
      <c r="F25" s="408" t="str">
        <f t="shared" si="1"/>
        <v>否</v>
      </c>
      <c r="G25" s="245" t="str">
        <f t="shared" si="2"/>
        <v>款</v>
      </c>
    </row>
    <row r="26" s="244" customFormat="1" ht="38" customHeight="1" spans="1:7">
      <c r="A26" s="409" t="s">
        <v>1322</v>
      </c>
      <c r="B26" s="410" t="s">
        <v>1315</v>
      </c>
      <c r="C26" s="411"/>
      <c r="D26" s="411"/>
      <c r="E26" s="416" t="str">
        <f t="shared" si="3"/>
        <v/>
      </c>
      <c r="F26" s="408" t="str">
        <f t="shared" si="1"/>
        <v>否</v>
      </c>
      <c r="G26" s="245" t="str">
        <f t="shared" si="2"/>
        <v>项</v>
      </c>
    </row>
    <row r="27" ht="38" customHeight="1" spans="1:7">
      <c r="A27" s="409" t="s">
        <v>1323</v>
      </c>
      <c r="B27" s="410" t="s">
        <v>1317</v>
      </c>
      <c r="C27" s="411"/>
      <c r="D27" s="411"/>
      <c r="E27" s="416" t="str">
        <f t="shared" si="3"/>
        <v/>
      </c>
      <c r="F27" s="408" t="str">
        <f t="shared" si="1"/>
        <v>否</v>
      </c>
      <c r="G27" s="245" t="str">
        <f t="shared" si="2"/>
        <v>项</v>
      </c>
    </row>
    <row r="28" ht="38" customHeight="1" spans="1:7">
      <c r="A28" s="409" t="s">
        <v>1324</v>
      </c>
      <c r="B28" s="410" t="s">
        <v>1325</v>
      </c>
      <c r="C28" s="411"/>
      <c r="D28" s="411"/>
      <c r="E28" s="416" t="str">
        <f t="shared" si="3"/>
        <v/>
      </c>
      <c r="F28" s="408" t="str">
        <f t="shared" si="1"/>
        <v>否</v>
      </c>
      <c r="G28" s="245" t="str">
        <f t="shared" si="2"/>
        <v>项</v>
      </c>
    </row>
    <row r="29" s="389" customFormat="1" ht="38" customHeight="1" spans="1:7">
      <c r="A29" s="409" t="s">
        <v>1326</v>
      </c>
      <c r="B29" s="414" t="s">
        <v>1327</v>
      </c>
      <c r="C29" s="415"/>
      <c r="D29" s="415"/>
      <c r="E29" s="416"/>
      <c r="F29" s="408" t="str">
        <f t="shared" si="1"/>
        <v>否</v>
      </c>
      <c r="G29" s="245" t="str">
        <f t="shared" si="2"/>
        <v>款</v>
      </c>
    </row>
    <row r="30" s="244" customFormat="1" ht="38" customHeight="1" spans="1:7">
      <c r="A30" s="409" t="s">
        <v>1328</v>
      </c>
      <c r="B30" s="410" t="s">
        <v>1317</v>
      </c>
      <c r="C30" s="411"/>
      <c r="D30" s="411"/>
      <c r="E30" s="416" t="str">
        <f t="shared" si="3"/>
        <v/>
      </c>
      <c r="F30" s="408" t="str">
        <f t="shared" si="1"/>
        <v>否</v>
      </c>
      <c r="G30" s="245" t="str">
        <f t="shared" si="2"/>
        <v>项</v>
      </c>
    </row>
    <row r="31" s="244" customFormat="1" ht="38" customHeight="1" spans="1:7">
      <c r="A31" s="409" t="s">
        <v>1329</v>
      </c>
      <c r="B31" s="410" t="s">
        <v>1330</v>
      </c>
      <c r="C31" s="411"/>
      <c r="D31" s="411"/>
      <c r="E31" s="416" t="str">
        <f t="shared" si="3"/>
        <v/>
      </c>
      <c r="F31" s="408" t="str">
        <f t="shared" si="1"/>
        <v>否</v>
      </c>
      <c r="G31" s="245" t="str">
        <f t="shared" si="2"/>
        <v>项</v>
      </c>
    </row>
    <row r="32" s="418" customFormat="1" ht="38" customHeight="1" spans="1:7">
      <c r="A32" s="480" t="s">
        <v>89</v>
      </c>
      <c r="B32" s="457" t="s">
        <v>1331</v>
      </c>
      <c r="C32" s="458">
        <f>SUM(C33,C38)</f>
        <v>231</v>
      </c>
      <c r="D32" s="458">
        <f>SUM(D33,D38)</f>
        <v>499</v>
      </c>
      <c r="E32" s="419">
        <f t="shared" si="3"/>
        <v>1.16</v>
      </c>
      <c r="F32" s="417" t="str">
        <f t="shared" si="1"/>
        <v>是</v>
      </c>
      <c r="G32" s="418" t="str">
        <f t="shared" si="2"/>
        <v>类</v>
      </c>
    </row>
    <row r="33" ht="38" customHeight="1" spans="1:7">
      <c r="A33" s="409" t="s">
        <v>1332</v>
      </c>
      <c r="B33" s="414" t="s">
        <v>1333</v>
      </c>
      <c r="C33" s="415"/>
      <c r="D33" s="415"/>
      <c r="E33" s="416"/>
      <c r="F33" s="408" t="str">
        <f t="shared" si="1"/>
        <v>否</v>
      </c>
      <c r="G33" s="245" t="str">
        <f t="shared" si="2"/>
        <v>款</v>
      </c>
    </row>
    <row r="34" s="244" customFormat="1" ht="38" customHeight="1" spans="1:7">
      <c r="A34" s="409">
        <v>2116001</v>
      </c>
      <c r="B34" s="410" t="s">
        <v>1334</v>
      </c>
      <c r="C34" s="411"/>
      <c r="D34" s="411"/>
      <c r="E34" s="416" t="str">
        <f t="shared" si="3"/>
        <v/>
      </c>
      <c r="F34" s="408" t="str">
        <f t="shared" si="1"/>
        <v>否</v>
      </c>
      <c r="G34" s="245" t="str">
        <f t="shared" si="2"/>
        <v>项</v>
      </c>
    </row>
    <row r="35" s="244" customFormat="1" ht="38" customHeight="1" spans="1:7">
      <c r="A35" s="409">
        <v>2116002</v>
      </c>
      <c r="B35" s="410" t="s">
        <v>1335</v>
      </c>
      <c r="C35" s="411"/>
      <c r="D35" s="411"/>
      <c r="E35" s="416" t="str">
        <f t="shared" si="3"/>
        <v/>
      </c>
      <c r="F35" s="408" t="str">
        <f t="shared" si="1"/>
        <v>否</v>
      </c>
      <c r="G35" s="245" t="str">
        <f t="shared" si="2"/>
        <v>项</v>
      </c>
    </row>
    <row r="36" s="244" customFormat="1" ht="38" customHeight="1" spans="1:7">
      <c r="A36" s="409">
        <v>2116003</v>
      </c>
      <c r="B36" s="410" t="s">
        <v>1336</v>
      </c>
      <c r="C36" s="411"/>
      <c r="D36" s="411"/>
      <c r="E36" s="416" t="str">
        <f t="shared" si="3"/>
        <v/>
      </c>
      <c r="F36" s="408" t="str">
        <f t="shared" si="1"/>
        <v>否</v>
      </c>
      <c r="G36" s="245" t="str">
        <f t="shared" si="2"/>
        <v>项</v>
      </c>
    </row>
    <row r="37" s="389" customFormat="1" ht="38" customHeight="1" spans="1:7">
      <c r="A37" s="409">
        <v>2116099</v>
      </c>
      <c r="B37" s="410" t="s">
        <v>1337</v>
      </c>
      <c r="C37" s="411"/>
      <c r="D37" s="411"/>
      <c r="E37" s="416" t="str">
        <f t="shared" si="3"/>
        <v/>
      </c>
      <c r="F37" s="408" t="str">
        <f t="shared" si="1"/>
        <v>否</v>
      </c>
      <c r="G37" s="245" t="str">
        <f t="shared" si="2"/>
        <v>项</v>
      </c>
    </row>
    <row r="38" s="244" customFormat="1" ht="38" customHeight="1" spans="1:7">
      <c r="A38" s="409">
        <v>21198</v>
      </c>
      <c r="B38" s="410" t="s">
        <v>1338</v>
      </c>
      <c r="C38" s="411">
        <f>SUM(C39:C42)</f>
        <v>231</v>
      </c>
      <c r="D38" s="411">
        <f>SUM(D39:D42)</f>
        <v>499</v>
      </c>
      <c r="E38" s="416">
        <f t="shared" si="3"/>
        <v>1.16</v>
      </c>
      <c r="F38" s="408" t="str">
        <f t="shared" si="1"/>
        <v>是</v>
      </c>
      <c r="G38" s="245" t="str">
        <f t="shared" si="2"/>
        <v>款</v>
      </c>
    </row>
    <row r="39" ht="38" customHeight="1" spans="1:7">
      <c r="A39" s="409">
        <v>2119801</v>
      </c>
      <c r="B39" s="410" t="s">
        <v>1339</v>
      </c>
      <c r="C39" s="411"/>
      <c r="D39" s="411"/>
      <c r="E39" s="416" t="str">
        <f t="shared" si="3"/>
        <v/>
      </c>
      <c r="F39" s="408" t="str">
        <f t="shared" si="1"/>
        <v>否</v>
      </c>
      <c r="G39" s="245" t="str">
        <f t="shared" si="2"/>
        <v>项</v>
      </c>
    </row>
    <row r="40" ht="38" customHeight="1" spans="1:7">
      <c r="A40" s="409">
        <v>2119802</v>
      </c>
      <c r="B40" s="410" t="s">
        <v>1340</v>
      </c>
      <c r="C40" s="411"/>
      <c r="D40" s="411"/>
      <c r="E40" s="416" t="str">
        <f t="shared" si="3"/>
        <v/>
      </c>
      <c r="F40" s="408" t="str">
        <f t="shared" si="1"/>
        <v>否</v>
      </c>
      <c r="G40" s="245" t="str">
        <f t="shared" si="2"/>
        <v>项</v>
      </c>
    </row>
    <row r="41" ht="38" customHeight="1" spans="1:7">
      <c r="A41" s="409">
        <v>2119803</v>
      </c>
      <c r="B41" s="410" t="s">
        <v>1341</v>
      </c>
      <c r="C41" s="411"/>
      <c r="D41" s="411"/>
      <c r="E41" s="416" t="str">
        <f t="shared" si="3"/>
        <v/>
      </c>
      <c r="F41" s="408" t="str">
        <f t="shared" si="1"/>
        <v>否</v>
      </c>
      <c r="G41" s="245" t="str">
        <f t="shared" si="2"/>
        <v>项</v>
      </c>
    </row>
    <row r="42" ht="38" customHeight="1" spans="1:7">
      <c r="A42" s="409">
        <v>2119899</v>
      </c>
      <c r="B42" s="410" t="s">
        <v>1342</v>
      </c>
      <c r="C42" s="411">
        <v>231</v>
      </c>
      <c r="D42" s="411">
        <v>499</v>
      </c>
      <c r="E42" s="416">
        <f t="shared" si="3"/>
        <v>1.16</v>
      </c>
      <c r="F42" s="408" t="str">
        <f t="shared" si="1"/>
        <v>是</v>
      </c>
      <c r="G42" s="245" t="str">
        <f t="shared" si="2"/>
        <v>项</v>
      </c>
    </row>
    <row r="43" ht="38" customHeight="1" spans="1:7">
      <c r="A43" s="480" t="s">
        <v>91</v>
      </c>
      <c r="B43" s="457" t="s">
        <v>1343</v>
      </c>
      <c r="C43" s="458">
        <f>SUM(C44,C70)</f>
        <v>7283</v>
      </c>
      <c r="D43" s="458">
        <f>SUM(D44,D70,D100)</f>
        <v>32175</v>
      </c>
      <c r="E43" s="459">
        <f>(D43-C43)/C43</f>
        <v>3.42</v>
      </c>
      <c r="F43" s="408" t="str">
        <f t="shared" si="1"/>
        <v>是</v>
      </c>
      <c r="G43" s="245" t="str">
        <f t="shared" si="2"/>
        <v>类</v>
      </c>
    </row>
    <row r="44" ht="35" customHeight="1" spans="1:7">
      <c r="A44" s="409" t="s">
        <v>1344</v>
      </c>
      <c r="B44" s="414" t="s">
        <v>1345</v>
      </c>
      <c r="C44" s="415">
        <f>SUM(C45:C57)</f>
        <v>7283</v>
      </c>
      <c r="D44" s="415">
        <f>SUM(D45:D58)</f>
        <v>27975</v>
      </c>
      <c r="E44" s="459">
        <f>(D44-C44)/C44</f>
        <v>2.84</v>
      </c>
      <c r="F44" s="408" t="str">
        <f t="shared" si="1"/>
        <v>是</v>
      </c>
      <c r="G44" s="245" t="str">
        <f t="shared" si="2"/>
        <v>款</v>
      </c>
    </row>
    <row r="45" ht="38" customHeight="1" spans="1:7">
      <c r="A45" s="409" t="s">
        <v>1346</v>
      </c>
      <c r="B45" s="410" t="s">
        <v>1347</v>
      </c>
      <c r="C45" s="411">
        <v>5206</v>
      </c>
      <c r="D45" s="411">
        <v>13716</v>
      </c>
      <c r="E45" s="416">
        <f t="shared" si="3"/>
        <v>1.635</v>
      </c>
      <c r="F45" s="408" t="str">
        <f t="shared" si="1"/>
        <v>是</v>
      </c>
      <c r="G45" s="245" t="str">
        <f t="shared" si="2"/>
        <v>项</v>
      </c>
    </row>
    <row r="46" ht="38" customHeight="1" spans="1:7">
      <c r="A46" s="409" t="s">
        <v>1348</v>
      </c>
      <c r="B46" s="410" t="s">
        <v>1349</v>
      </c>
      <c r="C46" s="411"/>
      <c r="D46" s="411"/>
      <c r="E46" s="416" t="str">
        <f t="shared" si="3"/>
        <v/>
      </c>
      <c r="F46" s="408" t="str">
        <f t="shared" si="1"/>
        <v>否</v>
      </c>
      <c r="G46" s="245" t="str">
        <f t="shared" si="2"/>
        <v>项</v>
      </c>
    </row>
    <row r="47" ht="38" customHeight="1" spans="1:7">
      <c r="A47" s="409" t="s">
        <v>1350</v>
      </c>
      <c r="B47" s="410" t="s">
        <v>1351</v>
      </c>
      <c r="C47" s="411"/>
      <c r="D47" s="411"/>
      <c r="E47" s="416" t="str">
        <f t="shared" si="3"/>
        <v/>
      </c>
      <c r="F47" s="408" t="str">
        <f t="shared" si="1"/>
        <v>否</v>
      </c>
      <c r="G47" s="245" t="str">
        <f t="shared" si="2"/>
        <v>项</v>
      </c>
    </row>
    <row r="48" ht="25" customHeight="1" spans="1:7">
      <c r="A48" s="409" t="s">
        <v>1352</v>
      </c>
      <c r="B48" s="410" t="s">
        <v>1353</v>
      </c>
      <c r="C48" s="411">
        <v>95</v>
      </c>
      <c r="D48" s="411">
        <v>2900</v>
      </c>
      <c r="E48" s="416">
        <f t="shared" si="3"/>
        <v>29.526</v>
      </c>
      <c r="F48" s="408" t="str">
        <f t="shared" si="1"/>
        <v>是</v>
      </c>
      <c r="G48" s="245" t="str">
        <f t="shared" si="2"/>
        <v>项</v>
      </c>
    </row>
    <row r="49" ht="38" customHeight="1" spans="1:7">
      <c r="A49" s="409" t="s">
        <v>1354</v>
      </c>
      <c r="B49" s="410" t="s">
        <v>1355</v>
      </c>
      <c r="C49" s="411"/>
      <c r="D49" s="411"/>
      <c r="E49" s="416" t="str">
        <f t="shared" si="3"/>
        <v/>
      </c>
      <c r="F49" s="408" t="str">
        <f t="shared" si="1"/>
        <v>否</v>
      </c>
      <c r="G49" s="245" t="str">
        <f t="shared" si="2"/>
        <v>项</v>
      </c>
    </row>
    <row r="50" ht="38" customHeight="1" spans="1:7">
      <c r="A50" s="409" t="s">
        <v>1356</v>
      </c>
      <c r="B50" s="410" t="s">
        <v>1357</v>
      </c>
      <c r="C50" s="411"/>
      <c r="D50" s="411"/>
      <c r="E50" s="416" t="str">
        <f t="shared" si="3"/>
        <v/>
      </c>
      <c r="F50" s="408" t="str">
        <f t="shared" si="1"/>
        <v>否</v>
      </c>
      <c r="G50" s="245" t="str">
        <f t="shared" si="2"/>
        <v>项</v>
      </c>
    </row>
    <row r="51" ht="38" customHeight="1" spans="1:7">
      <c r="A51" s="409" t="s">
        <v>1358</v>
      </c>
      <c r="B51" s="410" t="s">
        <v>1359</v>
      </c>
      <c r="C51" s="411"/>
      <c r="D51" s="411"/>
      <c r="E51" s="416" t="str">
        <f t="shared" si="3"/>
        <v/>
      </c>
      <c r="F51" s="408" t="str">
        <f t="shared" si="1"/>
        <v>否</v>
      </c>
      <c r="G51" s="245" t="str">
        <f t="shared" si="2"/>
        <v>项</v>
      </c>
    </row>
    <row r="52" ht="38" customHeight="1" spans="1:7">
      <c r="A52" s="409" t="s">
        <v>1360</v>
      </c>
      <c r="B52" s="410" t="s">
        <v>1361</v>
      </c>
      <c r="C52" s="411"/>
      <c r="D52" s="411"/>
      <c r="E52" s="416" t="str">
        <f t="shared" si="3"/>
        <v/>
      </c>
      <c r="F52" s="408" t="str">
        <f t="shared" si="1"/>
        <v>否</v>
      </c>
      <c r="G52" s="245" t="str">
        <f t="shared" si="2"/>
        <v>项</v>
      </c>
    </row>
    <row r="53" ht="38" customHeight="1" spans="1:7">
      <c r="A53" s="409" t="s">
        <v>1362</v>
      </c>
      <c r="B53" s="410" t="s">
        <v>1363</v>
      </c>
      <c r="C53" s="411"/>
      <c r="D53" s="411"/>
      <c r="E53" s="416" t="str">
        <f t="shared" si="3"/>
        <v/>
      </c>
      <c r="F53" s="408" t="str">
        <f t="shared" si="1"/>
        <v>否</v>
      </c>
      <c r="G53" s="245" t="str">
        <f t="shared" si="2"/>
        <v>项</v>
      </c>
    </row>
    <row r="54" ht="38" customHeight="1" spans="1:7">
      <c r="A54" s="409" t="s">
        <v>1364</v>
      </c>
      <c r="B54" s="410" t="s">
        <v>1365</v>
      </c>
      <c r="C54" s="411"/>
      <c r="D54" s="411"/>
      <c r="E54" s="416" t="str">
        <f t="shared" si="3"/>
        <v/>
      </c>
      <c r="F54" s="408" t="str">
        <f t="shared" si="1"/>
        <v>否</v>
      </c>
      <c r="G54" s="245" t="str">
        <f t="shared" si="2"/>
        <v>项</v>
      </c>
    </row>
    <row r="55" ht="38" customHeight="1" spans="1:7">
      <c r="A55" s="409" t="s">
        <v>1366</v>
      </c>
      <c r="B55" s="410" t="s">
        <v>1367</v>
      </c>
      <c r="C55" s="411"/>
      <c r="D55" s="411"/>
      <c r="E55" s="416" t="str">
        <f t="shared" si="3"/>
        <v/>
      </c>
      <c r="F55" s="408" t="str">
        <f t="shared" si="1"/>
        <v>否</v>
      </c>
      <c r="G55" s="245" t="str">
        <f t="shared" si="2"/>
        <v>项</v>
      </c>
    </row>
    <row r="56" ht="38" customHeight="1" spans="1:6">
      <c r="A56" s="409">
        <v>2120814</v>
      </c>
      <c r="B56" s="410" t="s">
        <v>1368</v>
      </c>
      <c r="C56" s="482">
        <v>502</v>
      </c>
      <c r="D56" s="411">
        <v>3921</v>
      </c>
      <c r="E56" s="416">
        <f t="shared" si="3"/>
        <v>6.811</v>
      </c>
      <c r="F56" s="408"/>
    </row>
    <row r="57" ht="38" customHeight="1" spans="1:6">
      <c r="A57" s="409">
        <v>2120815</v>
      </c>
      <c r="B57" s="410" t="s">
        <v>1369</v>
      </c>
      <c r="C57" s="482">
        <v>1480</v>
      </c>
      <c r="D57" s="483"/>
      <c r="E57" s="416">
        <f t="shared" si="3"/>
        <v>-1</v>
      </c>
      <c r="F57" s="408"/>
    </row>
    <row r="58" ht="38" customHeight="1" spans="1:7">
      <c r="A58" s="409" t="s">
        <v>1370</v>
      </c>
      <c r="B58" s="410" t="s">
        <v>1371</v>
      </c>
      <c r="C58" s="411"/>
      <c r="D58" s="411">
        <v>7438</v>
      </c>
      <c r="E58" s="416" t="str">
        <f t="shared" si="3"/>
        <v/>
      </c>
      <c r="F58" s="408" t="str">
        <f t="shared" ref="F58:F99" si="4">IF(LEN(A58)=3,"是",IF(B58&lt;&gt;"",IF(SUM(C58:D58)&lt;&gt;0,"是","否"),"是"))</f>
        <v>是</v>
      </c>
      <c r="G58" s="245" t="str">
        <f t="shared" ref="G58:G99" si="5">IF(LEN(A58)=3,"类",IF(LEN(A58)=5,"款","项"))</f>
        <v>项</v>
      </c>
    </row>
    <row r="59" ht="38" customHeight="1" spans="1:7">
      <c r="A59" s="409" t="s">
        <v>1372</v>
      </c>
      <c r="B59" s="414" t="s">
        <v>1373</v>
      </c>
      <c r="C59" s="415"/>
      <c r="D59" s="415"/>
      <c r="E59" s="416"/>
      <c r="F59" s="408" t="str">
        <f t="shared" si="4"/>
        <v>否</v>
      </c>
      <c r="G59" s="245" t="str">
        <f t="shared" si="5"/>
        <v>款</v>
      </c>
    </row>
    <row r="60" ht="38" customHeight="1" spans="1:7">
      <c r="A60" s="409" t="s">
        <v>1374</v>
      </c>
      <c r="B60" s="410" t="s">
        <v>1347</v>
      </c>
      <c r="C60" s="411"/>
      <c r="D60" s="411"/>
      <c r="E60" s="416" t="str">
        <f>IF(C60&gt;0,D60/C60-1,IF(C60&lt;0,-(D60/C60-1),""))</f>
        <v/>
      </c>
      <c r="F60" s="408" t="str">
        <f t="shared" si="4"/>
        <v>否</v>
      </c>
      <c r="G60" s="245" t="str">
        <f t="shared" si="5"/>
        <v>项</v>
      </c>
    </row>
    <row r="61" ht="38" customHeight="1" spans="1:7">
      <c r="A61" s="409" t="s">
        <v>1375</v>
      </c>
      <c r="B61" s="410" t="s">
        <v>1349</v>
      </c>
      <c r="C61" s="411"/>
      <c r="D61" s="411"/>
      <c r="E61" s="416" t="str">
        <f>IF(C61&gt;0,D61/C61-1,IF(C61&lt;0,-(D61/C61-1),""))</f>
        <v/>
      </c>
      <c r="F61" s="408" t="str">
        <f t="shared" si="4"/>
        <v>否</v>
      </c>
      <c r="G61" s="245" t="str">
        <f t="shared" si="5"/>
        <v>项</v>
      </c>
    </row>
    <row r="62" ht="38" customHeight="1" spans="1:7">
      <c r="A62" s="409" t="s">
        <v>1376</v>
      </c>
      <c r="B62" s="410" t="s">
        <v>1377</v>
      </c>
      <c r="C62" s="411"/>
      <c r="D62" s="411"/>
      <c r="E62" s="416" t="str">
        <f>IF(C62&gt;0,D62/C62-1,IF(C62&lt;0,-(D62/C62-1),""))</f>
        <v/>
      </c>
      <c r="F62" s="408" t="str">
        <f t="shared" si="4"/>
        <v>否</v>
      </c>
      <c r="G62" s="245" t="str">
        <f t="shared" si="5"/>
        <v>项</v>
      </c>
    </row>
    <row r="63" ht="38" customHeight="1" spans="1:7">
      <c r="A63" s="409" t="s">
        <v>1378</v>
      </c>
      <c r="B63" s="414" t="s">
        <v>1379</v>
      </c>
      <c r="C63" s="415"/>
      <c r="D63" s="415"/>
      <c r="E63" s="416"/>
      <c r="F63" s="408" t="str">
        <f t="shared" si="4"/>
        <v>否</v>
      </c>
      <c r="G63" s="245" t="str">
        <f t="shared" si="5"/>
        <v>款</v>
      </c>
    </row>
    <row r="64" ht="38" customHeight="1" spans="1:7">
      <c r="A64" s="409" t="s">
        <v>1380</v>
      </c>
      <c r="B64" s="414" t="s">
        <v>1381</v>
      </c>
      <c r="C64" s="415"/>
      <c r="D64" s="415"/>
      <c r="E64" s="416"/>
      <c r="F64" s="408" t="str">
        <f t="shared" si="4"/>
        <v>否</v>
      </c>
      <c r="G64" s="245" t="str">
        <f t="shared" si="5"/>
        <v>款</v>
      </c>
    </row>
    <row r="65" ht="38" customHeight="1" spans="1:7">
      <c r="A65" s="409" t="s">
        <v>1382</v>
      </c>
      <c r="B65" s="410" t="s">
        <v>1383</v>
      </c>
      <c r="C65" s="411"/>
      <c r="D65" s="411"/>
      <c r="E65" s="416" t="str">
        <f t="shared" ref="E65:E73" si="6">IF(C65&gt;0,D65/C65-1,IF(C65&lt;0,-(D65/C65-1),""))</f>
        <v/>
      </c>
      <c r="F65" s="408" t="str">
        <f t="shared" si="4"/>
        <v>否</v>
      </c>
      <c r="G65" s="245" t="str">
        <f t="shared" si="5"/>
        <v>项</v>
      </c>
    </row>
    <row r="66" ht="38" customHeight="1" spans="1:7">
      <c r="A66" s="409" t="s">
        <v>1384</v>
      </c>
      <c r="B66" s="410" t="s">
        <v>1385</v>
      </c>
      <c r="C66" s="411"/>
      <c r="D66" s="411"/>
      <c r="E66" s="416" t="str">
        <f t="shared" si="6"/>
        <v/>
      </c>
      <c r="F66" s="408" t="str">
        <f t="shared" si="4"/>
        <v>否</v>
      </c>
      <c r="G66" s="245" t="str">
        <f t="shared" si="5"/>
        <v>项</v>
      </c>
    </row>
    <row r="67" ht="38" customHeight="1" spans="1:7">
      <c r="A67" s="409" t="s">
        <v>1386</v>
      </c>
      <c r="B67" s="410" t="s">
        <v>1387</v>
      </c>
      <c r="C67" s="411"/>
      <c r="D67" s="411"/>
      <c r="E67" s="416" t="str">
        <f t="shared" si="6"/>
        <v/>
      </c>
      <c r="F67" s="408" t="str">
        <f t="shared" si="4"/>
        <v>否</v>
      </c>
      <c r="G67" s="245" t="str">
        <f t="shared" si="5"/>
        <v>项</v>
      </c>
    </row>
    <row r="68" ht="38" customHeight="1" spans="1:7">
      <c r="A68" s="409" t="s">
        <v>1388</v>
      </c>
      <c r="B68" s="410" t="s">
        <v>1389</v>
      </c>
      <c r="C68" s="411"/>
      <c r="D68" s="411"/>
      <c r="E68" s="416" t="str">
        <f t="shared" si="6"/>
        <v/>
      </c>
      <c r="F68" s="408" t="str">
        <f t="shared" si="4"/>
        <v>否</v>
      </c>
      <c r="G68" s="245" t="str">
        <f t="shared" si="5"/>
        <v>项</v>
      </c>
    </row>
    <row r="69" ht="38" customHeight="1" spans="1:7">
      <c r="A69" s="409" t="s">
        <v>1390</v>
      </c>
      <c r="B69" s="410" t="s">
        <v>1391</v>
      </c>
      <c r="C69" s="411"/>
      <c r="D69" s="411"/>
      <c r="E69" s="416" t="str">
        <f t="shared" si="6"/>
        <v/>
      </c>
      <c r="F69" s="408" t="str">
        <f t="shared" si="4"/>
        <v>否</v>
      </c>
      <c r="G69" s="245" t="str">
        <f t="shared" si="5"/>
        <v>项</v>
      </c>
    </row>
    <row r="70" ht="38" customHeight="1" spans="1:7">
      <c r="A70" s="409" t="s">
        <v>1392</v>
      </c>
      <c r="B70" s="414" t="s">
        <v>1393</v>
      </c>
      <c r="C70" s="415">
        <f>SUM(C73)</f>
        <v>0</v>
      </c>
      <c r="D70" s="415">
        <f>SUM(D73)</f>
        <v>500</v>
      </c>
      <c r="E70" s="416" t="str">
        <f t="shared" si="6"/>
        <v/>
      </c>
      <c r="F70" s="408" t="str">
        <f t="shared" si="4"/>
        <v>是</v>
      </c>
      <c r="G70" s="245" t="str">
        <f t="shared" si="5"/>
        <v>款</v>
      </c>
    </row>
    <row r="71" ht="38" customHeight="1" spans="1:7">
      <c r="A71" s="409" t="s">
        <v>1394</v>
      </c>
      <c r="B71" s="410" t="s">
        <v>1395</v>
      </c>
      <c r="C71" s="411"/>
      <c r="D71" s="411"/>
      <c r="E71" s="416" t="str">
        <f t="shared" si="6"/>
        <v/>
      </c>
      <c r="F71" s="408" t="str">
        <f t="shared" si="4"/>
        <v>否</v>
      </c>
      <c r="G71" s="245" t="str">
        <f t="shared" si="5"/>
        <v>项</v>
      </c>
    </row>
    <row r="72" ht="38" customHeight="1" spans="1:7">
      <c r="A72" s="409" t="s">
        <v>1396</v>
      </c>
      <c r="B72" s="410" t="s">
        <v>1397</v>
      </c>
      <c r="C72" s="411"/>
      <c r="D72" s="411"/>
      <c r="E72" s="416" t="str">
        <f t="shared" si="6"/>
        <v/>
      </c>
      <c r="F72" s="408" t="str">
        <f t="shared" si="4"/>
        <v>否</v>
      </c>
      <c r="G72" s="245" t="str">
        <f t="shared" si="5"/>
        <v>项</v>
      </c>
    </row>
    <row r="73" ht="38" customHeight="1" spans="1:7">
      <c r="A73" s="409" t="s">
        <v>1398</v>
      </c>
      <c r="B73" s="410" t="s">
        <v>1399</v>
      </c>
      <c r="C73" s="411"/>
      <c r="D73" s="411">
        <v>500</v>
      </c>
      <c r="E73" s="416" t="str">
        <f t="shared" si="6"/>
        <v/>
      </c>
      <c r="F73" s="408" t="str">
        <f t="shared" si="4"/>
        <v>是</v>
      </c>
      <c r="G73" s="245" t="str">
        <f t="shared" si="5"/>
        <v>项</v>
      </c>
    </row>
    <row r="74" ht="38" customHeight="1" spans="1:7">
      <c r="A74" s="409" t="s">
        <v>1400</v>
      </c>
      <c r="B74" s="414" t="s">
        <v>1401</v>
      </c>
      <c r="C74" s="415"/>
      <c r="D74" s="415"/>
      <c r="E74" s="416"/>
      <c r="F74" s="408" t="str">
        <f t="shared" si="4"/>
        <v>否</v>
      </c>
      <c r="G74" s="245" t="str">
        <f t="shared" si="5"/>
        <v>款</v>
      </c>
    </row>
    <row r="75" ht="38" customHeight="1" spans="1:7">
      <c r="A75" s="409" t="s">
        <v>1402</v>
      </c>
      <c r="B75" s="410" t="s">
        <v>1347</v>
      </c>
      <c r="C75" s="411"/>
      <c r="D75" s="411"/>
      <c r="E75" s="416" t="str">
        <f>IF(C75&gt;0,D75/C75-1,IF(C75&lt;0,-(D75/C75-1),""))</f>
        <v/>
      </c>
      <c r="F75" s="408" t="str">
        <f t="shared" si="4"/>
        <v>否</v>
      </c>
      <c r="G75" s="245" t="str">
        <f t="shared" si="5"/>
        <v>项</v>
      </c>
    </row>
    <row r="76" ht="38" customHeight="1" spans="1:7">
      <c r="A76" s="409" t="s">
        <v>1403</v>
      </c>
      <c r="B76" s="410" t="s">
        <v>1349</v>
      </c>
      <c r="C76" s="411"/>
      <c r="D76" s="411"/>
      <c r="E76" s="416" t="str">
        <f>IF(C76&gt;0,D76/C76-1,IF(C76&lt;0,-(D76/C76-1),""))</f>
        <v/>
      </c>
      <c r="F76" s="408" t="str">
        <f t="shared" si="4"/>
        <v>否</v>
      </c>
      <c r="G76" s="245" t="str">
        <f t="shared" si="5"/>
        <v>项</v>
      </c>
    </row>
    <row r="77" ht="38" customHeight="1" spans="1:7">
      <c r="A77" s="409" t="s">
        <v>1404</v>
      </c>
      <c r="B77" s="410" t="s">
        <v>1405</v>
      </c>
      <c r="C77" s="411"/>
      <c r="D77" s="411"/>
      <c r="E77" s="416" t="str">
        <f>IF(C77&gt;0,D77/C77-1,IF(C77&lt;0,-(D77/C77-1),""))</f>
        <v/>
      </c>
      <c r="F77" s="408" t="str">
        <f t="shared" si="4"/>
        <v>否</v>
      </c>
      <c r="G77" s="245" t="str">
        <f t="shared" si="5"/>
        <v>项</v>
      </c>
    </row>
    <row r="78" ht="38" customHeight="1" spans="1:7">
      <c r="A78" s="409" t="s">
        <v>1406</v>
      </c>
      <c r="B78" s="414" t="s">
        <v>1407</v>
      </c>
      <c r="C78" s="415"/>
      <c r="D78" s="415"/>
      <c r="E78" s="416"/>
      <c r="F78" s="408" t="str">
        <f t="shared" si="4"/>
        <v>否</v>
      </c>
      <c r="G78" s="245" t="str">
        <f t="shared" si="5"/>
        <v>款</v>
      </c>
    </row>
    <row r="79" ht="38" customHeight="1" spans="1:7">
      <c r="A79" s="409" t="s">
        <v>1408</v>
      </c>
      <c r="B79" s="410" t="s">
        <v>1347</v>
      </c>
      <c r="C79" s="411"/>
      <c r="D79" s="411"/>
      <c r="E79" s="416" t="str">
        <f>IF(C79&gt;0,D79/C79-1,IF(C79&lt;0,-(D79/C79-1),""))</f>
        <v/>
      </c>
      <c r="F79" s="408" t="str">
        <f t="shared" si="4"/>
        <v>否</v>
      </c>
      <c r="G79" s="245" t="str">
        <f t="shared" si="5"/>
        <v>项</v>
      </c>
    </row>
    <row r="80" ht="38" customHeight="1" spans="1:7">
      <c r="A80" s="409" t="s">
        <v>1409</v>
      </c>
      <c r="B80" s="410" t="s">
        <v>1349</v>
      </c>
      <c r="C80" s="411"/>
      <c r="D80" s="411"/>
      <c r="E80" s="416" t="str">
        <f>IF(C80&gt;0,D80/C80-1,IF(C80&lt;0,-(D80/C80-1),""))</f>
        <v/>
      </c>
      <c r="F80" s="408" t="str">
        <f t="shared" si="4"/>
        <v>否</v>
      </c>
      <c r="G80" s="245" t="str">
        <f t="shared" si="5"/>
        <v>项</v>
      </c>
    </row>
    <row r="81" s="244" customFormat="1" ht="38" customHeight="1" spans="1:7">
      <c r="A81" s="409" t="s">
        <v>1410</v>
      </c>
      <c r="B81" s="410" t="s">
        <v>1411</v>
      </c>
      <c r="C81" s="411"/>
      <c r="D81" s="411"/>
      <c r="E81" s="416" t="str">
        <f>IF(C81&gt;0,D81/C81-1,IF(C81&lt;0,-(D81/C81-1),""))</f>
        <v/>
      </c>
      <c r="F81" s="408" t="str">
        <f t="shared" si="4"/>
        <v>否</v>
      </c>
      <c r="G81" s="245" t="str">
        <f t="shared" si="5"/>
        <v>项</v>
      </c>
    </row>
    <row r="82" s="244" customFormat="1" ht="38" customHeight="1" spans="1:7">
      <c r="A82" s="409" t="s">
        <v>1412</v>
      </c>
      <c r="B82" s="414" t="s">
        <v>1413</v>
      </c>
      <c r="C82" s="415"/>
      <c r="D82" s="415"/>
      <c r="E82" s="416"/>
      <c r="F82" s="408" t="str">
        <f t="shared" si="4"/>
        <v>否</v>
      </c>
      <c r="G82" s="245" t="str">
        <f t="shared" si="5"/>
        <v>款</v>
      </c>
    </row>
    <row r="83" s="244" customFormat="1" ht="38" customHeight="1" spans="1:7">
      <c r="A83" s="409" t="s">
        <v>1414</v>
      </c>
      <c r="B83" s="410" t="s">
        <v>1383</v>
      </c>
      <c r="C83" s="411"/>
      <c r="D83" s="411"/>
      <c r="E83" s="416" t="str">
        <f>IF(C83&gt;0,D83/C83-1,IF(C83&lt;0,-(D83/C83-1),""))</f>
        <v/>
      </c>
      <c r="F83" s="408" t="str">
        <f t="shared" si="4"/>
        <v>否</v>
      </c>
      <c r="G83" s="245" t="str">
        <f t="shared" si="5"/>
        <v>项</v>
      </c>
    </row>
    <row r="84" s="244" customFormat="1" ht="38" customHeight="1" spans="1:7">
      <c r="A84" s="409" t="s">
        <v>1415</v>
      </c>
      <c r="B84" s="410" t="s">
        <v>1385</v>
      </c>
      <c r="C84" s="411"/>
      <c r="D84" s="411"/>
      <c r="E84" s="416" t="str">
        <f>IF(C84&gt;0,D84/C84-1,IF(C84&lt;0,-(D84/C84-1),""))</f>
        <v/>
      </c>
      <c r="F84" s="408" t="str">
        <f t="shared" si="4"/>
        <v>否</v>
      </c>
      <c r="G84" s="245" t="str">
        <f t="shared" si="5"/>
        <v>项</v>
      </c>
    </row>
    <row r="85" s="244" customFormat="1" ht="38" customHeight="1" spans="1:7">
      <c r="A85" s="409" t="s">
        <v>1416</v>
      </c>
      <c r="B85" s="410" t="s">
        <v>1387</v>
      </c>
      <c r="C85" s="411"/>
      <c r="D85" s="411"/>
      <c r="E85" s="416" t="str">
        <f>IF(C85&gt;0,D85/C85-1,IF(C85&lt;0,-(D85/C85-1),""))</f>
        <v/>
      </c>
      <c r="F85" s="408" t="str">
        <f t="shared" si="4"/>
        <v>否</v>
      </c>
      <c r="G85" s="245" t="str">
        <f t="shared" si="5"/>
        <v>项</v>
      </c>
    </row>
    <row r="86" s="244" customFormat="1" ht="38" customHeight="1" spans="1:7">
      <c r="A86" s="409" t="s">
        <v>1417</v>
      </c>
      <c r="B86" s="410" t="s">
        <v>1389</v>
      </c>
      <c r="C86" s="411"/>
      <c r="D86" s="411"/>
      <c r="E86" s="416" t="str">
        <f>IF(C86&gt;0,D86/C86-1,IF(C86&lt;0,-(D86/C86-1),""))</f>
        <v/>
      </c>
      <c r="F86" s="408" t="str">
        <f t="shared" si="4"/>
        <v>否</v>
      </c>
      <c r="G86" s="245" t="str">
        <f t="shared" si="5"/>
        <v>项</v>
      </c>
    </row>
    <row r="87" s="244" customFormat="1" ht="38" customHeight="1" spans="1:7">
      <c r="A87" s="409" t="s">
        <v>1418</v>
      </c>
      <c r="B87" s="410" t="s">
        <v>1419</v>
      </c>
      <c r="C87" s="411"/>
      <c r="D87" s="411"/>
      <c r="E87" s="416" t="str">
        <f>IF(C87&gt;0,D87/C87-1,IF(C87&lt;0,-(D87/C87-1),""))</f>
        <v/>
      </c>
      <c r="F87" s="408" t="str">
        <f t="shared" si="4"/>
        <v>否</v>
      </c>
      <c r="G87" s="245" t="str">
        <f t="shared" si="5"/>
        <v>项</v>
      </c>
    </row>
    <row r="88" s="244" customFormat="1" ht="38" customHeight="1" spans="1:7">
      <c r="A88" s="409" t="s">
        <v>1420</v>
      </c>
      <c r="B88" s="414" t="s">
        <v>1421</v>
      </c>
      <c r="C88" s="415"/>
      <c r="D88" s="415"/>
      <c r="E88" s="416"/>
      <c r="F88" s="408" t="str">
        <f t="shared" si="4"/>
        <v>否</v>
      </c>
      <c r="G88" s="245" t="str">
        <f t="shared" si="5"/>
        <v>款</v>
      </c>
    </row>
    <row r="89" s="244" customFormat="1" ht="38" customHeight="1" spans="1:7">
      <c r="A89" s="409" t="s">
        <v>1422</v>
      </c>
      <c r="B89" s="410" t="s">
        <v>1395</v>
      </c>
      <c r="C89" s="411"/>
      <c r="D89" s="411"/>
      <c r="E89" s="416" t="str">
        <f>IF(C89&gt;0,D89/C89-1,IF(C89&lt;0,-(D89/C89-1),""))</f>
        <v/>
      </c>
      <c r="F89" s="408" t="str">
        <f t="shared" si="4"/>
        <v>否</v>
      </c>
      <c r="G89" s="245" t="str">
        <f t="shared" si="5"/>
        <v>项</v>
      </c>
    </row>
    <row r="90" s="244" customFormat="1" ht="38" customHeight="1" spans="1:7">
      <c r="A90" s="409" t="s">
        <v>1423</v>
      </c>
      <c r="B90" s="410" t="s">
        <v>1424</v>
      </c>
      <c r="C90" s="411"/>
      <c r="D90" s="411"/>
      <c r="E90" s="416" t="str">
        <f>IF(C90&gt;0,D90/C90-1,IF(C90&lt;0,-(D90/C90-1),""))</f>
        <v/>
      </c>
      <c r="F90" s="408" t="str">
        <f t="shared" si="4"/>
        <v>否</v>
      </c>
      <c r="G90" s="245" t="str">
        <f t="shared" si="5"/>
        <v>项</v>
      </c>
    </row>
    <row r="91" s="244" customFormat="1" ht="38" customHeight="1" spans="1:7">
      <c r="A91" s="409" t="s">
        <v>1425</v>
      </c>
      <c r="B91" s="414" t="s">
        <v>1426</v>
      </c>
      <c r="C91" s="415"/>
      <c r="D91" s="415"/>
      <c r="E91" s="416"/>
      <c r="F91" s="408" t="str">
        <f t="shared" si="4"/>
        <v>否</v>
      </c>
      <c r="G91" s="245" t="str">
        <f t="shared" si="5"/>
        <v>款</v>
      </c>
    </row>
    <row r="92" s="244" customFormat="1" ht="38" customHeight="1" spans="1:7">
      <c r="A92" s="409" t="s">
        <v>1427</v>
      </c>
      <c r="B92" s="410" t="s">
        <v>1347</v>
      </c>
      <c r="C92" s="411"/>
      <c r="D92" s="411"/>
      <c r="E92" s="416" t="str">
        <f t="shared" ref="E92:E101" si="7">IF(C92&gt;0,D92/C92-1,IF(C92&lt;0,-(D92/C92-1),""))</f>
        <v/>
      </c>
      <c r="F92" s="408" t="str">
        <f t="shared" si="4"/>
        <v>否</v>
      </c>
      <c r="G92" s="245" t="str">
        <f t="shared" si="5"/>
        <v>项</v>
      </c>
    </row>
    <row r="93" s="244" customFormat="1" ht="38" customHeight="1" spans="1:7">
      <c r="A93" s="409" t="s">
        <v>1428</v>
      </c>
      <c r="B93" s="410" t="s">
        <v>1349</v>
      </c>
      <c r="C93" s="411"/>
      <c r="D93" s="411"/>
      <c r="E93" s="416" t="str">
        <f t="shared" si="7"/>
        <v/>
      </c>
      <c r="F93" s="408" t="str">
        <f t="shared" si="4"/>
        <v>否</v>
      </c>
      <c r="G93" s="245" t="str">
        <f t="shared" si="5"/>
        <v>项</v>
      </c>
    </row>
    <row r="94" s="244" customFormat="1" ht="38" customHeight="1" spans="1:7">
      <c r="A94" s="409" t="s">
        <v>1429</v>
      </c>
      <c r="B94" s="410" t="s">
        <v>1351</v>
      </c>
      <c r="C94" s="411"/>
      <c r="D94" s="411"/>
      <c r="E94" s="416" t="str">
        <f t="shared" si="7"/>
        <v/>
      </c>
      <c r="F94" s="408" t="str">
        <f t="shared" si="4"/>
        <v>否</v>
      </c>
      <c r="G94" s="245" t="str">
        <f t="shared" si="5"/>
        <v>项</v>
      </c>
    </row>
    <row r="95" s="244" customFormat="1" ht="38" customHeight="1" spans="1:7">
      <c r="A95" s="409" t="s">
        <v>1430</v>
      </c>
      <c r="B95" s="410" t="s">
        <v>1353</v>
      </c>
      <c r="C95" s="411"/>
      <c r="D95" s="411"/>
      <c r="E95" s="416" t="str">
        <f t="shared" si="7"/>
        <v/>
      </c>
      <c r="F95" s="408" t="str">
        <f t="shared" si="4"/>
        <v>否</v>
      </c>
      <c r="G95" s="245" t="str">
        <f t="shared" si="5"/>
        <v>项</v>
      </c>
    </row>
    <row r="96" ht="38" customHeight="1" spans="1:7">
      <c r="A96" s="409" t="s">
        <v>1431</v>
      </c>
      <c r="B96" s="410" t="s">
        <v>1359</v>
      </c>
      <c r="C96" s="411"/>
      <c r="D96" s="411"/>
      <c r="E96" s="416" t="str">
        <f t="shared" si="7"/>
        <v/>
      </c>
      <c r="F96" s="408" t="str">
        <f t="shared" si="4"/>
        <v>否</v>
      </c>
      <c r="G96" s="245" t="str">
        <f t="shared" si="5"/>
        <v>项</v>
      </c>
    </row>
    <row r="97" ht="30" customHeight="1" spans="1:7">
      <c r="A97" s="409" t="s">
        <v>1432</v>
      </c>
      <c r="B97" s="410" t="s">
        <v>1363</v>
      </c>
      <c r="C97" s="411"/>
      <c r="D97" s="411"/>
      <c r="E97" s="416" t="str">
        <f t="shared" si="7"/>
        <v/>
      </c>
      <c r="F97" s="408" t="str">
        <f t="shared" si="4"/>
        <v>否</v>
      </c>
      <c r="G97" s="245" t="str">
        <f t="shared" si="5"/>
        <v>项</v>
      </c>
    </row>
    <row r="98" ht="30" customHeight="1" spans="1:7">
      <c r="A98" s="409" t="s">
        <v>1433</v>
      </c>
      <c r="B98" s="410" t="s">
        <v>1365</v>
      </c>
      <c r="C98" s="411"/>
      <c r="D98" s="411"/>
      <c r="E98" s="416" t="str">
        <f t="shared" si="7"/>
        <v/>
      </c>
      <c r="F98" s="408" t="str">
        <f t="shared" si="4"/>
        <v>否</v>
      </c>
      <c r="G98" s="245" t="str">
        <f t="shared" si="5"/>
        <v>项</v>
      </c>
    </row>
    <row r="99" s="244" customFormat="1" ht="30" customHeight="1" spans="1:7">
      <c r="A99" s="409" t="s">
        <v>1434</v>
      </c>
      <c r="B99" s="410" t="s">
        <v>1435</v>
      </c>
      <c r="C99" s="411"/>
      <c r="D99" s="411"/>
      <c r="E99" s="416" t="str">
        <f t="shared" si="7"/>
        <v/>
      </c>
      <c r="F99" s="408" t="str">
        <f t="shared" si="4"/>
        <v>否</v>
      </c>
      <c r="G99" s="245" t="str">
        <f t="shared" si="5"/>
        <v>项</v>
      </c>
    </row>
    <row r="100" s="473" customFormat="1" ht="38" customHeight="1" spans="1:7">
      <c r="A100" s="409">
        <v>21298</v>
      </c>
      <c r="B100" s="414" t="s">
        <v>1436</v>
      </c>
      <c r="C100" s="484">
        <f>SUM(C101:C102)</f>
        <v>0</v>
      </c>
      <c r="D100" s="415">
        <f>SUM(D101:D102)</f>
        <v>3700</v>
      </c>
      <c r="E100" s="416" t="str">
        <f t="shared" si="7"/>
        <v/>
      </c>
      <c r="F100" s="485"/>
      <c r="G100" s="486"/>
    </row>
    <row r="101" s="473" customFormat="1" ht="38" customHeight="1" spans="1:7">
      <c r="A101" s="409">
        <v>2129801</v>
      </c>
      <c r="B101" s="414" t="s">
        <v>1437</v>
      </c>
      <c r="C101" s="484"/>
      <c r="D101" s="415">
        <v>3700</v>
      </c>
      <c r="E101" s="416" t="str">
        <f t="shared" si="7"/>
        <v/>
      </c>
      <c r="F101" s="485"/>
      <c r="G101" s="486"/>
    </row>
    <row r="102" s="473" customFormat="1" ht="38" customHeight="1" spans="1:7">
      <c r="A102" s="409">
        <v>2129899</v>
      </c>
      <c r="B102" s="414" t="s">
        <v>1438</v>
      </c>
      <c r="C102" s="484"/>
      <c r="D102" s="484"/>
      <c r="E102" s="487"/>
      <c r="F102" s="485"/>
      <c r="G102" s="486"/>
    </row>
    <row r="103" s="244" customFormat="1" ht="38" customHeight="1" spans="1:7">
      <c r="A103" s="480" t="s">
        <v>93</v>
      </c>
      <c r="B103" s="457" t="s">
        <v>1439</v>
      </c>
      <c r="C103" s="458">
        <f>SUM(C104,C109,C114,C119,C122,C127,C131)</f>
        <v>98</v>
      </c>
      <c r="D103" s="458">
        <f>SUM(D104,D109,D114,D119,D122,D127,D131)</f>
        <v>888</v>
      </c>
      <c r="E103" s="459">
        <f>(D103-C103)/C103</f>
        <v>8.06</v>
      </c>
      <c r="F103" s="408" t="str">
        <f t="shared" ref="F103:F136" si="8">IF(LEN(A103)=3,"是",IF(B103&lt;&gt;"",IF(SUM(C103:D103)&lt;&gt;0,"是","否"),"是"))</f>
        <v>是</v>
      </c>
      <c r="G103" s="245" t="str">
        <f t="shared" ref="G103:G136" si="9">IF(LEN(A103)=3,"类",IF(LEN(A103)=5,"款","项"))</f>
        <v>类</v>
      </c>
    </row>
    <row r="104" ht="38" customHeight="1" spans="1:7">
      <c r="A104" s="409" t="s">
        <v>1440</v>
      </c>
      <c r="B104" s="414" t="s">
        <v>1441</v>
      </c>
      <c r="C104" s="415">
        <f>SUM(C105:C108)</f>
        <v>28</v>
      </c>
      <c r="D104" s="415">
        <f>SUM(D105:D108)</f>
        <v>236</v>
      </c>
      <c r="E104" s="416">
        <f>IF(C104&gt;0,D104/C104-1,IF(C104&lt;0,-(D104/C104-1),""))</f>
        <v>7.429</v>
      </c>
      <c r="F104" s="408" t="str">
        <f t="shared" si="8"/>
        <v>是</v>
      </c>
      <c r="G104" s="245" t="str">
        <f t="shared" si="9"/>
        <v>款</v>
      </c>
    </row>
    <row r="105" s="244" customFormat="1" ht="38" customHeight="1" spans="1:7">
      <c r="A105" s="409" t="s">
        <v>1442</v>
      </c>
      <c r="B105" s="410" t="s">
        <v>1317</v>
      </c>
      <c r="C105" s="411"/>
      <c r="D105" s="411">
        <v>56</v>
      </c>
      <c r="E105" s="416" t="str">
        <f>IF(C105&gt;0,D105/C105-1,IF(C105&lt;0,-(D105/C105-1),""))</f>
        <v/>
      </c>
      <c r="F105" s="408" t="str">
        <f t="shared" si="8"/>
        <v>是</v>
      </c>
      <c r="G105" s="245" t="str">
        <f t="shared" si="9"/>
        <v>项</v>
      </c>
    </row>
    <row r="106" s="244" customFormat="1" ht="38" customHeight="1" spans="1:7">
      <c r="A106" s="409" t="s">
        <v>1443</v>
      </c>
      <c r="B106" s="410" t="s">
        <v>1444</v>
      </c>
      <c r="C106" s="411"/>
      <c r="D106" s="411"/>
      <c r="E106" s="416" t="str">
        <f>IF(C106&gt;0,D106/C106-1,IF(C106&lt;0,-(D106/C106-1),""))</f>
        <v/>
      </c>
      <c r="F106" s="408" t="str">
        <f t="shared" si="8"/>
        <v>否</v>
      </c>
      <c r="G106" s="245" t="str">
        <f t="shared" si="9"/>
        <v>项</v>
      </c>
    </row>
    <row r="107" s="244" customFormat="1" ht="38" customHeight="1" spans="1:7">
      <c r="A107" s="409" t="s">
        <v>1445</v>
      </c>
      <c r="B107" s="410" t="s">
        <v>1446</v>
      </c>
      <c r="C107" s="411"/>
      <c r="D107" s="411"/>
      <c r="E107" s="416" t="str">
        <f>IF(C107&gt;0,D107/C107-1,IF(C107&lt;0,-(D107/C107-1),""))</f>
        <v/>
      </c>
      <c r="F107" s="408" t="str">
        <f t="shared" si="8"/>
        <v>否</v>
      </c>
      <c r="G107" s="245" t="str">
        <f t="shared" si="9"/>
        <v>项</v>
      </c>
    </row>
    <row r="108" s="244" customFormat="1" ht="38" customHeight="1" spans="1:7">
      <c r="A108" s="409" t="s">
        <v>1447</v>
      </c>
      <c r="B108" s="410" t="s">
        <v>1448</v>
      </c>
      <c r="C108" s="411">
        <v>28</v>
      </c>
      <c r="D108" s="411">
        <v>180</v>
      </c>
      <c r="E108" s="416">
        <f>IF(C108&gt;0,D108/C108-1,IF(C108&lt;0,-(D108/C108-1),""))</f>
        <v>5.429</v>
      </c>
      <c r="F108" s="408" t="str">
        <f t="shared" si="8"/>
        <v>是</v>
      </c>
      <c r="G108" s="245" t="str">
        <f t="shared" si="9"/>
        <v>项</v>
      </c>
    </row>
    <row r="109" s="244" customFormat="1" ht="38" customHeight="1" spans="1:7">
      <c r="A109" s="409" t="s">
        <v>1449</v>
      </c>
      <c r="B109" s="410" t="s">
        <v>1450</v>
      </c>
      <c r="C109" s="411">
        <f>SUM(C110:C113)</f>
        <v>0</v>
      </c>
      <c r="D109" s="411">
        <f>SUM(D110:D113)</f>
        <v>0</v>
      </c>
      <c r="E109" s="416" t="str">
        <f t="shared" ref="E109:E134" si="10">IF(C109&gt;0,D109/C109-1,IF(C109&lt;0,-(D109/C109-1),""))</f>
        <v/>
      </c>
      <c r="F109" s="408" t="str">
        <f t="shared" si="8"/>
        <v>否</v>
      </c>
      <c r="G109" s="245" t="str">
        <f t="shared" si="9"/>
        <v>款</v>
      </c>
    </row>
    <row r="110" ht="38" customHeight="1" spans="1:7">
      <c r="A110" s="409" t="s">
        <v>1451</v>
      </c>
      <c r="B110" s="410" t="s">
        <v>1317</v>
      </c>
      <c r="C110" s="411"/>
      <c r="D110" s="411"/>
      <c r="E110" s="416" t="str">
        <f t="shared" si="10"/>
        <v/>
      </c>
      <c r="F110" s="408" t="str">
        <f t="shared" si="8"/>
        <v>否</v>
      </c>
      <c r="G110" s="245" t="str">
        <f t="shared" si="9"/>
        <v>项</v>
      </c>
    </row>
    <row r="111" s="244" customFormat="1" ht="38" customHeight="1" spans="1:7">
      <c r="A111" s="409" t="s">
        <v>1452</v>
      </c>
      <c r="B111" s="410" t="s">
        <v>1444</v>
      </c>
      <c r="C111" s="411"/>
      <c r="D111" s="411"/>
      <c r="E111" s="416" t="str">
        <f t="shared" si="10"/>
        <v/>
      </c>
      <c r="F111" s="408" t="str">
        <f t="shared" si="8"/>
        <v>否</v>
      </c>
      <c r="G111" s="245" t="str">
        <f t="shared" si="9"/>
        <v>项</v>
      </c>
    </row>
    <row r="112" s="244" customFormat="1" ht="38" customHeight="1" spans="1:7">
      <c r="A112" s="409" t="s">
        <v>1453</v>
      </c>
      <c r="B112" s="410" t="s">
        <v>1454</v>
      </c>
      <c r="C112" s="411"/>
      <c r="D112" s="411"/>
      <c r="E112" s="416" t="str">
        <f t="shared" si="10"/>
        <v/>
      </c>
      <c r="F112" s="408" t="str">
        <f t="shared" si="8"/>
        <v>否</v>
      </c>
      <c r="G112" s="245" t="str">
        <f t="shared" si="9"/>
        <v>项</v>
      </c>
    </row>
    <row r="113" s="244" customFormat="1" ht="38" customHeight="1" spans="1:7">
      <c r="A113" s="409" t="s">
        <v>1455</v>
      </c>
      <c r="B113" s="410" t="s">
        <v>1456</v>
      </c>
      <c r="C113" s="411"/>
      <c r="D113" s="411"/>
      <c r="E113" s="416" t="str">
        <f t="shared" si="10"/>
        <v/>
      </c>
      <c r="F113" s="408" t="str">
        <f t="shared" si="8"/>
        <v>否</v>
      </c>
      <c r="G113" s="245" t="str">
        <f t="shared" si="9"/>
        <v>项</v>
      </c>
    </row>
    <row r="114" ht="26" customHeight="1" spans="1:7">
      <c r="A114" s="409" t="s">
        <v>1457</v>
      </c>
      <c r="B114" s="414" t="s">
        <v>1458</v>
      </c>
      <c r="C114" s="415"/>
      <c r="D114" s="458"/>
      <c r="E114" s="416" t="str">
        <f t="shared" si="10"/>
        <v/>
      </c>
      <c r="F114" s="408" t="str">
        <f t="shared" si="8"/>
        <v>否</v>
      </c>
      <c r="G114" s="245" t="str">
        <f t="shared" si="9"/>
        <v>款</v>
      </c>
    </row>
    <row r="115" s="244" customFormat="1" ht="30" customHeight="1" spans="1:7">
      <c r="A115" s="409" t="s">
        <v>1459</v>
      </c>
      <c r="B115" s="410" t="s">
        <v>1460</v>
      </c>
      <c r="C115" s="411"/>
      <c r="D115" s="411"/>
      <c r="E115" s="416" t="str">
        <f t="shared" si="10"/>
        <v/>
      </c>
      <c r="F115" s="408" t="str">
        <f t="shared" si="8"/>
        <v>否</v>
      </c>
      <c r="G115" s="245" t="str">
        <f t="shared" si="9"/>
        <v>项</v>
      </c>
    </row>
    <row r="116" s="244" customFormat="1" ht="32" customHeight="1" spans="1:7">
      <c r="A116" s="409" t="s">
        <v>1461</v>
      </c>
      <c r="B116" s="410" t="s">
        <v>1462</v>
      </c>
      <c r="C116" s="411"/>
      <c r="D116" s="411"/>
      <c r="E116" s="416" t="str">
        <f t="shared" si="10"/>
        <v/>
      </c>
      <c r="F116" s="408" t="str">
        <f t="shared" si="8"/>
        <v>否</v>
      </c>
      <c r="G116" s="245" t="str">
        <f t="shared" si="9"/>
        <v>项</v>
      </c>
    </row>
    <row r="117" s="244" customFormat="1" ht="32" customHeight="1" spans="1:7">
      <c r="A117" s="409" t="s">
        <v>1463</v>
      </c>
      <c r="B117" s="410" t="s">
        <v>1464</v>
      </c>
      <c r="C117" s="411"/>
      <c r="D117" s="411"/>
      <c r="E117" s="416" t="str">
        <f t="shared" si="10"/>
        <v/>
      </c>
      <c r="F117" s="408" t="str">
        <f t="shared" si="8"/>
        <v>否</v>
      </c>
      <c r="G117" s="245" t="str">
        <f t="shared" si="9"/>
        <v>项</v>
      </c>
    </row>
    <row r="118" ht="32" customHeight="1" spans="1:7">
      <c r="A118" s="409" t="s">
        <v>1465</v>
      </c>
      <c r="B118" s="410" t="s">
        <v>1466</v>
      </c>
      <c r="C118" s="411"/>
      <c r="D118" s="411"/>
      <c r="E118" s="416" t="str">
        <f t="shared" si="10"/>
        <v/>
      </c>
      <c r="F118" s="408" t="str">
        <f t="shared" si="8"/>
        <v>否</v>
      </c>
      <c r="G118" s="245" t="str">
        <f t="shared" si="9"/>
        <v>项</v>
      </c>
    </row>
    <row r="119" s="244" customFormat="1" ht="40" customHeight="1" spans="1:7">
      <c r="A119" s="421">
        <v>21370</v>
      </c>
      <c r="B119" s="414" t="s">
        <v>1467</v>
      </c>
      <c r="C119" s="415"/>
      <c r="D119" s="415"/>
      <c r="E119" s="416" t="str">
        <f t="shared" si="10"/>
        <v/>
      </c>
      <c r="F119" s="408" t="str">
        <f t="shared" si="8"/>
        <v>否</v>
      </c>
      <c r="G119" s="245" t="str">
        <f t="shared" si="9"/>
        <v>款</v>
      </c>
    </row>
    <row r="120" s="244" customFormat="1" ht="38" customHeight="1" spans="1:7">
      <c r="A120" s="421">
        <v>2137001</v>
      </c>
      <c r="B120" s="410" t="s">
        <v>1317</v>
      </c>
      <c r="C120" s="411"/>
      <c r="D120" s="411"/>
      <c r="E120" s="416" t="str">
        <f t="shared" si="10"/>
        <v/>
      </c>
      <c r="F120" s="408" t="str">
        <f t="shared" si="8"/>
        <v>否</v>
      </c>
      <c r="G120" s="245" t="str">
        <f t="shared" si="9"/>
        <v>项</v>
      </c>
    </row>
    <row r="121" ht="38" customHeight="1" spans="1:7">
      <c r="A121" s="421">
        <v>2137099</v>
      </c>
      <c r="B121" s="410" t="s">
        <v>1468</v>
      </c>
      <c r="C121" s="411"/>
      <c r="D121" s="411"/>
      <c r="E121" s="416" t="str">
        <f t="shared" si="10"/>
        <v/>
      </c>
      <c r="F121" s="408" t="str">
        <f t="shared" si="8"/>
        <v>否</v>
      </c>
      <c r="G121" s="245" t="str">
        <f t="shared" si="9"/>
        <v>项</v>
      </c>
    </row>
    <row r="122" s="244" customFormat="1" ht="38" customHeight="1" spans="1:7">
      <c r="A122" s="421">
        <v>21371</v>
      </c>
      <c r="B122" s="410" t="s">
        <v>1469</v>
      </c>
      <c r="C122" s="411">
        <f>SUM(C123:C126)</f>
        <v>0</v>
      </c>
      <c r="D122" s="411">
        <f>SUM(D123:D126)</f>
        <v>0</v>
      </c>
      <c r="E122" s="416" t="str">
        <f t="shared" si="10"/>
        <v/>
      </c>
      <c r="F122" s="408" t="str">
        <f t="shared" si="8"/>
        <v>否</v>
      </c>
      <c r="G122" s="245" t="str">
        <f t="shared" si="9"/>
        <v>款</v>
      </c>
    </row>
    <row r="123" ht="30" customHeight="1" spans="1:7">
      <c r="A123" s="421">
        <v>2137101</v>
      </c>
      <c r="B123" s="410" t="s">
        <v>1460</v>
      </c>
      <c r="C123" s="411"/>
      <c r="D123" s="411"/>
      <c r="E123" s="416" t="str">
        <f t="shared" si="10"/>
        <v/>
      </c>
      <c r="F123" s="408" t="str">
        <f t="shared" si="8"/>
        <v>否</v>
      </c>
      <c r="G123" s="245" t="str">
        <f t="shared" si="9"/>
        <v>项</v>
      </c>
    </row>
    <row r="124" s="244" customFormat="1" ht="29" customHeight="1" spans="1:7">
      <c r="A124" s="421">
        <v>2137102</v>
      </c>
      <c r="B124" s="410" t="s">
        <v>1470</v>
      </c>
      <c r="C124" s="411"/>
      <c r="D124" s="411"/>
      <c r="E124" s="416" t="str">
        <f t="shared" si="10"/>
        <v/>
      </c>
      <c r="F124" s="408" t="str">
        <f t="shared" si="8"/>
        <v>否</v>
      </c>
      <c r="G124" s="245" t="str">
        <f t="shared" si="9"/>
        <v>项</v>
      </c>
    </row>
    <row r="125" s="244" customFormat="1" ht="32" customHeight="1" spans="1:7">
      <c r="A125" s="421">
        <v>2137103</v>
      </c>
      <c r="B125" s="410" t="s">
        <v>1464</v>
      </c>
      <c r="C125" s="411"/>
      <c r="D125" s="411"/>
      <c r="E125" s="416" t="str">
        <f t="shared" si="10"/>
        <v/>
      </c>
      <c r="F125" s="408" t="str">
        <f t="shared" si="8"/>
        <v>否</v>
      </c>
      <c r="G125" s="245" t="str">
        <f t="shared" si="9"/>
        <v>项</v>
      </c>
    </row>
    <row r="126" s="244" customFormat="1" ht="38" customHeight="1" spans="1:7">
      <c r="A126" s="421">
        <v>2137199</v>
      </c>
      <c r="B126" s="410" t="s">
        <v>1471</v>
      </c>
      <c r="C126" s="411"/>
      <c r="D126" s="411"/>
      <c r="E126" s="416" t="str">
        <f t="shared" si="10"/>
        <v/>
      </c>
      <c r="F126" s="408" t="str">
        <f t="shared" si="8"/>
        <v>否</v>
      </c>
      <c r="G126" s="245" t="str">
        <f t="shared" si="9"/>
        <v>项</v>
      </c>
    </row>
    <row r="127" s="387" customFormat="1" ht="38" customHeight="1" spans="1:7">
      <c r="A127" s="421" t="s">
        <v>1472</v>
      </c>
      <c r="B127" s="410" t="s">
        <v>1313</v>
      </c>
      <c r="C127" s="411">
        <f>SUM(C128:C130)</f>
        <v>65</v>
      </c>
      <c r="D127" s="411">
        <f>SUM(D128:D130)</f>
        <v>580</v>
      </c>
      <c r="E127" s="416">
        <f t="shared" si="10"/>
        <v>7.923</v>
      </c>
      <c r="F127" s="408"/>
      <c r="G127" s="413"/>
    </row>
    <row r="128" s="244" customFormat="1" ht="38" customHeight="1" spans="1:7">
      <c r="A128" s="421" t="s">
        <v>1473</v>
      </c>
      <c r="B128" s="410" t="s">
        <v>1315</v>
      </c>
      <c r="C128" s="411">
        <v>35</v>
      </c>
      <c r="D128" s="411">
        <v>72</v>
      </c>
      <c r="E128" s="416">
        <f t="shared" si="10"/>
        <v>1.057</v>
      </c>
      <c r="F128" s="408"/>
      <c r="G128" s="245"/>
    </row>
    <row r="129" s="244" customFormat="1" ht="38" customHeight="1" spans="1:7">
      <c r="A129" s="421" t="s">
        <v>1474</v>
      </c>
      <c r="B129" s="410" t="s">
        <v>1317</v>
      </c>
      <c r="C129" s="411">
        <v>30</v>
      </c>
      <c r="D129" s="411">
        <v>507</v>
      </c>
      <c r="E129" s="416">
        <f t="shared" si="10"/>
        <v>15.9</v>
      </c>
      <c r="F129" s="408"/>
      <c r="G129" s="245"/>
    </row>
    <row r="130" s="244" customFormat="1" ht="38" customHeight="1" spans="1:7">
      <c r="A130" s="421" t="s">
        <v>1475</v>
      </c>
      <c r="B130" s="410" t="s">
        <v>1319</v>
      </c>
      <c r="C130" s="411"/>
      <c r="D130" s="411">
        <v>1</v>
      </c>
      <c r="E130" s="416" t="str">
        <f t="shared" si="10"/>
        <v/>
      </c>
      <c r="F130" s="408"/>
      <c r="G130" s="245"/>
    </row>
    <row r="131" s="387" customFormat="1" ht="38" customHeight="1" spans="1:7">
      <c r="A131" s="421">
        <v>21373</v>
      </c>
      <c r="B131" s="410" t="s">
        <v>1476</v>
      </c>
      <c r="C131" s="411">
        <f>SUM(C132:C134)</f>
        <v>5</v>
      </c>
      <c r="D131" s="411">
        <f>SUM(D132:D134)</f>
        <v>72</v>
      </c>
      <c r="E131" s="416">
        <f t="shared" si="10"/>
        <v>13.4</v>
      </c>
      <c r="F131" s="408"/>
      <c r="G131" s="413"/>
    </row>
    <row r="132" s="244" customFormat="1" ht="38" customHeight="1" spans="1:7">
      <c r="A132" s="421">
        <v>2137301</v>
      </c>
      <c r="B132" s="410" t="s">
        <v>1477</v>
      </c>
      <c r="C132" s="411"/>
      <c r="D132" s="411"/>
      <c r="E132" s="416" t="str">
        <f t="shared" si="10"/>
        <v/>
      </c>
      <c r="F132" s="408"/>
      <c r="G132" s="245"/>
    </row>
    <row r="133" s="244" customFormat="1" ht="38" customHeight="1" spans="1:7">
      <c r="A133" s="421">
        <v>2137302</v>
      </c>
      <c r="B133" s="410" t="s">
        <v>1478</v>
      </c>
      <c r="C133" s="411">
        <v>5</v>
      </c>
      <c r="D133" s="411">
        <v>72</v>
      </c>
      <c r="E133" s="416">
        <f t="shared" si="10"/>
        <v>13.4</v>
      </c>
      <c r="F133" s="408"/>
      <c r="G133" s="245"/>
    </row>
    <row r="134" s="244" customFormat="1" ht="38" customHeight="1" spans="1:7">
      <c r="A134" s="421">
        <v>2137399</v>
      </c>
      <c r="B134" s="410" t="s">
        <v>1479</v>
      </c>
      <c r="C134" s="411"/>
      <c r="D134" s="411"/>
      <c r="E134" s="416" t="str">
        <f t="shared" si="10"/>
        <v/>
      </c>
      <c r="F134" s="408"/>
      <c r="G134" s="245"/>
    </row>
    <row r="135" s="244" customFormat="1" ht="38" customHeight="1" spans="1:7">
      <c r="A135" s="480" t="s">
        <v>95</v>
      </c>
      <c r="B135" s="457" t="s">
        <v>1480</v>
      </c>
      <c r="C135" s="458"/>
      <c r="D135" s="458"/>
      <c r="E135" s="459"/>
      <c r="F135" s="408" t="str">
        <f t="shared" ref="F135:F144" si="11">IF(LEN(A135)=3,"是",IF(B135&lt;&gt;"",IF(SUM(C135:D135)&lt;&gt;0,"是","否"),"是"))</f>
        <v>是</v>
      </c>
      <c r="G135" s="245" t="str">
        <f t="shared" ref="G135:G144" si="12">IF(LEN(A135)=3,"类",IF(LEN(A135)=5,"款","项"))</f>
        <v>类</v>
      </c>
    </row>
    <row r="136" s="244" customFormat="1" ht="38" customHeight="1" spans="1:7">
      <c r="A136" s="409" t="s">
        <v>1481</v>
      </c>
      <c r="B136" s="410" t="s">
        <v>1482</v>
      </c>
      <c r="C136" s="411">
        <f>SUM(C137:C140)</f>
        <v>0</v>
      </c>
      <c r="D136" s="411">
        <f>SUM(D137:D140)</f>
        <v>0</v>
      </c>
      <c r="E136" s="416" t="str">
        <f t="shared" ref="E136:E144" si="13">IF(C136&gt;0,D136/C136-1,IF(C136&lt;0,-(D136/C136-1),""))</f>
        <v/>
      </c>
      <c r="F136" s="408" t="str">
        <f t="shared" si="11"/>
        <v>否</v>
      </c>
      <c r="G136" s="245" t="str">
        <f t="shared" si="12"/>
        <v>款</v>
      </c>
    </row>
    <row r="137" ht="38" customHeight="1" spans="1:7">
      <c r="A137" s="409" t="s">
        <v>1483</v>
      </c>
      <c r="B137" s="410" t="s">
        <v>1484</v>
      </c>
      <c r="C137" s="411"/>
      <c r="D137" s="411"/>
      <c r="E137" s="416" t="str">
        <f t="shared" si="13"/>
        <v/>
      </c>
      <c r="F137" s="408" t="str">
        <f t="shared" si="11"/>
        <v>否</v>
      </c>
      <c r="G137" s="245" t="str">
        <f t="shared" si="12"/>
        <v>项</v>
      </c>
    </row>
    <row r="138" s="244" customFormat="1" ht="38" customHeight="1" spans="1:7">
      <c r="A138" s="409" t="s">
        <v>1485</v>
      </c>
      <c r="B138" s="410" t="s">
        <v>1486</v>
      </c>
      <c r="C138" s="411"/>
      <c r="D138" s="411"/>
      <c r="E138" s="416" t="str">
        <f t="shared" si="13"/>
        <v/>
      </c>
      <c r="F138" s="408" t="str">
        <f t="shared" si="11"/>
        <v>否</v>
      </c>
      <c r="G138" s="245" t="str">
        <f t="shared" si="12"/>
        <v>项</v>
      </c>
    </row>
    <row r="139" s="244" customFormat="1" ht="38" customHeight="1" spans="1:7">
      <c r="A139" s="409" t="s">
        <v>1487</v>
      </c>
      <c r="B139" s="410" t="s">
        <v>1488</v>
      </c>
      <c r="C139" s="411"/>
      <c r="D139" s="411"/>
      <c r="E139" s="416" t="str">
        <f t="shared" si="13"/>
        <v/>
      </c>
      <c r="F139" s="408" t="str">
        <f t="shared" si="11"/>
        <v>否</v>
      </c>
      <c r="G139" s="245" t="str">
        <f t="shared" si="12"/>
        <v>项</v>
      </c>
    </row>
    <row r="140" s="244" customFormat="1" ht="38" customHeight="1" spans="1:7">
      <c r="A140" s="409" t="s">
        <v>1489</v>
      </c>
      <c r="B140" s="410" t="s">
        <v>1490</v>
      </c>
      <c r="C140" s="411"/>
      <c r="D140" s="411"/>
      <c r="E140" s="416" t="str">
        <f t="shared" si="13"/>
        <v/>
      </c>
      <c r="F140" s="408" t="str">
        <f t="shared" si="11"/>
        <v>否</v>
      </c>
      <c r="G140" s="245" t="str">
        <f t="shared" si="12"/>
        <v>项</v>
      </c>
    </row>
    <row r="141" ht="38" customHeight="1" spans="1:7">
      <c r="A141" s="409" t="s">
        <v>1491</v>
      </c>
      <c r="B141" s="410" t="s">
        <v>1492</v>
      </c>
      <c r="C141" s="411">
        <f>SUM(C142:C145)</f>
        <v>0</v>
      </c>
      <c r="D141" s="411">
        <f>SUM(D142:D145)</f>
        <v>0</v>
      </c>
      <c r="E141" s="416" t="str">
        <f t="shared" si="13"/>
        <v/>
      </c>
      <c r="F141" s="408" t="str">
        <f t="shared" si="11"/>
        <v>否</v>
      </c>
      <c r="G141" s="245" t="str">
        <f t="shared" si="12"/>
        <v>款</v>
      </c>
    </row>
    <row r="142" ht="38" customHeight="1" spans="1:7">
      <c r="A142" s="409" t="s">
        <v>1493</v>
      </c>
      <c r="B142" s="410" t="s">
        <v>1488</v>
      </c>
      <c r="C142" s="411"/>
      <c r="D142" s="411"/>
      <c r="E142" s="416" t="str">
        <f t="shared" si="13"/>
        <v/>
      </c>
      <c r="F142" s="408" t="str">
        <f t="shared" si="11"/>
        <v>否</v>
      </c>
      <c r="G142" s="245" t="str">
        <f t="shared" si="12"/>
        <v>项</v>
      </c>
    </row>
    <row r="143" s="244" customFormat="1" ht="38" customHeight="1" spans="1:7">
      <c r="A143" s="409" t="s">
        <v>1494</v>
      </c>
      <c r="B143" s="410" t="s">
        <v>1495</v>
      </c>
      <c r="C143" s="411"/>
      <c r="D143" s="411"/>
      <c r="E143" s="416" t="str">
        <f t="shared" si="13"/>
        <v/>
      </c>
      <c r="F143" s="408" t="str">
        <f t="shared" si="11"/>
        <v>否</v>
      </c>
      <c r="G143" s="245" t="str">
        <f t="shared" si="12"/>
        <v>项</v>
      </c>
    </row>
    <row r="144" ht="38" customHeight="1" spans="1:7">
      <c r="A144" s="409" t="s">
        <v>1496</v>
      </c>
      <c r="B144" s="410" t="s">
        <v>1497</v>
      </c>
      <c r="C144" s="411"/>
      <c r="D144" s="411"/>
      <c r="E144" s="416" t="str">
        <f t="shared" si="13"/>
        <v/>
      </c>
      <c r="F144" s="408" t="str">
        <f t="shared" si="11"/>
        <v>否</v>
      </c>
      <c r="G144" s="245" t="str">
        <f t="shared" si="12"/>
        <v>项</v>
      </c>
    </row>
    <row r="145" ht="38" customHeight="1" spans="1:7">
      <c r="A145" s="409" t="s">
        <v>1498</v>
      </c>
      <c r="B145" s="410" t="s">
        <v>1499</v>
      </c>
      <c r="C145" s="411"/>
      <c r="D145" s="411"/>
      <c r="E145" s="416" t="str">
        <f t="shared" ref="E145:E216" si="14">IF(C145&gt;0,D145/C145-1,IF(C145&lt;0,-(D145/C145-1),""))</f>
        <v/>
      </c>
      <c r="F145" s="408" t="str">
        <f t="shared" ref="F145:F208" si="15">IF(LEN(A145)=3,"是",IF(B145&lt;&gt;"",IF(SUM(C145:D145)&lt;&gt;0,"是","否"),"是"))</f>
        <v>否</v>
      </c>
      <c r="G145" s="245" t="str">
        <f t="shared" ref="G145:G208" si="16">IF(LEN(A145)=3,"类",IF(LEN(A145)=5,"款","项"))</f>
        <v>项</v>
      </c>
    </row>
    <row r="146" s="244" customFormat="1" ht="38" customHeight="1" spans="1:7">
      <c r="A146" s="409" t="s">
        <v>1500</v>
      </c>
      <c r="B146" s="414" t="s">
        <v>1501</v>
      </c>
      <c r="C146" s="415"/>
      <c r="D146" s="415"/>
      <c r="E146" s="416"/>
      <c r="F146" s="408" t="str">
        <f t="shared" si="15"/>
        <v>否</v>
      </c>
      <c r="G146" s="245" t="str">
        <f t="shared" si="16"/>
        <v>款</v>
      </c>
    </row>
    <row r="147" s="244" customFormat="1" ht="38" customHeight="1" spans="1:7">
      <c r="A147" s="409" t="s">
        <v>1502</v>
      </c>
      <c r="B147" s="410" t="s">
        <v>1503</v>
      </c>
      <c r="C147" s="411"/>
      <c r="D147" s="411"/>
      <c r="E147" s="416" t="str">
        <f t="shared" si="14"/>
        <v/>
      </c>
      <c r="F147" s="408" t="str">
        <f t="shared" si="15"/>
        <v>否</v>
      </c>
      <c r="G147" s="245" t="str">
        <f t="shared" si="16"/>
        <v>项</v>
      </c>
    </row>
    <row r="148" s="244" customFormat="1" ht="38" customHeight="1" spans="1:7">
      <c r="A148" s="409" t="s">
        <v>1504</v>
      </c>
      <c r="B148" s="410" t="s">
        <v>1505</v>
      </c>
      <c r="C148" s="411"/>
      <c r="D148" s="411"/>
      <c r="E148" s="416" t="str">
        <f t="shared" si="14"/>
        <v/>
      </c>
      <c r="F148" s="408" t="str">
        <f t="shared" si="15"/>
        <v>否</v>
      </c>
      <c r="G148" s="245" t="str">
        <f t="shared" si="16"/>
        <v>项</v>
      </c>
    </row>
    <row r="149" s="244" customFormat="1" ht="38" customHeight="1" spans="1:7">
      <c r="A149" s="409" t="s">
        <v>1506</v>
      </c>
      <c r="B149" s="410" t="s">
        <v>1507</v>
      </c>
      <c r="C149" s="411"/>
      <c r="D149" s="411"/>
      <c r="E149" s="416" t="str">
        <f t="shared" si="14"/>
        <v/>
      </c>
      <c r="F149" s="408" t="str">
        <f t="shared" si="15"/>
        <v>否</v>
      </c>
      <c r="G149" s="245" t="str">
        <f t="shared" si="16"/>
        <v>项</v>
      </c>
    </row>
    <row r="150" s="244" customFormat="1" ht="38" customHeight="1" spans="1:7">
      <c r="A150" s="409" t="s">
        <v>1508</v>
      </c>
      <c r="B150" s="410" t="s">
        <v>1509</v>
      </c>
      <c r="C150" s="411"/>
      <c r="D150" s="411"/>
      <c r="E150" s="416" t="str">
        <f t="shared" si="14"/>
        <v/>
      </c>
      <c r="F150" s="408" t="str">
        <f t="shared" si="15"/>
        <v>否</v>
      </c>
      <c r="G150" s="245" t="str">
        <f t="shared" si="16"/>
        <v>项</v>
      </c>
    </row>
    <row r="151" s="244" customFormat="1" ht="38" customHeight="1" spans="1:7">
      <c r="A151" s="409" t="s">
        <v>1510</v>
      </c>
      <c r="B151" s="414" t="s">
        <v>1511</v>
      </c>
      <c r="C151" s="415"/>
      <c r="D151" s="415"/>
      <c r="E151" s="416"/>
      <c r="F151" s="408" t="str">
        <f t="shared" si="15"/>
        <v>否</v>
      </c>
      <c r="G151" s="245" t="str">
        <f t="shared" si="16"/>
        <v>款</v>
      </c>
    </row>
    <row r="152" s="244" customFormat="1" ht="38" customHeight="1" spans="1:7">
      <c r="A152" s="409" t="s">
        <v>1512</v>
      </c>
      <c r="B152" s="410" t="s">
        <v>1513</v>
      </c>
      <c r="C152" s="411"/>
      <c r="D152" s="411"/>
      <c r="E152" s="416" t="str">
        <f t="shared" si="14"/>
        <v/>
      </c>
      <c r="F152" s="408" t="str">
        <f t="shared" si="15"/>
        <v>否</v>
      </c>
      <c r="G152" s="245" t="str">
        <f t="shared" si="16"/>
        <v>项</v>
      </c>
    </row>
    <row r="153" s="244" customFormat="1" ht="38" customHeight="1" spans="1:7">
      <c r="A153" s="409" t="s">
        <v>1514</v>
      </c>
      <c r="B153" s="410" t="s">
        <v>1515</v>
      </c>
      <c r="C153" s="411"/>
      <c r="D153" s="411"/>
      <c r="E153" s="416" t="str">
        <f t="shared" si="14"/>
        <v/>
      </c>
      <c r="F153" s="408" t="str">
        <f t="shared" si="15"/>
        <v>否</v>
      </c>
      <c r="G153" s="245" t="str">
        <f t="shared" si="16"/>
        <v>项</v>
      </c>
    </row>
    <row r="154" s="244" customFormat="1" ht="38" customHeight="1" spans="1:7">
      <c r="A154" s="409" t="s">
        <v>1516</v>
      </c>
      <c r="B154" s="410" t="s">
        <v>1517</v>
      </c>
      <c r="C154" s="411"/>
      <c r="D154" s="411"/>
      <c r="E154" s="416" t="str">
        <f t="shared" si="14"/>
        <v/>
      </c>
      <c r="F154" s="408" t="str">
        <f t="shared" si="15"/>
        <v>否</v>
      </c>
      <c r="G154" s="245" t="str">
        <f t="shared" si="16"/>
        <v>项</v>
      </c>
    </row>
    <row r="155" s="244" customFormat="1" ht="38" customHeight="1" spans="1:7">
      <c r="A155" s="409" t="s">
        <v>1518</v>
      </c>
      <c r="B155" s="410" t="s">
        <v>1519</v>
      </c>
      <c r="C155" s="411"/>
      <c r="D155" s="411"/>
      <c r="E155" s="416" t="str">
        <f t="shared" si="14"/>
        <v/>
      </c>
      <c r="F155" s="408" t="str">
        <f t="shared" si="15"/>
        <v>否</v>
      </c>
      <c r="G155" s="245" t="str">
        <f t="shared" si="16"/>
        <v>项</v>
      </c>
    </row>
    <row r="156" s="244" customFormat="1" ht="38" customHeight="1" spans="1:7">
      <c r="A156" s="409" t="s">
        <v>1520</v>
      </c>
      <c r="B156" s="410" t="s">
        <v>1521</v>
      </c>
      <c r="C156" s="411"/>
      <c r="D156" s="411"/>
      <c r="E156" s="416" t="str">
        <f t="shared" si="14"/>
        <v/>
      </c>
      <c r="F156" s="408" t="str">
        <f t="shared" si="15"/>
        <v>否</v>
      </c>
      <c r="G156" s="245" t="str">
        <f t="shared" si="16"/>
        <v>项</v>
      </c>
    </row>
    <row r="157" s="244" customFormat="1" ht="38" customHeight="1" spans="1:7">
      <c r="A157" s="409" t="s">
        <v>1522</v>
      </c>
      <c r="B157" s="410" t="s">
        <v>1523</v>
      </c>
      <c r="C157" s="411"/>
      <c r="D157" s="411"/>
      <c r="E157" s="416" t="str">
        <f t="shared" si="14"/>
        <v/>
      </c>
      <c r="F157" s="408" t="str">
        <f t="shared" si="15"/>
        <v>否</v>
      </c>
      <c r="G157" s="245" t="str">
        <f t="shared" si="16"/>
        <v>项</v>
      </c>
    </row>
    <row r="158" s="244" customFormat="1" ht="38" customHeight="1" spans="1:7">
      <c r="A158" s="409" t="s">
        <v>1524</v>
      </c>
      <c r="B158" s="410" t="s">
        <v>1525</v>
      </c>
      <c r="C158" s="411"/>
      <c r="D158" s="411"/>
      <c r="E158" s="416" t="str">
        <f t="shared" si="14"/>
        <v/>
      </c>
      <c r="F158" s="408" t="str">
        <f t="shared" si="15"/>
        <v>否</v>
      </c>
      <c r="G158" s="245" t="str">
        <f t="shared" si="16"/>
        <v>项</v>
      </c>
    </row>
    <row r="159" s="244" customFormat="1" ht="38" customHeight="1" spans="1:7">
      <c r="A159" s="409" t="s">
        <v>1526</v>
      </c>
      <c r="B159" s="410" t="s">
        <v>1527</v>
      </c>
      <c r="C159" s="411"/>
      <c r="D159" s="411"/>
      <c r="E159" s="416" t="str">
        <f t="shared" si="14"/>
        <v/>
      </c>
      <c r="F159" s="408" t="str">
        <f t="shared" si="15"/>
        <v>否</v>
      </c>
      <c r="G159" s="245" t="str">
        <f t="shared" si="16"/>
        <v>项</v>
      </c>
    </row>
    <row r="160" s="244" customFormat="1" ht="38" customHeight="1" spans="1:7">
      <c r="A160" s="409" t="s">
        <v>1528</v>
      </c>
      <c r="B160" s="410" t="s">
        <v>1529</v>
      </c>
      <c r="C160" s="411">
        <f>SUM(C161:C166)</f>
        <v>0</v>
      </c>
      <c r="D160" s="411">
        <f>SUM(D161:D166)</f>
        <v>0</v>
      </c>
      <c r="E160" s="416" t="str">
        <f t="shared" si="14"/>
        <v/>
      </c>
      <c r="F160" s="408" t="str">
        <f t="shared" si="15"/>
        <v>否</v>
      </c>
      <c r="G160" s="245" t="str">
        <f t="shared" si="16"/>
        <v>款</v>
      </c>
    </row>
    <row r="161" s="244" customFormat="1" ht="38" customHeight="1" spans="1:7">
      <c r="A161" s="409" t="s">
        <v>1530</v>
      </c>
      <c r="B161" s="410" t="s">
        <v>1531</v>
      </c>
      <c r="C161" s="411"/>
      <c r="D161" s="411"/>
      <c r="E161" s="416" t="str">
        <f t="shared" si="14"/>
        <v/>
      </c>
      <c r="F161" s="408" t="str">
        <f t="shared" si="15"/>
        <v>否</v>
      </c>
      <c r="G161" s="245" t="str">
        <f t="shared" si="16"/>
        <v>项</v>
      </c>
    </row>
    <row r="162" s="244" customFormat="1" ht="38" customHeight="1" spans="1:7">
      <c r="A162" s="409" t="s">
        <v>1532</v>
      </c>
      <c r="B162" s="410" t="s">
        <v>1533</v>
      </c>
      <c r="C162" s="411"/>
      <c r="D162" s="411"/>
      <c r="E162" s="416" t="str">
        <f t="shared" si="14"/>
        <v/>
      </c>
      <c r="F162" s="408" t="str">
        <f t="shared" si="15"/>
        <v>否</v>
      </c>
      <c r="G162" s="245" t="str">
        <f t="shared" si="16"/>
        <v>项</v>
      </c>
    </row>
    <row r="163" ht="38" customHeight="1" spans="1:7">
      <c r="A163" s="409" t="s">
        <v>1534</v>
      </c>
      <c r="B163" s="410" t="s">
        <v>1535</v>
      </c>
      <c r="C163" s="411"/>
      <c r="D163" s="411"/>
      <c r="E163" s="416" t="str">
        <f t="shared" si="14"/>
        <v/>
      </c>
      <c r="F163" s="408" t="str">
        <f t="shared" si="15"/>
        <v>否</v>
      </c>
      <c r="G163" s="245" t="str">
        <f t="shared" si="16"/>
        <v>项</v>
      </c>
    </row>
    <row r="164" ht="38" customHeight="1" spans="1:7">
      <c r="A164" s="409" t="s">
        <v>1536</v>
      </c>
      <c r="B164" s="410" t="s">
        <v>1537</v>
      </c>
      <c r="C164" s="411"/>
      <c r="D164" s="411"/>
      <c r="E164" s="416" t="str">
        <f t="shared" si="14"/>
        <v/>
      </c>
      <c r="F164" s="408" t="str">
        <f t="shared" si="15"/>
        <v>否</v>
      </c>
      <c r="G164" s="245" t="str">
        <f t="shared" si="16"/>
        <v>项</v>
      </c>
    </row>
    <row r="165" s="244" customFormat="1" ht="38" customHeight="1" spans="1:7">
      <c r="A165" s="409" t="s">
        <v>1538</v>
      </c>
      <c r="B165" s="410" t="s">
        <v>1539</v>
      </c>
      <c r="C165" s="411"/>
      <c r="D165" s="411"/>
      <c r="E165" s="416" t="str">
        <f t="shared" si="14"/>
        <v/>
      </c>
      <c r="F165" s="408" t="str">
        <f t="shared" si="15"/>
        <v>否</v>
      </c>
      <c r="G165" s="245" t="str">
        <f t="shared" si="16"/>
        <v>项</v>
      </c>
    </row>
    <row r="166" ht="38" customHeight="1" spans="1:7">
      <c r="A166" s="409" t="s">
        <v>1540</v>
      </c>
      <c r="B166" s="410" t="s">
        <v>1541</v>
      </c>
      <c r="C166" s="411"/>
      <c r="D166" s="411"/>
      <c r="E166" s="416" t="str">
        <f t="shared" si="14"/>
        <v/>
      </c>
      <c r="F166" s="408" t="str">
        <f t="shared" si="15"/>
        <v>否</v>
      </c>
      <c r="G166" s="245" t="str">
        <f t="shared" si="16"/>
        <v>项</v>
      </c>
    </row>
    <row r="167" ht="38" customHeight="1" spans="1:7">
      <c r="A167" s="409" t="s">
        <v>1542</v>
      </c>
      <c r="B167" s="414" t="s">
        <v>1543</v>
      </c>
      <c r="C167" s="415"/>
      <c r="D167" s="415"/>
      <c r="E167" s="416"/>
      <c r="F167" s="408" t="str">
        <f t="shared" si="15"/>
        <v>否</v>
      </c>
      <c r="G167" s="245" t="str">
        <f t="shared" si="16"/>
        <v>款</v>
      </c>
    </row>
    <row r="168" s="244" customFormat="1" ht="38" customHeight="1" spans="1:7">
      <c r="A168" s="409" t="s">
        <v>1544</v>
      </c>
      <c r="B168" s="410" t="s">
        <v>1545</v>
      </c>
      <c r="C168" s="411"/>
      <c r="D168" s="411"/>
      <c r="E168" s="416" t="str">
        <f t="shared" si="14"/>
        <v/>
      </c>
      <c r="F168" s="408" t="str">
        <f t="shared" si="15"/>
        <v>否</v>
      </c>
      <c r="G168" s="245" t="str">
        <f t="shared" si="16"/>
        <v>项</v>
      </c>
    </row>
    <row r="169" s="244" customFormat="1" ht="38" customHeight="1" spans="1:7">
      <c r="A169" s="409" t="s">
        <v>1546</v>
      </c>
      <c r="B169" s="410" t="s">
        <v>1547</v>
      </c>
      <c r="C169" s="411"/>
      <c r="D169" s="411"/>
      <c r="E169" s="416" t="str">
        <f t="shared" si="14"/>
        <v/>
      </c>
      <c r="F169" s="408" t="str">
        <f t="shared" si="15"/>
        <v>否</v>
      </c>
      <c r="G169" s="245" t="str">
        <f t="shared" si="16"/>
        <v>项</v>
      </c>
    </row>
    <row r="170" s="244" customFormat="1" ht="38" customHeight="1" spans="1:7">
      <c r="A170" s="409" t="s">
        <v>1548</v>
      </c>
      <c r="B170" s="410" t="s">
        <v>1549</v>
      </c>
      <c r="C170" s="411"/>
      <c r="D170" s="411"/>
      <c r="E170" s="416" t="str">
        <f t="shared" si="14"/>
        <v/>
      </c>
      <c r="F170" s="408" t="str">
        <f t="shared" si="15"/>
        <v>否</v>
      </c>
      <c r="G170" s="245" t="str">
        <f t="shared" si="16"/>
        <v>项</v>
      </c>
    </row>
    <row r="171" s="244" customFormat="1" ht="38" customHeight="1" spans="1:7">
      <c r="A171" s="409" t="s">
        <v>1550</v>
      </c>
      <c r="B171" s="410" t="s">
        <v>1551</v>
      </c>
      <c r="C171" s="411"/>
      <c r="D171" s="411"/>
      <c r="E171" s="416" t="str">
        <f t="shared" si="14"/>
        <v/>
      </c>
      <c r="F171" s="408" t="str">
        <f t="shared" si="15"/>
        <v>否</v>
      </c>
      <c r="G171" s="245" t="str">
        <f t="shared" si="16"/>
        <v>项</v>
      </c>
    </row>
    <row r="172" s="244" customFormat="1" ht="38" customHeight="1" spans="1:7">
      <c r="A172" s="409" t="s">
        <v>1552</v>
      </c>
      <c r="B172" s="410" t="s">
        <v>1553</v>
      </c>
      <c r="C172" s="411"/>
      <c r="D172" s="411"/>
      <c r="E172" s="416" t="str">
        <f t="shared" si="14"/>
        <v/>
      </c>
      <c r="F172" s="408" t="str">
        <f t="shared" si="15"/>
        <v>否</v>
      </c>
      <c r="G172" s="245" t="str">
        <f t="shared" si="16"/>
        <v>项</v>
      </c>
    </row>
    <row r="173" s="244" customFormat="1" ht="38" customHeight="1" spans="1:7">
      <c r="A173" s="409" t="s">
        <v>1554</v>
      </c>
      <c r="B173" s="410" t="s">
        <v>1555</v>
      </c>
      <c r="C173" s="411"/>
      <c r="D173" s="411"/>
      <c r="E173" s="416" t="str">
        <f t="shared" si="14"/>
        <v/>
      </c>
      <c r="F173" s="408" t="str">
        <f t="shared" si="15"/>
        <v>否</v>
      </c>
      <c r="G173" s="245" t="str">
        <f t="shared" si="16"/>
        <v>项</v>
      </c>
    </row>
    <row r="174" s="244" customFormat="1" ht="38" customHeight="1" spans="1:7">
      <c r="A174" s="409" t="s">
        <v>1556</v>
      </c>
      <c r="B174" s="410" t="s">
        <v>1557</v>
      </c>
      <c r="C174" s="411"/>
      <c r="D174" s="411"/>
      <c r="E174" s="416" t="str">
        <f t="shared" si="14"/>
        <v/>
      </c>
      <c r="F174" s="408" t="str">
        <f t="shared" si="15"/>
        <v>否</v>
      </c>
      <c r="G174" s="245" t="str">
        <f t="shared" si="16"/>
        <v>项</v>
      </c>
    </row>
    <row r="175" ht="38" customHeight="1" spans="1:7">
      <c r="A175" s="409" t="s">
        <v>1558</v>
      </c>
      <c r="B175" s="410" t="s">
        <v>1559</v>
      </c>
      <c r="C175" s="411"/>
      <c r="D175" s="411"/>
      <c r="E175" s="416" t="str">
        <f t="shared" si="14"/>
        <v/>
      </c>
      <c r="F175" s="408" t="str">
        <f t="shared" si="15"/>
        <v>否</v>
      </c>
      <c r="G175" s="245" t="str">
        <f t="shared" si="16"/>
        <v>项</v>
      </c>
    </row>
    <row r="176" ht="38" customHeight="1" spans="1:7">
      <c r="A176" s="409" t="s">
        <v>1560</v>
      </c>
      <c r="B176" s="410" t="s">
        <v>1561</v>
      </c>
      <c r="C176" s="411">
        <f>SUM(C177:C178)</f>
        <v>0</v>
      </c>
      <c r="D176" s="411">
        <f>SUM(D177:D178)</f>
        <v>0</v>
      </c>
      <c r="E176" s="416" t="str">
        <f t="shared" si="14"/>
        <v/>
      </c>
      <c r="F176" s="408" t="str">
        <f t="shared" si="15"/>
        <v>否</v>
      </c>
      <c r="G176" s="245" t="str">
        <f t="shared" si="16"/>
        <v>款</v>
      </c>
    </row>
    <row r="177" s="244" customFormat="1" ht="38" customHeight="1" spans="1:7">
      <c r="A177" s="409" t="s">
        <v>1562</v>
      </c>
      <c r="B177" s="410" t="s">
        <v>1484</v>
      </c>
      <c r="C177" s="411"/>
      <c r="D177" s="411"/>
      <c r="E177" s="416" t="str">
        <f t="shared" si="14"/>
        <v/>
      </c>
      <c r="F177" s="408" t="str">
        <f t="shared" si="15"/>
        <v>否</v>
      </c>
      <c r="G177" s="245" t="str">
        <f t="shared" si="16"/>
        <v>项</v>
      </c>
    </row>
    <row r="178" s="244" customFormat="1" ht="38" customHeight="1" spans="1:7">
      <c r="A178" s="409" t="s">
        <v>1563</v>
      </c>
      <c r="B178" s="410" t="s">
        <v>1564</v>
      </c>
      <c r="C178" s="411"/>
      <c r="D178" s="411"/>
      <c r="E178" s="416" t="str">
        <f t="shared" si="14"/>
        <v/>
      </c>
      <c r="F178" s="408" t="str">
        <f t="shared" si="15"/>
        <v>否</v>
      </c>
      <c r="G178" s="245" t="str">
        <f t="shared" si="16"/>
        <v>项</v>
      </c>
    </row>
    <row r="179" s="244" customFormat="1" ht="38" customHeight="1" spans="1:7">
      <c r="A179" s="409" t="s">
        <v>1565</v>
      </c>
      <c r="B179" s="414" t="s">
        <v>1566</v>
      </c>
      <c r="C179" s="415"/>
      <c r="D179" s="415"/>
      <c r="E179" s="416"/>
      <c r="F179" s="408" t="str">
        <f t="shared" si="15"/>
        <v>否</v>
      </c>
      <c r="G179" s="245" t="str">
        <f t="shared" si="16"/>
        <v>款</v>
      </c>
    </row>
    <row r="180" s="244" customFormat="1" ht="38" customHeight="1" spans="1:7">
      <c r="A180" s="409" t="s">
        <v>1567</v>
      </c>
      <c r="B180" s="410" t="s">
        <v>1484</v>
      </c>
      <c r="C180" s="411"/>
      <c r="D180" s="411"/>
      <c r="E180" s="416" t="str">
        <f t="shared" si="14"/>
        <v/>
      </c>
      <c r="F180" s="408" t="str">
        <f t="shared" si="15"/>
        <v>否</v>
      </c>
      <c r="G180" s="245" t="str">
        <f t="shared" si="16"/>
        <v>项</v>
      </c>
    </row>
    <row r="181" s="244" customFormat="1" ht="38" customHeight="1" spans="1:7">
      <c r="A181" s="409" t="s">
        <v>1568</v>
      </c>
      <c r="B181" s="410" t="s">
        <v>1569</v>
      </c>
      <c r="C181" s="411"/>
      <c r="D181" s="411"/>
      <c r="E181" s="416" t="str">
        <f t="shared" si="14"/>
        <v/>
      </c>
      <c r="F181" s="408" t="str">
        <f t="shared" si="15"/>
        <v>否</v>
      </c>
      <c r="G181" s="245" t="str">
        <f t="shared" si="16"/>
        <v>项</v>
      </c>
    </row>
    <row r="182" s="244" customFormat="1" ht="38" customHeight="1" spans="1:7">
      <c r="A182" s="409" t="s">
        <v>1570</v>
      </c>
      <c r="B182" s="410" t="s">
        <v>1571</v>
      </c>
      <c r="C182" s="411"/>
      <c r="D182" s="411"/>
      <c r="E182" s="416" t="str">
        <f t="shared" si="14"/>
        <v/>
      </c>
      <c r="F182" s="408" t="str">
        <f t="shared" si="15"/>
        <v>否</v>
      </c>
      <c r="G182" s="245" t="str">
        <f t="shared" si="16"/>
        <v>款</v>
      </c>
    </row>
    <row r="183" ht="38" customHeight="1" spans="1:7">
      <c r="A183" s="409" t="s">
        <v>1572</v>
      </c>
      <c r="B183" s="410" t="s">
        <v>1573</v>
      </c>
      <c r="C183" s="411">
        <f>SUM(C184:C186)</f>
        <v>0</v>
      </c>
      <c r="D183" s="411">
        <f>SUM(D184:D186)</f>
        <v>0</v>
      </c>
      <c r="E183" s="416" t="str">
        <f t="shared" si="14"/>
        <v/>
      </c>
      <c r="F183" s="408" t="str">
        <f t="shared" si="15"/>
        <v>否</v>
      </c>
      <c r="G183" s="245" t="str">
        <f t="shared" si="16"/>
        <v>款</v>
      </c>
    </row>
    <row r="184" ht="28" customHeight="1" spans="1:7">
      <c r="A184" s="409" t="s">
        <v>1574</v>
      </c>
      <c r="B184" s="410" t="s">
        <v>1503</v>
      </c>
      <c r="C184" s="411"/>
      <c r="D184" s="411"/>
      <c r="E184" s="416" t="str">
        <f t="shared" si="14"/>
        <v/>
      </c>
      <c r="F184" s="408" t="str">
        <f t="shared" si="15"/>
        <v>否</v>
      </c>
      <c r="G184" s="245" t="str">
        <f t="shared" si="16"/>
        <v>项</v>
      </c>
    </row>
    <row r="185" ht="28" customHeight="1" spans="1:7">
      <c r="A185" s="409" t="s">
        <v>1575</v>
      </c>
      <c r="B185" s="410" t="s">
        <v>1507</v>
      </c>
      <c r="C185" s="411"/>
      <c r="D185" s="411"/>
      <c r="E185" s="416" t="str">
        <f t="shared" si="14"/>
        <v/>
      </c>
      <c r="F185" s="408" t="str">
        <f t="shared" si="15"/>
        <v>否</v>
      </c>
      <c r="G185" s="245" t="str">
        <f t="shared" si="16"/>
        <v>项</v>
      </c>
    </row>
    <row r="186" s="244" customFormat="1" ht="39" customHeight="1" spans="1:7">
      <c r="A186" s="409" t="s">
        <v>1576</v>
      </c>
      <c r="B186" s="410" t="s">
        <v>1577</v>
      </c>
      <c r="C186" s="411"/>
      <c r="D186" s="411"/>
      <c r="E186" s="416" t="str">
        <f t="shared" si="14"/>
        <v/>
      </c>
      <c r="F186" s="408" t="str">
        <f t="shared" si="15"/>
        <v>否</v>
      </c>
      <c r="G186" s="245" t="str">
        <f t="shared" si="16"/>
        <v>项</v>
      </c>
    </row>
    <row r="187" ht="38" customHeight="1" spans="1:7">
      <c r="A187" s="480" t="s">
        <v>97</v>
      </c>
      <c r="B187" s="457" t="s">
        <v>1578</v>
      </c>
      <c r="C187" s="458"/>
      <c r="D187" s="458"/>
      <c r="E187" s="459"/>
      <c r="F187" s="408" t="str">
        <f t="shared" si="15"/>
        <v>是</v>
      </c>
      <c r="G187" s="245" t="str">
        <f t="shared" si="16"/>
        <v>类</v>
      </c>
    </row>
    <row r="188" ht="38" customHeight="1" spans="1:7">
      <c r="A188" s="409" t="s">
        <v>1579</v>
      </c>
      <c r="B188" s="414" t="s">
        <v>1580</v>
      </c>
      <c r="C188" s="415"/>
      <c r="D188" s="415"/>
      <c r="E188" s="416"/>
      <c r="F188" s="408" t="str">
        <f t="shared" si="15"/>
        <v>否</v>
      </c>
      <c r="G188" s="245" t="str">
        <f t="shared" si="16"/>
        <v>款</v>
      </c>
    </row>
    <row r="189" ht="38" customHeight="1" spans="1:7">
      <c r="A189" s="409" t="s">
        <v>1581</v>
      </c>
      <c r="B189" s="410" t="s">
        <v>1582</v>
      </c>
      <c r="C189" s="411"/>
      <c r="D189" s="411"/>
      <c r="E189" s="416" t="str">
        <f t="shared" si="14"/>
        <v/>
      </c>
      <c r="F189" s="408" t="str">
        <f t="shared" si="15"/>
        <v>否</v>
      </c>
      <c r="G189" s="245" t="str">
        <f t="shared" si="16"/>
        <v>项</v>
      </c>
    </row>
    <row r="190" s="244" customFormat="1" ht="38" customHeight="1" spans="1:7">
      <c r="A190" s="409" t="s">
        <v>1583</v>
      </c>
      <c r="B190" s="410" t="s">
        <v>1584</v>
      </c>
      <c r="C190" s="411"/>
      <c r="D190" s="411"/>
      <c r="E190" s="416" t="str">
        <f t="shared" si="14"/>
        <v/>
      </c>
      <c r="F190" s="408" t="str">
        <f t="shared" si="15"/>
        <v>否</v>
      </c>
      <c r="G190" s="245" t="str">
        <f t="shared" si="16"/>
        <v>项</v>
      </c>
    </row>
    <row r="191" s="244" customFormat="1" ht="38" customHeight="1" spans="1:7">
      <c r="A191" s="480" t="s">
        <v>115</v>
      </c>
      <c r="B191" s="457" t="s">
        <v>1585</v>
      </c>
      <c r="C191" s="458">
        <f>SUM(C192,C196,C205)</f>
        <v>22889</v>
      </c>
      <c r="D191" s="458">
        <f>SUM(D192,D196,D205)</f>
        <v>3284</v>
      </c>
      <c r="E191" s="459">
        <f>(D191-C191)/C191</f>
        <v>-0.86</v>
      </c>
      <c r="F191" s="408" t="str">
        <f t="shared" si="15"/>
        <v>是</v>
      </c>
      <c r="G191" s="245" t="str">
        <f t="shared" si="16"/>
        <v>类</v>
      </c>
    </row>
    <row r="192" ht="31" customHeight="1" spans="1:7">
      <c r="A192" s="409" t="s">
        <v>1586</v>
      </c>
      <c r="B192" s="414" t="s">
        <v>1587</v>
      </c>
      <c r="C192" s="415">
        <f>SUM(C193:C195)</f>
        <v>22000</v>
      </c>
      <c r="D192" s="415"/>
      <c r="E192" s="416">
        <f>IF(C192&gt;0,D192/C192-1,IF(C192&lt;0,-(D192/C192-1),""))</f>
        <v>-1</v>
      </c>
      <c r="F192" s="408" t="str">
        <f t="shared" si="15"/>
        <v>是</v>
      </c>
      <c r="G192" s="245" t="str">
        <f t="shared" si="16"/>
        <v>款</v>
      </c>
    </row>
    <row r="193" ht="38" customHeight="1" spans="1:7">
      <c r="A193" s="409" t="s">
        <v>1588</v>
      </c>
      <c r="B193" s="410" t="s">
        <v>1589</v>
      </c>
      <c r="C193" s="411"/>
      <c r="D193" s="411"/>
      <c r="E193" s="416" t="str">
        <f t="shared" si="14"/>
        <v/>
      </c>
      <c r="F193" s="408" t="str">
        <f t="shared" si="15"/>
        <v>否</v>
      </c>
      <c r="G193" s="245" t="str">
        <f t="shared" si="16"/>
        <v>项</v>
      </c>
    </row>
    <row r="194" s="244" customFormat="1" ht="38" customHeight="1" spans="1:7">
      <c r="A194" s="409" t="s">
        <v>1590</v>
      </c>
      <c r="B194" s="410" t="s">
        <v>1591</v>
      </c>
      <c r="C194" s="411"/>
      <c r="D194" s="411"/>
      <c r="E194" s="416" t="str">
        <f t="shared" si="14"/>
        <v/>
      </c>
      <c r="F194" s="408" t="str">
        <f t="shared" si="15"/>
        <v>否</v>
      </c>
      <c r="G194" s="245" t="str">
        <f t="shared" si="16"/>
        <v>项</v>
      </c>
    </row>
    <row r="195" s="244" customFormat="1" ht="38" customHeight="1" spans="1:7">
      <c r="A195" s="409" t="s">
        <v>1592</v>
      </c>
      <c r="B195" s="410" t="s">
        <v>1593</v>
      </c>
      <c r="C195" s="411">
        <v>22000</v>
      </c>
      <c r="D195" s="411"/>
      <c r="E195" s="416">
        <f t="shared" si="14"/>
        <v>-1</v>
      </c>
      <c r="F195" s="408" t="str">
        <f t="shared" si="15"/>
        <v>是</v>
      </c>
      <c r="G195" s="245" t="str">
        <f t="shared" si="16"/>
        <v>项</v>
      </c>
    </row>
    <row r="196" ht="29" customHeight="1" spans="1:7">
      <c r="A196" s="409" t="s">
        <v>1594</v>
      </c>
      <c r="B196" s="414" t="s">
        <v>1595</v>
      </c>
      <c r="C196" s="415">
        <f>SUM(C197:C204)</f>
        <v>5</v>
      </c>
      <c r="D196" s="415">
        <f>SUM(D197:D204)</f>
        <v>29</v>
      </c>
      <c r="E196" s="416">
        <f t="shared" si="14"/>
        <v>4.8</v>
      </c>
      <c r="F196" s="408" t="str">
        <f t="shared" si="15"/>
        <v>是</v>
      </c>
      <c r="G196" s="245" t="str">
        <f t="shared" si="16"/>
        <v>款</v>
      </c>
    </row>
    <row r="197" s="244" customFormat="1" ht="38" customHeight="1" spans="1:7">
      <c r="A197" s="409" t="s">
        <v>1596</v>
      </c>
      <c r="B197" s="410" t="s">
        <v>1597</v>
      </c>
      <c r="C197" s="411"/>
      <c r="D197" s="411"/>
      <c r="E197" s="416" t="str">
        <f t="shared" si="14"/>
        <v/>
      </c>
      <c r="F197" s="408" t="str">
        <f t="shared" si="15"/>
        <v>否</v>
      </c>
      <c r="G197" s="245" t="str">
        <f t="shared" si="16"/>
        <v>项</v>
      </c>
    </row>
    <row r="198" ht="38" customHeight="1" spans="1:7">
      <c r="A198" s="409" t="s">
        <v>1598</v>
      </c>
      <c r="B198" s="410" t="s">
        <v>1599</v>
      </c>
      <c r="C198" s="411"/>
      <c r="D198" s="411"/>
      <c r="E198" s="416" t="str">
        <f t="shared" si="14"/>
        <v/>
      </c>
      <c r="F198" s="408" t="str">
        <f t="shared" si="15"/>
        <v>否</v>
      </c>
      <c r="G198" s="245" t="str">
        <f t="shared" si="16"/>
        <v>项</v>
      </c>
    </row>
    <row r="199" ht="38" customHeight="1" spans="1:7">
      <c r="A199" s="409" t="s">
        <v>1600</v>
      </c>
      <c r="B199" s="410" t="s">
        <v>1601</v>
      </c>
      <c r="C199" s="411">
        <v>5</v>
      </c>
      <c r="D199" s="411">
        <v>21</v>
      </c>
      <c r="E199" s="416">
        <f t="shared" si="14"/>
        <v>3.2</v>
      </c>
      <c r="F199" s="408" t="str">
        <f t="shared" si="15"/>
        <v>是</v>
      </c>
      <c r="G199" s="245" t="str">
        <f t="shared" si="16"/>
        <v>项</v>
      </c>
    </row>
    <row r="200" ht="38" customHeight="1" spans="1:7">
      <c r="A200" s="409" t="s">
        <v>1602</v>
      </c>
      <c r="B200" s="410" t="s">
        <v>1603</v>
      </c>
      <c r="C200" s="411"/>
      <c r="D200" s="411"/>
      <c r="E200" s="416" t="str">
        <f t="shared" si="14"/>
        <v/>
      </c>
      <c r="F200" s="408" t="str">
        <f t="shared" si="15"/>
        <v>否</v>
      </c>
      <c r="G200" s="245" t="str">
        <f t="shared" si="16"/>
        <v>项</v>
      </c>
    </row>
    <row r="201" ht="38" customHeight="1" spans="1:7">
      <c r="A201" s="409" t="s">
        <v>1604</v>
      </c>
      <c r="B201" s="410" t="s">
        <v>1605</v>
      </c>
      <c r="C201" s="411"/>
      <c r="D201" s="411"/>
      <c r="E201" s="416" t="str">
        <f t="shared" si="14"/>
        <v/>
      </c>
      <c r="F201" s="408" t="str">
        <f t="shared" si="15"/>
        <v>否</v>
      </c>
      <c r="G201" s="245" t="str">
        <f t="shared" si="16"/>
        <v>项</v>
      </c>
    </row>
    <row r="202" ht="38" customHeight="1" spans="1:7">
      <c r="A202" s="409" t="s">
        <v>1606</v>
      </c>
      <c r="B202" s="410" t="s">
        <v>1607</v>
      </c>
      <c r="C202" s="411"/>
      <c r="D202" s="411"/>
      <c r="E202" s="416" t="str">
        <f t="shared" si="14"/>
        <v/>
      </c>
      <c r="F202" s="408" t="str">
        <f t="shared" si="15"/>
        <v>否</v>
      </c>
      <c r="G202" s="245" t="str">
        <f t="shared" si="16"/>
        <v>项</v>
      </c>
    </row>
    <row r="203" s="244" customFormat="1" ht="38" customHeight="1" spans="1:7">
      <c r="A203" s="409" t="s">
        <v>1608</v>
      </c>
      <c r="B203" s="410" t="s">
        <v>1609</v>
      </c>
      <c r="C203" s="411"/>
      <c r="D203" s="411">
        <v>8</v>
      </c>
      <c r="E203" s="416" t="str">
        <f t="shared" si="14"/>
        <v/>
      </c>
      <c r="F203" s="408" t="str">
        <f t="shared" si="15"/>
        <v>是</v>
      </c>
      <c r="G203" s="245" t="str">
        <f t="shared" si="16"/>
        <v>项</v>
      </c>
    </row>
    <row r="204" ht="38" customHeight="1" spans="1:7">
      <c r="A204" s="409" t="s">
        <v>1610</v>
      </c>
      <c r="B204" s="410" t="s">
        <v>1611</v>
      </c>
      <c r="C204" s="411"/>
      <c r="D204" s="411"/>
      <c r="E204" s="416" t="str">
        <f t="shared" si="14"/>
        <v/>
      </c>
      <c r="F204" s="408" t="str">
        <f t="shared" si="15"/>
        <v>否</v>
      </c>
      <c r="G204" s="245" t="str">
        <f t="shared" si="16"/>
        <v>项</v>
      </c>
    </row>
    <row r="205" ht="38" customHeight="1" spans="1:7">
      <c r="A205" s="409" t="s">
        <v>1612</v>
      </c>
      <c r="B205" s="414" t="s">
        <v>1613</v>
      </c>
      <c r="C205" s="415">
        <f>SUM(C206:C216)</f>
        <v>884</v>
      </c>
      <c r="D205" s="415">
        <f>SUM(D206:D216)</f>
        <v>3255</v>
      </c>
      <c r="E205" s="416">
        <f t="shared" si="14"/>
        <v>2.682</v>
      </c>
      <c r="F205" s="408" t="str">
        <f t="shared" si="15"/>
        <v>是</v>
      </c>
      <c r="G205" s="245" t="str">
        <f t="shared" si="16"/>
        <v>款</v>
      </c>
    </row>
    <row r="206" ht="38" customHeight="1" spans="1:7">
      <c r="A206" s="421">
        <v>2296001</v>
      </c>
      <c r="B206" s="410" t="s">
        <v>1614</v>
      </c>
      <c r="C206" s="411"/>
      <c r="D206" s="411"/>
      <c r="E206" s="416" t="str">
        <f t="shared" si="14"/>
        <v/>
      </c>
      <c r="F206" s="408" t="str">
        <f t="shared" si="15"/>
        <v>否</v>
      </c>
      <c r="G206" s="245" t="str">
        <f t="shared" si="16"/>
        <v>项</v>
      </c>
    </row>
    <row r="207" s="244" customFormat="1" ht="38" customHeight="1" spans="1:7">
      <c r="A207" s="409" t="s">
        <v>1615</v>
      </c>
      <c r="B207" s="410" t="s">
        <v>1616</v>
      </c>
      <c r="C207" s="411">
        <v>372</v>
      </c>
      <c r="D207" s="411">
        <v>1394</v>
      </c>
      <c r="E207" s="416">
        <f t="shared" si="14"/>
        <v>2.747</v>
      </c>
      <c r="F207" s="408" t="str">
        <f t="shared" si="15"/>
        <v>是</v>
      </c>
      <c r="G207" s="245" t="str">
        <f t="shared" si="16"/>
        <v>项</v>
      </c>
    </row>
    <row r="208" ht="38" customHeight="1" spans="1:7">
      <c r="A208" s="409" t="s">
        <v>1617</v>
      </c>
      <c r="B208" s="410" t="s">
        <v>1618</v>
      </c>
      <c r="C208" s="411">
        <v>105</v>
      </c>
      <c r="D208" s="411">
        <v>420</v>
      </c>
      <c r="E208" s="416">
        <f t="shared" si="14"/>
        <v>3</v>
      </c>
      <c r="F208" s="408" t="str">
        <f t="shared" si="15"/>
        <v>是</v>
      </c>
      <c r="G208" s="245" t="str">
        <f t="shared" si="16"/>
        <v>项</v>
      </c>
    </row>
    <row r="209" ht="38" customHeight="1" spans="1:7">
      <c r="A209" s="409" t="s">
        <v>1619</v>
      </c>
      <c r="B209" s="410" t="s">
        <v>1620</v>
      </c>
      <c r="C209" s="411">
        <v>50</v>
      </c>
      <c r="D209" s="411"/>
      <c r="E209" s="416">
        <f t="shared" si="14"/>
        <v>-1</v>
      </c>
      <c r="F209" s="408" t="str">
        <f t="shared" ref="F209:F217" si="17">IF(LEN(A209)=3,"是",IF(B209&lt;&gt;"",IF(SUM(C209:D209)&lt;&gt;0,"是","否"),"是"))</f>
        <v>是</v>
      </c>
      <c r="G209" s="245" t="str">
        <f t="shared" ref="G209:G217" si="18">IF(LEN(A209)=3,"类",IF(LEN(A209)=5,"款","项"))</f>
        <v>项</v>
      </c>
    </row>
    <row r="210" ht="38" customHeight="1" spans="1:7">
      <c r="A210" s="409" t="s">
        <v>1621</v>
      </c>
      <c r="B210" s="410" t="s">
        <v>1622</v>
      </c>
      <c r="C210" s="411"/>
      <c r="D210" s="411"/>
      <c r="E210" s="416" t="str">
        <f t="shared" si="14"/>
        <v/>
      </c>
      <c r="F210" s="408" t="str">
        <f t="shared" si="17"/>
        <v>否</v>
      </c>
      <c r="G210" s="245" t="str">
        <f t="shared" si="18"/>
        <v>项</v>
      </c>
    </row>
    <row r="211" ht="38" customHeight="1" spans="1:11">
      <c r="A211" s="409" t="s">
        <v>1623</v>
      </c>
      <c r="B211" s="410" t="s">
        <v>1624</v>
      </c>
      <c r="C211" s="411">
        <v>216</v>
      </c>
      <c r="D211" s="411">
        <v>337</v>
      </c>
      <c r="E211" s="416">
        <f t="shared" si="14"/>
        <v>0.56</v>
      </c>
      <c r="F211" s="408" t="str">
        <f t="shared" si="17"/>
        <v>是</v>
      </c>
      <c r="G211" s="245" t="str">
        <f t="shared" si="18"/>
        <v>项</v>
      </c>
      <c r="K211" s="492"/>
    </row>
    <row r="212" s="244" customFormat="1" ht="38" customHeight="1" spans="1:7">
      <c r="A212" s="409" t="s">
        <v>1625</v>
      </c>
      <c r="B212" s="410" t="s">
        <v>1626</v>
      </c>
      <c r="C212" s="411"/>
      <c r="D212" s="411"/>
      <c r="E212" s="416" t="str">
        <f t="shared" si="14"/>
        <v/>
      </c>
      <c r="F212" s="408" t="str">
        <f t="shared" si="17"/>
        <v>否</v>
      </c>
      <c r="G212" s="245" t="str">
        <f t="shared" si="18"/>
        <v>项</v>
      </c>
    </row>
    <row r="213" s="244" customFormat="1" ht="38" customHeight="1" spans="1:7">
      <c r="A213" s="409" t="s">
        <v>1627</v>
      </c>
      <c r="B213" s="410" t="s">
        <v>1628</v>
      </c>
      <c r="C213" s="411"/>
      <c r="D213" s="411"/>
      <c r="E213" s="416" t="str">
        <f t="shared" si="14"/>
        <v/>
      </c>
      <c r="F213" s="408" t="str">
        <f t="shared" si="17"/>
        <v>否</v>
      </c>
      <c r="G213" s="245" t="str">
        <f t="shared" si="18"/>
        <v>项</v>
      </c>
    </row>
    <row r="214" s="244" customFormat="1" ht="38" customHeight="1" spans="1:7">
      <c r="A214" s="409" t="s">
        <v>1629</v>
      </c>
      <c r="B214" s="410" t="s">
        <v>1630</v>
      </c>
      <c r="C214" s="411"/>
      <c r="D214" s="411"/>
      <c r="E214" s="416" t="str">
        <f t="shared" si="14"/>
        <v/>
      </c>
      <c r="F214" s="408" t="str">
        <f t="shared" si="17"/>
        <v>否</v>
      </c>
      <c r="G214" s="245" t="str">
        <f t="shared" si="18"/>
        <v>项</v>
      </c>
    </row>
    <row r="215" ht="38" customHeight="1" spans="1:7">
      <c r="A215" s="409" t="s">
        <v>1631</v>
      </c>
      <c r="B215" s="410" t="s">
        <v>1632</v>
      </c>
      <c r="C215" s="411"/>
      <c r="D215" s="411"/>
      <c r="E215" s="416" t="str">
        <f t="shared" si="14"/>
        <v/>
      </c>
      <c r="F215" s="408" t="str">
        <f t="shared" si="17"/>
        <v>否</v>
      </c>
      <c r="G215" s="245" t="str">
        <f t="shared" si="18"/>
        <v>项</v>
      </c>
    </row>
    <row r="216" s="244" customFormat="1" ht="38" customHeight="1" spans="1:7">
      <c r="A216" s="409" t="s">
        <v>1633</v>
      </c>
      <c r="B216" s="410" t="s">
        <v>1634</v>
      </c>
      <c r="C216" s="411">
        <v>141</v>
      </c>
      <c r="D216" s="411">
        <v>1104</v>
      </c>
      <c r="E216" s="416">
        <f t="shared" si="14"/>
        <v>6.83</v>
      </c>
      <c r="F216" s="408" t="str">
        <f t="shared" si="17"/>
        <v>是</v>
      </c>
      <c r="G216" s="245" t="str">
        <f t="shared" si="18"/>
        <v>项</v>
      </c>
    </row>
    <row r="217" s="244" customFormat="1" ht="44" customHeight="1" spans="1:7">
      <c r="A217" s="480" t="s">
        <v>117</v>
      </c>
      <c r="B217" s="457" t="s">
        <v>1635</v>
      </c>
      <c r="C217" s="458">
        <f>SUM(C218)</f>
        <v>7609</v>
      </c>
      <c r="D217" s="458">
        <f>SUM(D218)</f>
        <v>18851</v>
      </c>
      <c r="E217" s="459">
        <f>(D217-C217)/C217</f>
        <v>1.48</v>
      </c>
      <c r="F217" s="408" t="str">
        <f t="shared" si="17"/>
        <v>是</v>
      </c>
      <c r="G217" s="245" t="str">
        <f t="shared" si="18"/>
        <v>类</v>
      </c>
    </row>
    <row r="218" s="474" customFormat="1" ht="44" customHeight="1" spans="1:7">
      <c r="A218" s="488" t="s">
        <v>1636</v>
      </c>
      <c r="B218" s="410" t="s">
        <v>1637</v>
      </c>
      <c r="C218" s="489">
        <f>SUM(C219:C233)</f>
        <v>7609</v>
      </c>
      <c r="D218" s="489">
        <f>SUM(D219:D234)</f>
        <v>18851</v>
      </c>
      <c r="E218" s="416">
        <f>IF(C218&gt;0,D218/C218-1,IF(C218&lt;0,-(D218/C218-1),""))</f>
        <v>1.477</v>
      </c>
      <c r="F218" s="490"/>
      <c r="G218" s="450"/>
    </row>
    <row r="219" s="244" customFormat="1" ht="38" customHeight="1" spans="1:7">
      <c r="A219" s="409" t="s">
        <v>1638</v>
      </c>
      <c r="B219" s="410" t="s">
        <v>1639</v>
      </c>
      <c r="C219" s="411"/>
      <c r="D219" s="411"/>
      <c r="E219" s="416" t="str">
        <f t="shared" ref="E219:E273" si="19">IF(C219&gt;0,D219/C219-1,IF(C219&lt;0,-(D219/C219-1),""))</f>
        <v/>
      </c>
      <c r="F219" s="408" t="str">
        <f t="shared" ref="F219:F274" si="20">IF(LEN(A219)=3,"是",IF(B219&lt;&gt;"",IF(SUM(C219:D219)&lt;&gt;0,"是","否"),"是"))</f>
        <v>否</v>
      </c>
      <c r="G219" s="245" t="str">
        <f t="shared" ref="G219:G273" si="21">IF(LEN(A219)=3,"类",IF(LEN(A219)=5,"款","项"))</f>
        <v>项</v>
      </c>
    </row>
    <row r="220" s="244" customFormat="1" ht="38" customHeight="1" spans="1:7">
      <c r="A220" s="409" t="s">
        <v>1640</v>
      </c>
      <c r="B220" s="410" t="s">
        <v>1641</v>
      </c>
      <c r="C220" s="411"/>
      <c r="D220" s="411"/>
      <c r="E220" s="416" t="str">
        <f t="shared" si="19"/>
        <v/>
      </c>
      <c r="F220" s="408" t="str">
        <f t="shared" si="20"/>
        <v>否</v>
      </c>
      <c r="G220" s="245" t="str">
        <f t="shared" si="21"/>
        <v>项</v>
      </c>
    </row>
    <row r="221" s="244" customFormat="1" ht="38" customHeight="1" spans="1:7">
      <c r="A221" s="409" t="s">
        <v>1642</v>
      </c>
      <c r="B221" s="410" t="s">
        <v>1643</v>
      </c>
      <c r="C221" s="411"/>
      <c r="D221" s="411"/>
      <c r="E221" s="416" t="str">
        <f t="shared" si="19"/>
        <v/>
      </c>
      <c r="F221" s="408" t="str">
        <f t="shared" si="20"/>
        <v>否</v>
      </c>
      <c r="G221" s="245" t="str">
        <f t="shared" si="21"/>
        <v>项</v>
      </c>
    </row>
    <row r="222" s="244" customFormat="1" ht="38" customHeight="1" spans="1:7">
      <c r="A222" s="409" t="s">
        <v>1644</v>
      </c>
      <c r="B222" s="410" t="s">
        <v>1645</v>
      </c>
      <c r="C222" s="411">
        <v>1109</v>
      </c>
      <c r="D222" s="411">
        <v>4261</v>
      </c>
      <c r="E222" s="416">
        <f t="shared" si="19"/>
        <v>2.842</v>
      </c>
      <c r="F222" s="408" t="str">
        <f t="shared" si="20"/>
        <v>是</v>
      </c>
      <c r="G222" s="245" t="str">
        <f t="shared" si="21"/>
        <v>项</v>
      </c>
    </row>
    <row r="223" s="244" customFormat="1" ht="38" customHeight="1" spans="1:7">
      <c r="A223" s="409" t="s">
        <v>1646</v>
      </c>
      <c r="B223" s="410" t="s">
        <v>1647</v>
      </c>
      <c r="C223" s="411"/>
      <c r="D223" s="411"/>
      <c r="E223" s="416" t="str">
        <f t="shared" si="19"/>
        <v/>
      </c>
      <c r="F223" s="408" t="str">
        <f t="shared" si="20"/>
        <v>否</v>
      </c>
      <c r="G223" s="245" t="str">
        <f t="shared" si="21"/>
        <v>项</v>
      </c>
    </row>
    <row r="224" ht="38" customHeight="1" spans="1:7">
      <c r="A224" s="409" t="s">
        <v>1648</v>
      </c>
      <c r="B224" s="410" t="s">
        <v>1649</v>
      </c>
      <c r="C224" s="411"/>
      <c r="D224" s="411"/>
      <c r="E224" s="416" t="str">
        <f t="shared" si="19"/>
        <v/>
      </c>
      <c r="F224" s="408" t="str">
        <f t="shared" si="20"/>
        <v>否</v>
      </c>
      <c r="G224" s="245" t="str">
        <f t="shared" si="21"/>
        <v>项</v>
      </c>
    </row>
    <row r="225" ht="38" customHeight="1" spans="1:7">
      <c r="A225" s="409" t="s">
        <v>1650</v>
      </c>
      <c r="B225" s="410" t="s">
        <v>1651</v>
      </c>
      <c r="C225" s="411"/>
      <c r="D225" s="411"/>
      <c r="E225" s="416" t="str">
        <f t="shared" si="19"/>
        <v/>
      </c>
      <c r="F225" s="408" t="str">
        <f t="shared" si="20"/>
        <v>否</v>
      </c>
      <c r="G225" s="245" t="str">
        <f t="shared" si="21"/>
        <v>项</v>
      </c>
    </row>
    <row r="226" ht="38" customHeight="1" spans="1:7">
      <c r="A226" s="409" t="s">
        <v>1652</v>
      </c>
      <c r="B226" s="410" t="s">
        <v>1653</v>
      </c>
      <c r="C226" s="411"/>
      <c r="D226" s="411"/>
      <c r="E226" s="416" t="str">
        <f t="shared" si="19"/>
        <v/>
      </c>
      <c r="F226" s="408" t="str">
        <f t="shared" si="20"/>
        <v>否</v>
      </c>
      <c r="G226" s="245" t="str">
        <f t="shared" si="21"/>
        <v>项</v>
      </c>
    </row>
    <row r="227" ht="38" customHeight="1" spans="1:7">
      <c r="A227" s="409" t="s">
        <v>1654</v>
      </c>
      <c r="B227" s="410" t="s">
        <v>1655</v>
      </c>
      <c r="C227" s="411"/>
      <c r="D227" s="411"/>
      <c r="E227" s="416" t="str">
        <f t="shared" si="19"/>
        <v/>
      </c>
      <c r="F227" s="408" t="str">
        <f t="shared" si="20"/>
        <v>否</v>
      </c>
      <c r="G227" s="245" t="str">
        <f t="shared" si="21"/>
        <v>项</v>
      </c>
    </row>
    <row r="228" ht="38" customHeight="1" spans="1:7">
      <c r="A228" s="409" t="s">
        <v>1656</v>
      </c>
      <c r="B228" s="410" t="s">
        <v>1657</v>
      </c>
      <c r="C228" s="411"/>
      <c r="D228" s="411"/>
      <c r="E228" s="416" t="str">
        <f t="shared" si="19"/>
        <v/>
      </c>
      <c r="F228" s="408" t="str">
        <f t="shared" si="20"/>
        <v>否</v>
      </c>
      <c r="G228" s="245" t="str">
        <f t="shared" si="21"/>
        <v>项</v>
      </c>
    </row>
    <row r="229" ht="38" customHeight="1" spans="1:7">
      <c r="A229" s="409" t="s">
        <v>1658</v>
      </c>
      <c r="B229" s="410" t="s">
        <v>1659</v>
      </c>
      <c r="C229" s="411"/>
      <c r="D229" s="411"/>
      <c r="E229" s="416" t="str">
        <f t="shared" si="19"/>
        <v/>
      </c>
      <c r="F229" s="408" t="str">
        <f t="shared" si="20"/>
        <v>否</v>
      </c>
      <c r="G229" s="245" t="str">
        <f t="shared" si="21"/>
        <v>项</v>
      </c>
    </row>
    <row r="230" ht="38" customHeight="1" spans="1:7">
      <c r="A230" s="409" t="s">
        <v>1660</v>
      </c>
      <c r="B230" s="410" t="s">
        <v>1661</v>
      </c>
      <c r="C230" s="411">
        <v>267</v>
      </c>
      <c r="D230" s="411">
        <v>267</v>
      </c>
      <c r="E230" s="416">
        <f t="shared" si="19"/>
        <v>0</v>
      </c>
      <c r="F230" s="408" t="str">
        <f t="shared" si="20"/>
        <v>是</v>
      </c>
      <c r="G230" s="245" t="str">
        <f t="shared" si="21"/>
        <v>项</v>
      </c>
    </row>
    <row r="231" s="244" customFormat="1" ht="38" customHeight="1" spans="1:7">
      <c r="A231" s="409" t="s">
        <v>1662</v>
      </c>
      <c r="B231" s="410" t="s">
        <v>1663</v>
      </c>
      <c r="C231" s="411"/>
      <c r="D231" s="411"/>
      <c r="E231" s="416" t="str">
        <f t="shared" si="19"/>
        <v/>
      </c>
      <c r="F231" s="408" t="str">
        <f t="shared" si="20"/>
        <v>否</v>
      </c>
      <c r="G231" s="245" t="str">
        <f t="shared" si="21"/>
        <v>项</v>
      </c>
    </row>
    <row r="232" s="244" customFormat="1" ht="38" customHeight="1" spans="1:7">
      <c r="A232" s="409" t="s">
        <v>1664</v>
      </c>
      <c r="B232" s="410" t="s">
        <v>1665</v>
      </c>
      <c r="C232" s="411"/>
      <c r="D232" s="411"/>
      <c r="E232" s="416" t="str">
        <f t="shared" si="19"/>
        <v/>
      </c>
      <c r="F232" s="408" t="str">
        <f t="shared" si="20"/>
        <v>否</v>
      </c>
      <c r="G232" s="245" t="str">
        <f t="shared" si="21"/>
        <v>项</v>
      </c>
    </row>
    <row r="233" s="244" customFormat="1" ht="38" customHeight="1" spans="1:7">
      <c r="A233" s="409" t="s">
        <v>1666</v>
      </c>
      <c r="B233" s="410" t="s">
        <v>1667</v>
      </c>
      <c r="C233" s="411">
        <v>6233</v>
      </c>
      <c r="D233" s="411">
        <v>9231</v>
      </c>
      <c r="E233" s="416">
        <f t="shared" si="19"/>
        <v>0.481</v>
      </c>
      <c r="F233" s="408" t="str">
        <f t="shared" si="20"/>
        <v>是</v>
      </c>
      <c r="G233" s="245" t="str">
        <f t="shared" si="21"/>
        <v>项</v>
      </c>
    </row>
    <row r="234" ht="38" customHeight="1" spans="1:7">
      <c r="A234" s="409" t="s">
        <v>1668</v>
      </c>
      <c r="B234" s="410" t="s">
        <v>1669</v>
      </c>
      <c r="C234" s="411"/>
      <c r="D234" s="411">
        <v>5092</v>
      </c>
      <c r="E234" s="416" t="str">
        <f t="shared" si="19"/>
        <v/>
      </c>
      <c r="F234" s="408" t="str">
        <f t="shared" si="20"/>
        <v>是</v>
      </c>
      <c r="G234" s="245" t="str">
        <f t="shared" si="21"/>
        <v>项</v>
      </c>
    </row>
    <row r="235" s="244" customFormat="1" ht="38" customHeight="1" spans="1:7">
      <c r="A235" s="480" t="s">
        <v>119</v>
      </c>
      <c r="B235" s="457" t="s">
        <v>1670</v>
      </c>
      <c r="C235" s="458">
        <f>SUM(C236)</f>
        <v>123</v>
      </c>
      <c r="D235" s="458">
        <f>SUM(D236)</f>
        <v>602</v>
      </c>
      <c r="E235" s="459">
        <f>(D235-C235)/C235</f>
        <v>3.89</v>
      </c>
      <c r="F235" s="408" t="str">
        <f t="shared" si="20"/>
        <v>是</v>
      </c>
      <c r="G235" s="245" t="str">
        <f t="shared" si="21"/>
        <v>类</v>
      </c>
    </row>
    <row r="236" s="244" customFormat="1" ht="38" customHeight="1" spans="1:7">
      <c r="A236" s="421">
        <v>23304</v>
      </c>
      <c r="B236" s="414" t="s">
        <v>1671</v>
      </c>
      <c r="C236" s="415">
        <f>SUM(C237:C252)</f>
        <v>123</v>
      </c>
      <c r="D236" s="415">
        <f>SUM(D237:D252)</f>
        <v>602</v>
      </c>
      <c r="E236" s="416">
        <f>IF(C236&gt;0,D236/C236-1,IF(C236&lt;0,-(D236/C236-1),""))</f>
        <v>3.894</v>
      </c>
      <c r="F236" s="408" t="str">
        <f t="shared" si="20"/>
        <v>是</v>
      </c>
      <c r="G236" s="245" t="str">
        <f t="shared" si="21"/>
        <v>款</v>
      </c>
    </row>
    <row r="237" ht="38" customHeight="1" spans="1:7">
      <c r="A237" s="409" t="s">
        <v>1672</v>
      </c>
      <c r="B237" s="410" t="s">
        <v>1673</v>
      </c>
      <c r="C237" s="411"/>
      <c r="D237" s="411"/>
      <c r="E237" s="416" t="str">
        <f>IF(C237&gt;0,D237/C237-1,IF(C237&lt;0,-(D237/C237-1),""))</f>
        <v/>
      </c>
      <c r="F237" s="408" t="str">
        <f t="shared" si="20"/>
        <v>否</v>
      </c>
      <c r="G237" s="245" t="str">
        <f t="shared" si="21"/>
        <v>项</v>
      </c>
    </row>
    <row r="238" s="244" customFormat="1" ht="38" customHeight="1" spans="1:7">
      <c r="A238" s="409" t="s">
        <v>1674</v>
      </c>
      <c r="B238" s="410" t="s">
        <v>1675</v>
      </c>
      <c r="C238" s="411"/>
      <c r="D238" s="411"/>
      <c r="E238" s="416" t="str">
        <f t="shared" si="19"/>
        <v/>
      </c>
      <c r="F238" s="408" t="str">
        <f t="shared" si="20"/>
        <v>否</v>
      </c>
      <c r="G238" s="245" t="str">
        <f t="shared" si="21"/>
        <v>项</v>
      </c>
    </row>
    <row r="239" ht="38" customHeight="1" spans="1:7">
      <c r="A239" s="409" t="s">
        <v>1676</v>
      </c>
      <c r="B239" s="410" t="s">
        <v>1677</v>
      </c>
      <c r="C239" s="411"/>
      <c r="D239" s="411"/>
      <c r="E239" s="416" t="str">
        <f t="shared" si="19"/>
        <v/>
      </c>
      <c r="F239" s="408" t="str">
        <f t="shared" si="20"/>
        <v>否</v>
      </c>
      <c r="G239" s="245" t="str">
        <f t="shared" si="21"/>
        <v>项</v>
      </c>
    </row>
    <row r="240" s="244" customFormat="1" ht="38" customHeight="1" spans="1:7">
      <c r="A240" s="409" t="s">
        <v>1678</v>
      </c>
      <c r="B240" s="410" t="s">
        <v>1679</v>
      </c>
      <c r="C240" s="411"/>
      <c r="D240" s="411">
        <v>201</v>
      </c>
      <c r="E240" s="416" t="str">
        <f t="shared" si="19"/>
        <v/>
      </c>
      <c r="F240" s="408" t="str">
        <f t="shared" si="20"/>
        <v>是</v>
      </c>
      <c r="G240" s="245" t="str">
        <f t="shared" si="21"/>
        <v>项</v>
      </c>
    </row>
    <row r="241" s="244" customFormat="1" ht="38" customHeight="1" spans="1:7">
      <c r="A241" s="409" t="s">
        <v>1680</v>
      </c>
      <c r="B241" s="410" t="s">
        <v>1681</v>
      </c>
      <c r="C241" s="411"/>
      <c r="D241" s="411"/>
      <c r="E241" s="416" t="str">
        <f t="shared" si="19"/>
        <v/>
      </c>
      <c r="F241" s="408" t="str">
        <f t="shared" si="20"/>
        <v>否</v>
      </c>
      <c r="G241" s="245" t="str">
        <f t="shared" si="21"/>
        <v>项</v>
      </c>
    </row>
    <row r="242" ht="38" customHeight="1" spans="1:7">
      <c r="A242" s="409" t="s">
        <v>1682</v>
      </c>
      <c r="B242" s="410" t="s">
        <v>1683</v>
      </c>
      <c r="C242" s="411"/>
      <c r="D242" s="411"/>
      <c r="E242" s="416" t="str">
        <f t="shared" si="19"/>
        <v/>
      </c>
      <c r="F242" s="408" t="str">
        <f t="shared" si="20"/>
        <v>否</v>
      </c>
      <c r="G242" s="245" t="str">
        <f t="shared" si="21"/>
        <v>项</v>
      </c>
    </row>
    <row r="243" ht="38" customHeight="1" spans="1:7">
      <c r="A243" s="409" t="s">
        <v>1684</v>
      </c>
      <c r="B243" s="410" t="s">
        <v>1685</v>
      </c>
      <c r="C243" s="411"/>
      <c r="D243" s="411"/>
      <c r="E243" s="416" t="str">
        <f t="shared" si="19"/>
        <v/>
      </c>
      <c r="F243" s="408" t="str">
        <f t="shared" si="20"/>
        <v>否</v>
      </c>
      <c r="G243" s="245" t="str">
        <f t="shared" si="21"/>
        <v>项</v>
      </c>
    </row>
    <row r="244" ht="38" customHeight="1" spans="1:7">
      <c r="A244" s="409" t="s">
        <v>1686</v>
      </c>
      <c r="B244" s="410" t="s">
        <v>1687</v>
      </c>
      <c r="C244" s="411"/>
      <c r="D244" s="411"/>
      <c r="E244" s="416" t="str">
        <f t="shared" si="19"/>
        <v/>
      </c>
      <c r="F244" s="408" t="str">
        <f t="shared" si="20"/>
        <v>否</v>
      </c>
      <c r="G244" s="245" t="str">
        <f t="shared" si="21"/>
        <v>项</v>
      </c>
    </row>
    <row r="245" ht="38" customHeight="1" spans="1:7">
      <c r="A245" s="409" t="s">
        <v>1688</v>
      </c>
      <c r="B245" s="410" t="s">
        <v>1689</v>
      </c>
      <c r="C245" s="411"/>
      <c r="D245" s="411"/>
      <c r="E245" s="416" t="str">
        <f t="shared" si="19"/>
        <v/>
      </c>
      <c r="F245" s="408" t="str">
        <f t="shared" si="20"/>
        <v>否</v>
      </c>
      <c r="G245" s="245" t="str">
        <f t="shared" si="21"/>
        <v>项</v>
      </c>
    </row>
    <row r="246" ht="38" customHeight="1" spans="1:7">
      <c r="A246" s="409" t="s">
        <v>1690</v>
      </c>
      <c r="B246" s="410" t="s">
        <v>1691</v>
      </c>
      <c r="C246" s="411"/>
      <c r="D246" s="411"/>
      <c r="E246" s="416" t="str">
        <f t="shared" si="19"/>
        <v/>
      </c>
      <c r="F246" s="408" t="str">
        <f t="shared" si="20"/>
        <v>否</v>
      </c>
      <c r="G246" s="245" t="str">
        <f t="shared" si="21"/>
        <v>项</v>
      </c>
    </row>
    <row r="247" ht="38" customHeight="1" spans="1:7">
      <c r="A247" s="409" t="s">
        <v>1692</v>
      </c>
      <c r="B247" s="410" t="s">
        <v>1693</v>
      </c>
      <c r="C247" s="411"/>
      <c r="D247" s="411"/>
      <c r="E247" s="416" t="str">
        <f t="shared" si="19"/>
        <v/>
      </c>
      <c r="F247" s="408" t="str">
        <f t="shared" si="20"/>
        <v>否</v>
      </c>
      <c r="G247" s="245" t="str">
        <f t="shared" si="21"/>
        <v>项</v>
      </c>
    </row>
    <row r="248" ht="38" customHeight="1" spans="1:7">
      <c r="A248" s="409" t="s">
        <v>1694</v>
      </c>
      <c r="B248" s="410" t="s">
        <v>1695</v>
      </c>
      <c r="C248" s="411"/>
      <c r="D248" s="411"/>
      <c r="E248" s="416" t="str">
        <f t="shared" si="19"/>
        <v/>
      </c>
      <c r="F248" s="408" t="str">
        <f t="shared" si="20"/>
        <v>否</v>
      </c>
      <c r="G248" s="245" t="str">
        <f t="shared" si="21"/>
        <v>项</v>
      </c>
    </row>
    <row r="249" ht="38" customHeight="1" spans="1:7">
      <c r="A249" s="409" t="s">
        <v>1696</v>
      </c>
      <c r="B249" s="410" t="s">
        <v>1697</v>
      </c>
      <c r="C249" s="411"/>
      <c r="D249" s="411"/>
      <c r="E249" s="416" t="str">
        <f t="shared" si="19"/>
        <v/>
      </c>
      <c r="F249" s="408" t="str">
        <f t="shared" si="20"/>
        <v>否</v>
      </c>
      <c r="G249" s="245" t="str">
        <f t="shared" si="21"/>
        <v>项</v>
      </c>
    </row>
    <row r="250" s="244" customFormat="1" ht="38" customHeight="1" spans="1:7">
      <c r="A250" s="409" t="s">
        <v>1698</v>
      </c>
      <c r="B250" s="410" t="s">
        <v>1699</v>
      </c>
      <c r="C250" s="411"/>
      <c r="D250" s="411"/>
      <c r="E250" s="416" t="str">
        <f t="shared" si="19"/>
        <v/>
      </c>
      <c r="F250" s="408" t="str">
        <f t="shared" si="20"/>
        <v>否</v>
      </c>
      <c r="G250" s="245" t="str">
        <f t="shared" si="21"/>
        <v>项</v>
      </c>
    </row>
    <row r="251" ht="38" customHeight="1" spans="1:7">
      <c r="A251" s="409" t="s">
        <v>1700</v>
      </c>
      <c r="B251" s="410" t="s">
        <v>1701</v>
      </c>
      <c r="C251" s="411"/>
      <c r="D251" s="411">
        <v>201</v>
      </c>
      <c r="E251" s="416" t="str">
        <f t="shared" si="19"/>
        <v/>
      </c>
      <c r="F251" s="408" t="str">
        <f t="shared" si="20"/>
        <v>是</v>
      </c>
      <c r="G251" s="245" t="str">
        <f t="shared" si="21"/>
        <v>项</v>
      </c>
    </row>
    <row r="252" ht="38" customHeight="1" spans="1:7">
      <c r="A252" s="409" t="s">
        <v>1702</v>
      </c>
      <c r="B252" s="410" t="s">
        <v>1703</v>
      </c>
      <c r="C252" s="411">
        <v>123</v>
      </c>
      <c r="D252" s="411">
        <v>200</v>
      </c>
      <c r="E252" s="416">
        <f t="shared" si="19"/>
        <v>0.626</v>
      </c>
      <c r="F252" s="408" t="str">
        <f t="shared" si="20"/>
        <v>是</v>
      </c>
      <c r="G252" s="245" t="str">
        <f t="shared" si="21"/>
        <v>项</v>
      </c>
    </row>
    <row r="253" ht="38" customHeight="1" spans="1:7">
      <c r="A253" s="491" t="s">
        <v>1704</v>
      </c>
      <c r="B253" s="457" t="s">
        <v>1705</v>
      </c>
      <c r="C253" s="458"/>
      <c r="D253" s="458"/>
      <c r="E253" s="459"/>
      <c r="F253" s="408" t="str">
        <f t="shared" si="20"/>
        <v>是</v>
      </c>
      <c r="G253" s="245" t="str">
        <f t="shared" si="21"/>
        <v>类</v>
      </c>
    </row>
    <row r="254" ht="38" customHeight="1" spans="1:7">
      <c r="A254" s="421" t="s">
        <v>1706</v>
      </c>
      <c r="B254" s="414" t="s">
        <v>1707</v>
      </c>
      <c r="C254" s="415"/>
      <c r="D254" s="415"/>
      <c r="E254" s="416"/>
      <c r="F254" s="408" t="str">
        <f t="shared" si="20"/>
        <v>否</v>
      </c>
      <c r="G254" s="245" t="str">
        <f t="shared" si="21"/>
        <v>款</v>
      </c>
    </row>
    <row r="255" ht="38" customHeight="1" spans="1:7">
      <c r="A255" s="421" t="s">
        <v>1708</v>
      </c>
      <c r="B255" s="410" t="s">
        <v>1709</v>
      </c>
      <c r="C255" s="411"/>
      <c r="D255" s="411"/>
      <c r="E255" s="416" t="str">
        <f t="shared" si="19"/>
        <v/>
      </c>
      <c r="F255" s="408" t="str">
        <f t="shared" si="20"/>
        <v>否</v>
      </c>
      <c r="G255" s="245" t="str">
        <f t="shared" si="21"/>
        <v>项</v>
      </c>
    </row>
    <row r="256" ht="38" customHeight="1" spans="1:7">
      <c r="A256" s="421" t="s">
        <v>1710</v>
      </c>
      <c r="B256" s="410" t="s">
        <v>1711</v>
      </c>
      <c r="C256" s="411"/>
      <c r="D256" s="411"/>
      <c r="E256" s="416" t="str">
        <f t="shared" si="19"/>
        <v/>
      </c>
      <c r="F256" s="408" t="str">
        <f t="shared" si="20"/>
        <v>否</v>
      </c>
      <c r="G256" s="245" t="str">
        <f t="shared" si="21"/>
        <v>项</v>
      </c>
    </row>
    <row r="257" ht="38" customHeight="1" spans="1:7">
      <c r="A257" s="421" t="s">
        <v>1712</v>
      </c>
      <c r="B257" s="410" t="s">
        <v>1713</v>
      </c>
      <c r="C257" s="411"/>
      <c r="D257" s="411"/>
      <c r="E257" s="416" t="str">
        <f t="shared" si="19"/>
        <v/>
      </c>
      <c r="F257" s="408" t="str">
        <f t="shared" si="20"/>
        <v>否</v>
      </c>
      <c r="G257" s="245" t="str">
        <f t="shared" si="21"/>
        <v>项</v>
      </c>
    </row>
    <row r="258" ht="38" customHeight="1" spans="1:7">
      <c r="A258" s="421" t="s">
        <v>1714</v>
      </c>
      <c r="B258" s="410" t="s">
        <v>1715</v>
      </c>
      <c r="C258" s="411"/>
      <c r="D258" s="411"/>
      <c r="E258" s="416" t="str">
        <f t="shared" si="19"/>
        <v/>
      </c>
      <c r="F258" s="408" t="str">
        <f t="shared" si="20"/>
        <v>否</v>
      </c>
      <c r="G258" s="245" t="str">
        <f t="shared" si="21"/>
        <v>项</v>
      </c>
    </row>
    <row r="259" ht="38" customHeight="1" spans="1:7">
      <c r="A259" s="421" t="s">
        <v>1716</v>
      </c>
      <c r="B259" s="410" t="s">
        <v>1717</v>
      </c>
      <c r="C259" s="411"/>
      <c r="D259" s="411"/>
      <c r="E259" s="416" t="str">
        <f t="shared" si="19"/>
        <v/>
      </c>
      <c r="F259" s="408" t="str">
        <f t="shared" si="20"/>
        <v>否</v>
      </c>
      <c r="G259" s="245" t="str">
        <f t="shared" si="21"/>
        <v>项</v>
      </c>
    </row>
    <row r="260" ht="38" customHeight="1" spans="1:7">
      <c r="A260" s="421" t="s">
        <v>1718</v>
      </c>
      <c r="B260" s="410" t="s">
        <v>1719</v>
      </c>
      <c r="C260" s="411"/>
      <c r="D260" s="411"/>
      <c r="E260" s="416" t="str">
        <f t="shared" si="19"/>
        <v/>
      </c>
      <c r="F260" s="408" t="str">
        <f t="shared" si="20"/>
        <v>否</v>
      </c>
      <c r="G260" s="245" t="str">
        <f t="shared" si="21"/>
        <v>项</v>
      </c>
    </row>
    <row r="261" ht="38" customHeight="1" spans="1:7">
      <c r="A261" s="421" t="s">
        <v>1720</v>
      </c>
      <c r="B261" s="410" t="s">
        <v>1721</v>
      </c>
      <c r="C261" s="411"/>
      <c r="D261" s="411"/>
      <c r="E261" s="416" t="str">
        <f t="shared" si="19"/>
        <v/>
      </c>
      <c r="F261" s="408" t="str">
        <f t="shared" si="20"/>
        <v>否</v>
      </c>
      <c r="G261" s="245" t="str">
        <f t="shared" si="21"/>
        <v>项</v>
      </c>
    </row>
    <row r="262" ht="38" customHeight="1" spans="1:7">
      <c r="A262" s="421" t="s">
        <v>1722</v>
      </c>
      <c r="B262" s="410" t="s">
        <v>1723</v>
      </c>
      <c r="C262" s="411"/>
      <c r="D262" s="411"/>
      <c r="E262" s="416" t="str">
        <f t="shared" si="19"/>
        <v/>
      </c>
      <c r="F262" s="408" t="str">
        <f t="shared" si="20"/>
        <v>否</v>
      </c>
      <c r="G262" s="245" t="str">
        <f t="shared" si="21"/>
        <v>项</v>
      </c>
    </row>
    <row r="263" ht="38" customHeight="1" spans="1:7">
      <c r="A263" s="421" t="s">
        <v>1724</v>
      </c>
      <c r="B263" s="410" t="s">
        <v>1725</v>
      </c>
      <c r="C263" s="411"/>
      <c r="D263" s="411"/>
      <c r="E263" s="416" t="str">
        <f t="shared" si="19"/>
        <v/>
      </c>
      <c r="F263" s="408" t="str">
        <f t="shared" si="20"/>
        <v>否</v>
      </c>
      <c r="G263" s="245" t="str">
        <f t="shared" si="21"/>
        <v>项</v>
      </c>
    </row>
    <row r="264" ht="38" customHeight="1" spans="1:7">
      <c r="A264" s="421" t="s">
        <v>1726</v>
      </c>
      <c r="B264" s="410" t="s">
        <v>1727</v>
      </c>
      <c r="C264" s="411"/>
      <c r="D264" s="411"/>
      <c r="E264" s="416" t="str">
        <f t="shared" si="19"/>
        <v/>
      </c>
      <c r="F264" s="408" t="str">
        <f t="shared" si="20"/>
        <v>否</v>
      </c>
      <c r="G264" s="245" t="str">
        <f t="shared" si="21"/>
        <v>项</v>
      </c>
    </row>
    <row r="265" ht="38" customHeight="1" spans="1:7">
      <c r="A265" s="421" t="s">
        <v>1728</v>
      </c>
      <c r="B265" s="410" t="s">
        <v>1729</v>
      </c>
      <c r="C265" s="411"/>
      <c r="D265" s="411"/>
      <c r="E265" s="416" t="str">
        <f t="shared" si="19"/>
        <v/>
      </c>
      <c r="F265" s="408" t="str">
        <f t="shared" si="20"/>
        <v>否</v>
      </c>
      <c r="G265" s="245" t="str">
        <f t="shared" si="21"/>
        <v>项</v>
      </c>
    </row>
    <row r="266" ht="38" customHeight="1" spans="1:7">
      <c r="A266" s="421" t="s">
        <v>1730</v>
      </c>
      <c r="B266" s="410" t="s">
        <v>1731</v>
      </c>
      <c r="C266" s="411"/>
      <c r="D266" s="411"/>
      <c r="E266" s="416" t="str">
        <f t="shared" si="19"/>
        <v/>
      </c>
      <c r="F266" s="408" t="str">
        <f t="shared" si="20"/>
        <v>否</v>
      </c>
      <c r="G266" s="245" t="str">
        <f t="shared" si="21"/>
        <v>项</v>
      </c>
    </row>
    <row r="267" ht="38" customHeight="1" spans="1:7">
      <c r="A267" s="421" t="s">
        <v>1732</v>
      </c>
      <c r="B267" s="414" t="s">
        <v>1733</v>
      </c>
      <c r="C267" s="415"/>
      <c r="D267" s="415"/>
      <c r="E267" s="416"/>
      <c r="F267" s="408" t="str">
        <f t="shared" si="20"/>
        <v>否</v>
      </c>
      <c r="G267" s="245" t="str">
        <f t="shared" si="21"/>
        <v>款</v>
      </c>
    </row>
    <row r="268" ht="38" customHeight="1" spans="1:7">
      <c r="A268" s="421" t="s">
        <v>1734</v>
      </c>
      <c r="B268" s="410" t="s">
        <v>1735</v>
      </c>
      <c r="C268" s="411"/>
      <c r="D268" s="411"/>
      <c r="E268" s="416" t="str">
        <f t="shared" si="19"/>
        <v/>
      </c>
      <c r="F268" s="408" t="str">
        <f t="shared" si="20"/>
        <v>否</v>
      </c>
      <c r="G268" s="245" t="str">
        <f t="shared" si="21"/>
        <v>项</v>
      </c>
    </row>
    <row r="269" ht="38" customHeight="1" spans="1:7">
      <c r="A269" s="421" t="s">
        <v>1736</v>
      </c>
      <c r="B269" s="410" t="s">
        <v>1737</v>
      </c>
      <c r="C269" s="411"/>
      <c r="D269" s="411"/>
      <c r="E269" s="416" t="str">
        <f t="shared" si="19"/>
        <v/>
      </c>
      <c r="F269" s="408" t="str">
        <f t="shared" si="20"/>
        <v>否</v>
      </c>
      <c r="G269" s="245" t="str">
        <f t="shared" si="21"/>
        <v>项</v>
      </c>
    </row>
    <row r="270" ht="38" customHeight="1" spans="1:7">
      <c r="A270" s="421" t="s">
        <v>1738</v>
      </c>
      <c r="B270" s="410" t="s">
        <v>1739</v>
      </c>
      <c r="C270" s="411"/>
      <c r="D270" s="411"/>
      <c r="E270" s="416" t="str">
        <f t="shared" si="19"/>
        <v/>
      </c>
      <c r="F270" s="408" t="str">
        <f t="shared" si="20"/>
        <v>否</v>
      </c>
      <c r="G270" s="245" t="str">
        <f t="shared" si="21"/>
        <v>项</v>
      </c>
    </row>
    <row r="271" ht="38" customHeight="1" spans="1:7">
      <c r="A271" s="421" t="s">
        <v>1740</v>
      </c>
      <c r="B271" s="410" t="s">
        <v>1741</v>
      </c>
      <c r="C271" s="411"/>
      <c r="D271" s="411"/>
      <c r="E271" s="416" t="str">
        <f t="shared" si="19"/>
        <v/>
      </c>
      <c r="F271" s="408" t="str">
        <f t="shared" si="20"/>
        <v>否</v>
      </c>
      <c r="G271" s="245" t="str">
        <f t="shared" si="21"/>
        <v>项</v>
      </c>
    </row>
    <row r="272" ht="38" customHeight="1" spans="1:7">
      <c r="A272" s="421" t="s">
        <v>1742</v>
      </c>
      <c r="B272" s="410" t="s">
        <v>1743</v>
      </c>
      <c r="C272" s="411"/>
      <c r="D272" s="411"/>
      <c r="E272" s="416" t="str">
        <f t="shared" si="19"/>
        <v/>
      </c>
      <c r="F272" s="408" t="str">
        <f t="shared" si="20"/>
        <v>否</v>
      </c>
      <c r="G272" s="245" t="str">
        <f t="shared" si="21"/>
        <v>项</v>
      </c>
    </row>
    <row r="273" ht="38" customHeight="1" spans="1:7">
      <c r="A273" s="421" t="s">
        <v>1744</v>
      </c>
      <c r="B273" s="410" t="s">
        <v>1745</v>
      </c>
      <c r="C273" s="411"/>
      <c r="D273" s="411"/>
      <c r="E273" s="416" t="str">
        <f t="shared" si="19"/>
        <v/>
      </c>
      <c r="F273" s="408" t="str">
        <f t="shared" si="20"/>
        <v>否</v>
      </c>
      <c r="G273" s="245" t="str">
        <f t="shared" si="21"/>
        <v>项</v>
      </c>
    </row>
    <row r="274" ht="38" customHeight="1" spans="1:6">
      <c r="A274" s="493"/>
      <c r="B274" s="462" t="s">
        <v>1746</v>
      </c>
      <c r="C274" s="458">
        <f>C4+C20+C32+C43+C103+C135+C187+C191+C217+C235+C253</f>
        <v>38245</v>
      </c>
      <c r="D274" s="458">
        <f>D4+D20+D32+D43+D103+D135+D187+D191+D217+D235+D253</f>
        <v>56328</v>
      </c>
      <c r="E274" s="459">
        <f t="shared" ref="E274:E283" si="22">(D274-C274)/C274</f>
        <v>0.47</v>
      </c>
      <c r="F274" s="408" t="s">
        <v>1747</v>
      </c>
    </row>
    <row r="275" ht="38" customHeight="1" spans="1:6">
      <c r="A275" s="494" t="s">
        <v>1748</v>
      </c>
      <c r="B275" s="495" t="s">
        <v>122</v>
      </c>
      <c r="C275" s="496">
        <f>C276+C279+C280+C281</f>
        <v>23434</v>
      </c>
      <c r="D275" s="496">
        <f>D276+D279+D280+D281</f>
        <v>30454</v>
      </c>
      <c r="E275" s="459">
        <f t="shared" si="22"/>
        <v>0.3</v>
      </c>
      <c r="F275" s="408" t="str">
        <f>IF(LEN(A275)=3,"是",IF(B275&lt;&gt;"",IF(SUM(C275:D275)&lt;&gt;0,"是","否"),"是"))</f>
        <v>是</v>
      </c>
    </row>
    <row r="276" ht="30" customHeight="1" spans="1:6">
      <c r="A276" s="494" t="s">
        <v>1749</v>
      </c>
      <c r="B276" s="497" t="s">
        <v>1750</v>
      </c>
      <c r="C276" s="496">
        <f>SUBTOTAL(9,C277:C278)</f>
        <v>287</v>
      </c>
      <c r="D276" s="496">
        <f>SUM(D277:D278)</f>
        <v>0</v>
      </c>
      <c r="E276" s="459">
        <f t="shared" si="22"/>
        <v>-1</v>
      </c>
      <c r="F276" s="408" t="str">
        <f>IF(LEN(A276)=3,"是",IF(B276&lt;&gt;"",IF(SUM(C276:D276)&lt;&gt;0,"是","否"),"是"))</f>
        <v>是</v>
      </c>
    </row>
    <row r="277" ht="30" customHeight="1" spans="1:7">
      <c r="A277" s="498" t="s">
        <v>1751</v>
      </c>
      <c r="B277" s="499" t="s">
        <v>1752</v>
      </c>
      <c r="C277" s="500">
        <v>287</v>
      </c>
      <c r="D277" s="500"/>
      <c r="E277" s="481">
        <f t="shared" si="22"/>
        <v>-1</v>
      </c>
      <c r="F277" s="408" t="str">
        <f>IF(LEN(A277)=3,"是",IF(B277&lt;&gt;"",IF(SUM(C277:D277)&lt;&gt;0,"是","否"),"是"))</f>
        <v>是</v>
      </c>
      <c r="G277" s="244"/>
    </row>
    <row r="278" ht="30" customHeight="1" spans="1:7">
      <c r="A278" s="498" t="s">
        <v>1753</v>
      </c>
      <c r="B278" s="499" t="s">
        <v>1754</v>
      </c>
      <c r="C278" s="500"/>
      <c r="D278" s="500"/>
      <c r="E278" s="459"/>
      <c r="F278" s="408" t="str">
        <f>IF(LEN(A278)=3,"是",IF(B278&lt;&gt;"",IF(SUM(C278:D278)&lt;&gt;0,"是","否"),"是"))</f>
        <v>否</v>
      </c>
      <c r="G278" s="244"/>
    </row>
    <row r="279" s="418" customFormat="1" ht="30" customHeight="1" spans="1:7">
      <c r="A279" s="501" t="s">
        <v>1755</v>
      </c>
      <c r="B279" s="497" t="s">
        <v>1756</v>
      </c>
      <c r="C279" s="502"/>
      <c r="D279" s="502">
        <v>1715</v>
      </c>
      <c r="E279" s="459"/>
      <c r="F279" s="417"/>
      <c r="G279" s="389"/>
    </row>
    <row r="280" s="418" customFormat="1" ht="30" customHeight="1" spans="1:6">
      <c r="A280" s="494" t="s">
        <v>1757</v>
      </c>
      <c r="B280" s="495" t="s">
        <v>1758</v>
      </c>
      <c r="C280" s="496">
        <v>3200</v>
      </c>
      <c r="D280" s="496">
        <v>28739</v>
      </c>
      <c r="E280" s="459">
        <f t="shared" si="22"/>
        <v>7.98</v>
      </c>
      <c r="F280" s="417" t="str">
        <f>IF(LEN(A280)=3,"是",IF(B280&lt;&gt;"",IF(SUM(C280:D280)&lt;&gt;0,"是","否"),"是"))</f>
        <v>是</v>
      </c>
    </row>
    <row r="281" s="418" customFormat="1" ht="30" customHeight="1" spans="1:6">
      <c r="A281" s="494" t="s">
        <v>1759</v>
      </c>
      <c r="B281" s="495" t="s">
        <v>1760</v>
      </c>
      <c r="C281" s="496">
        <v>19947</v>
      </c>
      <c r="D281" s="496"/>
      <c r="E281" s="459">
        <f t="shared" si="22"/>
        <v>-1</v>
      </c>
      <c r="F281" s="417" t="str">
        <f>IF(LEN(A281)=3,"是",IF(B281&lt;&gt;"",IF(SUM(C281:D281)&lt;&gt;0,"是","否"),"是"))</f>
        <v>是</v>
      </c>
    </row>
    <row r="282" s="418" customFormat="1" ht="38" customHeight="1" spans="1:6">
      <c r="A282" s="494" t="s">
        <v>1761</v>
      </c>
      <c r="B282" s="503" t="s">
        <v>1762</v>
      </c>
      <c r="C282" s="496">
        <v>99800</v>
      </c>
      <c r="D282" s="496">
        <v>20851</v>
      </c>
      <c r="E282" s="459">
        <f t="shared" si="22"/>
        <v>-0.79</v>
      </c>
      <c r="F282" s="417" t="str">
        <f>IF(LEN(A282)=3,"是",IF(B282&lt;&gt;"",IF(SUM(C282:D282)&lt;&gt;0,"是","否"),"是"))</f>
        <v>是</v>
      </c>
    </row>
    <row r="283" ht="38" customHeight="1" spans="1:6">
      <c r="A283" s="504"/>
      <c r="B283" s="505" t="s">
        <v>129</v>
      </c>
      <c r="C283" s="496">
        <f>C274+C275+C282</f>
        <v>161479</v>
      </c>
      <c r="D283" s="496">
        <f>D274+D275+D282</f>
        <v>107633</v>
      </c>
      <c r="E283" s="459">
        <f t="shared" si="22"/>
        <v>-0.33</v>
      </c>
      <c r="F283" s="408" t="s">
        <v>1747</v>
      </c>
    </row>
    <row r="284" spans="3:3">
      <c r="C284" s="506"/>
    </row>
    <row r="286" spans="3:3">
      <c r="C286" s="506"/>
    </row>
    <row r="288" spans="3:3">
      <c r="C288" s="506"/>
    </row>
    <row r="289" spans="3:3">
      <c r="C289" s="506"/>
    </row>
    <row r="291" spans="3:3">
      <c r="C291" s="506"/>
    </row>
    <row r="292" spans="3:3">
      <c r="C292" s="506"/>
    </row>
    <row r="293" spans="3:3">
      <c r="C293" s="506"/>
    </row>
    <row r="294" spans="3:3">
      <c r="C294" s="506"/>
    </row>
    <row r="296" spans="3:3">
      <c r="C296" s="506"/>
    </row>
  </sheetData>
  <mergeCells count="1">
    <mergeCell ref="B1:E1"/>
  </mergeCells>
  <conditionalFormatting sqref="B282">
    <cfRule type="expression" dxfId="1" priority="3" stopIfTrue="1">
      <formula>"len($A:$A)=3"</formula>
    </cfRule>
  </conditionalFormatting>
  <conditionalFormatting sqref="C282">
    <cfRule type="expression" dxfId="1" priority="2" stopIfTrue="1">
      <formula>"len($A:$A)=3"</formula>
    </cfRule>
  </conditionalFormatting>
  <conditionalFormatting sqref="D28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8"/>
  <sheetViews>
    <sheetView showGridLines="0" showZeros="0" view="pageBreakPreview" zoomScale="60" zoomScaleNormal="115" workbookViewId="0">
      <pane ySplit="3" topLeftCell="A4" activePane="bottomLeft" state="frozen"/>
      <selection/>
      <selection pane="bottomLeft" activeCell="A1" sqref="$A1:$XFD1048576"/>
    </sheetView>
  </sheetViews>
  <sheetFormatPr defaultColWidth="9" defaultRowHeight="14.25" outlineLevelCol="5"/>
  <cols>
    <col min="1" max="1" width="15.8916666666667" style="244" customWidth="1"/>
    <col min="2" max="2" width="50.75" style="244" customWidth="1"/>
    <col min="3" max="4" width="20.6333333333333" style="244" customWidth="1"/>
    <col min="5" max="5" width="20.6333333333333" style="446" customWidth="1"/>
    <col min="6" max="6" width="3.75" style="242" hidden="1" customWidth="1"/>
    <col min="7" max="16384" width="9" style="242"/>
  </cols>
  <sheetData>
    <row r="1" ht="45" customHeight="1" spans="1:6">
      <c r="A1" s="245"/>
      <c r="B1" s="447" t="s">
        <v>1763</v>
      </c>
      <c r="C1" s="447"/>
      <c r="D1" s="447"/>
      <c r="E1" s="448"/>
      <c r="F1" s="449"/>
    </row>
    <row r="2" s="444" customFormat="1" ht="20.1" customHeight="1" spans="1:6">
      <c r="A2" s="397"/>
      <c r="B2" s="450"/>
      <c r="C2" s="451"/>
      <c r="D2" s="450"/>
      <c r="E2" s="452" t="s">
        <v>2</v>
      </c>
      <c r="F2" s="453"/>
    </row>
    <row r="3" s="445" customFormat="1" ht="45" customHeight="1" spans="1:6">
      <c r="A3" s="454" t="s">
        <v>3</v>
      </c>
      <c r="B3" s="455" t="s">
        <v>4</v>
      </c>
      <c r="C3" s="264" t="s">
        <v>131</v>
      </c>
      <c r="D3" s="264" t="s">
        <v>6</v>
      </c>
      <c r="E3" s="370" t="s">
        <v>132</v>
      </c>
      <c r="F3" s="456" t="s">
        <v>8</v>
      </c>
    </row>
    <row r="4" s="445" customFormat="1" ht="36" customHeight="1" spans="1:6">
      <c r="A4" s="409" t="s">
        <v>1222</v>
      </c>
      <c r="B4" s="457" t="s">
        <v>1223</v>
      </c>
      <c r="C4" s="458"/>
      <c r="D4" s="458"/>
      <c r="E4" s="459"/>
      <c r="F4" s="460" t="str">
        <f t="shared" ref="F4:F29" si="0">IF(LEN(A4)=7,"是",IF(B4&lt;&gt;"",IF(SUM(C4:D4)&lt;&gt;0,"是","否"),"是"))</f>
        <v>是</v>
      </c>
    </row>
    <row r="5" ht="36" customHeight="1" spans="1:6">
      <c r="A5" s="409" t="s">
        <v>1224</v>
      </c>
      <c r="B5" s="457" t="s">
        <v>1225</v>
      </c>
      <c r="C5" s="458"/>
      <c r="D5" s="458"/>
      <c r="E5" s="459"/>
      <c r="F5" s="460" t="str">
        <f t="shared" si="0"/>
        <v>是</v>
      </c>
    </row>
    <row r="6" ht="36" customHeight="1" spans="1:6">
      <c r="A6" s="409" t="s">
        <v>1226</v>
      </c>
      <c r="B6" s="457" t="s">
        <v>1227</v>
      </c>
      <c r="C6" s="458"/>
      <c r="D6" s="458"/>
      <c r="E6" s="459"/>
      <c r="F6" s="460" t="str">
        <f t="shared" si="0"/>
        <v>是</v>
      </c>
    </row>
    <row r="7" ht="36" customHeight="1" spans="1:6">
      <c r="A7" s="409" t="s">
        <v>1228</v>
      </c>
      <c r="B7" s="457" t="s">
        <v>1229</v>
      </c>
      <c r="C7" s="458"/>
      <c r="D7" s="458"/>
      <c r="E7" s="459"/>
      <c r="F7" s="460" t="str">
        <f t="shared" si="0"/>
        <v>是</v>
      </c>
    </row>
    <row r="8" ht="36" customHeight="1" spans="1:6">
      <c r="A8" s="409" t="s">
        <v>1230</v>
      </c>
      <c r="B8" s="457" t="s">
        <v>1231</v>
      </c>
      <c r="C8" s="458"/>
      <c r="D8" s="458"/>
      <c r="E8" s="459"/>
      <c r="F8" s="460" t="str">
        <f t="shared" si="0"/>
        <v>是</v>
      </c>
    </row>
    <row r="9" ht="36" customHeight="1" spans="1:6">
      <c r="A9" s="409" t="s">
        <v>1232</v>
      </c>
      <c r="B9" s="457" t="s">
        <v>1233</v>
      </c>
      <c r="C9" s="458"/>
      <c r="D9" s="458"/>
      <c r="E9" s="459"/>
      <c r="F9" s="460" t="str">
        <f t="shared" si="0"/>
        <v>是</v>
      </c>
    </row>
    <row r="10" ht="36" customHeight="1" spans="1:6">
      <c r="A10" s="409" t="s">
        <v>1234</v>
      </c>
      <c r="B10" s="457" t="s">
        <v>1235</v>
      </c>
      <c r="C10" s="458">
        <f>SUM(C11:C15)</f>
        <v>45000</v>
      </c>
      <c r="D10" s="458">
        <f>SUM(D11:D15)</f>
        <v>49000</v>
      </c>
      <c r="E10" s="459">
        <f>(D10-C10)/C10</f>
        <v>0.09</v>
      </c>
      <c r="F10" s="460" t="str">
        <f t="shared" si="0"/>
        <v>是</v>
      </c>
    </row>
    <row r="11" ht="36" customHeight="1" spans="1:6">
      <c r="A11" s="409" t="s">
        <v>1236</v>
      </c>
      <c r="B11" s="410" t="s">
        <v>1237</v>
      </c>
      <c r="C11" s="411">
        <v>40115</v>
      </c>
      <c r="D11" s="411">
        <v>44115</v>
      </c>
      <c r="E11" s="353">
        <f>IF(C11&gt;0,D11/C11-1,IF(C11&lt;0,-(D11/C11-1),""))</f>
        <v>0.1</v>
      </c>
      <c r="F11" s="233" t="str">
        <f t="shared" si="0"/>
        <v>是</v>
      </c>
    </row>
    <row r="12" ht="36" customHeight="1" spans="1:6">
      <c r="A12" s="409" t="s">
        <v>1238</v>
      </c>
      <c r="B12" s="410" t="s">
        <v>1239</v>
      </c>
      <c r="C12" s="411">
        <v>4830</v>
      </c>
      <c r="D12" s="411">
        <v>4830</v>
      </c>
      <c r="E12" s="353">
        <f>IF(C12&gt;0,D12/C12-1,IF(C12&lt;0,-(D12/C12-1),""))</f>
        <v>0</v>
      </c>
      <c r="F12" s="460" t="str">
        <f t="shared" si="0"/>
        <v>是</v>
      </c>
    </row>
    <row r="13" ht="36" customHeight="1" spans="1:6">
      <c r="A13" s="409" t="s">
        <v>1240</v>
      </c>
      <c r="B13" s="410" t="s">
        <v>1241</v>
      </c>
      <c r="C13" s="411">
        <v>0</v>
      </c>
      <c r="D13" s="411"/>
      <c r="E13" s="353" t="str">
        <f>IF(C13&gt;0,D13/C13-1,IF(C13&lt;0,-(D13/C13-1),""))</f>
        <v/>
      </c>
      <c r="F13" s="460" t="str">
        <f t="shared" si="0"/>
        <v>否</v>
      </c>
    </row>
    <row r="14" ht="36" customHeight="1" spans="1:6">
      <c r="A14" s="409" t="s">
        <v>1242</v>
      </c>
      <c r="B14" s="410" t="s">
        <v>1243</v>
      </c>
      <c r="C14" s="411">
        <v>0</v>
      </c>
      <c r="D14" s="411"/>
      <c r="E14" s="353" t="str">
        <f>IF(C14&gt;0,D14/C14-1,IF(C14&lt;0,-(D14/C14-1),""))</f>
        <v/>
      </c>
      <c r="F14" s="460" t="str">
        <f t="shared" si="0"/>
        <v>否</v>
      </c>
    </row>
    <row r="15" ht="36" customHeight="1" spans="1:6">
      <c r="A15" s="409" t="s">
        <v>1244</v>
      </c>
      <c r="B15" s="414" t="s">
        <v>1245</v>
      </c>
      <c r="C15" s="415">
        <v>55</v>
      </c>
      <c r="D15" s="415">
        <v>55</v>
      </c>
      <c r="E15" s="353">
        <f>IF(C15&gt;0,D15/C15-1,IF(C15&lt;0,-(D15/C15-1),""))</f>
        <v>0</v>
      </c>
      <c r="F15" s="460" t="str">
        <f t="shared" si="0"/>
        <v>是</v>
      </c>
    </row>
    <row r="16" ht="36" customHeight="1" spans="1:6">
      <c r="A16" s="461" t="s">
        <v>1246</v>
      </c>
      <c r="B16" s="254" t="s">
        <v>1247</v>
      </c>
      <c r="C16" s="458"/>
      <c r="D16" s="458"/>
      <c r="E16" s="459"/>
      <c r="F16" s="460" t="str">
        <f t="shared" si="0"/>
        <v>是</v>
      </c>
    </row>
    <row r="17" ht="36" customHeight="1" spans="1:6">
      <c r="A17" s="461" t="s">
        <v>1248</v>
      </c>
      <c r="B17" s="254" t="s">
        <v>1249</v>
      </c>
      <c r="C17" s="458"/>
      <c r="D17" s="458"/>
      <c r="E17" s="459"/>
      <c r="F17" s="460" t="str">
        <f t="shared" si="0"/>
        <v>是</v>
      </c>
    </row>
    <row r="18" ht="36" customHeight="1" spans="1:6">
      <c r="A18" s="461" t="s">
        <v>1250</v>
      </c>
      <c r="B18" s="270" t="s">
        <v>1251</v>
      </c>
      <c r="C18" s="415"/>
      <c r="D18" s="415"/>
      <c r="E18" s="353"/>
      <c r="F18" s="460" t="str">
        <f t="shared" si="0"/>
        <v>否</v>
      </c>
    </row>
    <row r="19" ht="36" customHeight="1" spans="1:6">
      <c r="A19" s="461" t="s">
        <v>1252</v>
      </c>
      <c r="B19" s="270" t="s">
        <v>1253</v>
      </c>
      <c r="C19" s="415"/>
      <c r="D19" s="415"/>
      <c r="E19" s="353"/>
      <c r="F19" s="460" t="str">
        <f t="shared" si="0"/>
        <v>否</v>
      </c>
    </row>
    <row r="20" ht="36" customHeight="1" spans="1:6">
      <c r="A20" s="461" t="s">
        <v>1254</v>
      </c>
      <c r="B20" s="254" t="s">
        <v>1255</v>
      </c>
      <c r="C20" s="458"/>
      <c r="D20" s="458"/>
      <c r="E20" s="459"/>
      <c r="F20" s="460" t="str">
        <f t="shared" si="0"/>
        <v>是</v>
      </c>
    </row>
    <row r="21" ht="36" customHeight="1" spans="1:6">
      <c r="A21" s="461" t="s">
        <v>1256</v>
      </c>
      <c r="B21" s="254" t="s">
        <v>1257</v>
      </c>
      <c r="C21" s="458"/>
      <c r="D21" s="458"/>
      <c r="E21" s="459"/>
      <c r="F21" s="460" t="str">
        <f t="shared" si="0"/>
        <v>是</v>
      </c>
    </row>
    <row r="22" ht="36" customHeight="1" spans="1:6">
      <c r="A22" s="461" t="s">
        <v>1258</v>
      </c>
      <c r="B22" s="254" t="s">
        <v>1259</v>
      </c>
      <c r="C22" s="458"/>
      <c r="D22" s="458"/>
      <c r="E22" s="459"/>
      <c r="F22" s="460" t="str">
        <f t="shared" si="0"/>
        <v>是</v>
      </c>
    </row>
    <row r="23" ht="36" customHeight="1" spans="1:6">
      <c r="A23" s="409" t="s">
        <v>1260</v>
      </c>
      <c r="B23" s="457" t="s">
        <v>1261</v>
      </c>
      <c r="C23" s="458"/>
      <c r="D23" s="458"/>
      <c r="E23" s="459"/>
      <c r="F23" s="460" t="str">
        <f t="shared" si="0"/>
        <v>是</v>
      </c>
    </row>
    <row r="24" ht="36" customHeight="1" spans="1:6">
      <c r="A24" s="409" t="s">
        <v>1262</v>
      </c>
      <c r="B24" s="457" t="s">
        <v>1263</v>
      </c>
      <c r="C24" s="458">
        <v>420</v>
      </c>
      <c r="D24" s="458">
        <v>500</v>
      </c>
      <c r="E24" s="459">
        <f>(D24-C24)/C24</f>
        <v>0.19</v>
      </c>
      <c r="F24" s="460" t="str">
        <f t="shared" si="0"/>
        <v>是</v>
      </c>
    </row>
    <row r="25" ht="36" customHeight="1" spans="1:6">
      <c r="A25" s="409" t="s">
        <v>1264</v>
      </c>
      <c r="B25" s="457" t="s">
        <v>1265</v>
      </c>
      <c r="C25" s="458"/>
      <c r="D25" s="458"/>
      <c r="E25" s="459"/>
      <c r="F25" s="460" t="str">
        <f t="shared" si="0"/>
        <v>是</v>
      </c>
    </row>
    <row r="26" ht="36" customHeight="1" spans="1:6">
      <c r="A26" s="409" t="s">
        <v>1266</v>
      </c>
      <c r="B26" s="457" t="s">
        <v>1267</v>
      </c>
      <c r="C26" s="458"/>
      <c r="D26" s="458"/>
      <c r="E26" s="459"/>
      <c r="F26" s="460" t="str">
        <f t="shared" si="0"/>
        <v>是</v>
      </c>
    </row>
    <row r="27" ht="32" customHeight="1" spans="1:6">
      <c r="A27" s="409" t="s">
        <v>1268</v>
      </c>
      <c r="B27" s="457" t="s">
        <v>1269</v>
      </c>
      <c r="C27" s="458">
        <v>8929</v>
      </c>
      <c r="D27" s="458">
        <v>19253</v>
      </c>
      <c r="E27" s="459">
        <f>(D27-C27)/C27</f>
        <v>1.16</v>
      </c>
      <c r="F27" s="460" t="str">
        <f t="shared" si="0"/>
        <v>是</v>
      </c>
    </row>
    <row r="28" ht="36" customHeight="1" spans="1:6">
      <c r="A28" s="431"/>
      <c r="B28" s="462" t="s">
        <v>1764</v>
      </c>
      <c r="C28" s="458">
        <f>SUM(C24,C10,C27)</f>
        <v>54349</v>
      </c>
      <c r="D28" s="458">
        <f>SUM(D24,D10,D27)</f>
        <v>68753</v>
      </c>
      <c r="E28" s="459">
        <f>(D28-C28)/C28</f>
        <v>0.27</v>
      </c>
      <c r="F28" s="233" t="s">
        <v>1747</v>
      </c>
    </row>
    <row r="29" ht="30" customHeight="1" spans="1:6">
      <c r="A29" s="463">
        <v>105</v>
      </c>
      <c r="B29" s="464" t="s">
        <v>1273</v>
      </c>
      <c r="C29" s="166"/>
      <c r="D29" s="166"/>
      <c r="E29" s="459"/>
      <c r="F29" s="233" t="s">
        <v>1747</v>
      </c>
    </row>
    <row r="30" ht="36" customHeight="1" spans="1:6">
      <c r="A30" s="463">
        <v>110</v>
      </c>
      <c r="B30" s="464" t="s">
        <v>61</v>
      </c>
      <c r="C30" s="166">
        <f>SUM(C31,C34,C36,C37)</f>
        <v>17309</v>
      </c>
      <c r="D30" s="166">
        <f>SUM(D31,D34,D36,D37)</f>
        <v>38880</v>
      </c>
      <c r="E30" s="459">
        <f>(D30-C30)/C30</f>
        <v>1.25</v>
      </c>
      <c r="F30" s="233" t="s">
        <v>1747</v>
      </c>
    </row>
    <row r="31" ht="22" customHeight="1" spans="1:6">
      <c r="A31" s="465">
        <v>11004</v>
      </c>
      <c r="B31" s="466" t="s">
        <v>1765</v>
      </c>
      <c r="C31" s="168">
        <f>SUM(C32:C33)</f>
        <v>407</v>
      </c>
      <c r="D31" s="168">
        <f>SUM(D32:D33)</f>
        <v>33</v>
      </c>
      <c r="E31" s="459">
        <f>(D31-C31)/C31</f>
        <v>-0.92</v>
      </c>
      <c r="F31" s="233" t="s">
        <v>1766</v>
      </c>
    </row>
    <row r="32" ht="27" customHeight="1" spans="1:6">
      <c r="A32" s="465">
        <v>1100401</v>
      </c>
      <c r="B32" s="466" t="s">
        <v>1275</v>
      </c>
      <c r="C32" s="168">
        <v>407</v>
      </c>
      <c r="D32" s="168">
        <v>33</v>
      </c>
      <c r="E32" s="459">
        <f>(D32-C32)/C32</f>
        <v>-0.92</v>
      </c>
      <c r="F32" s="233" t="s">
        <v>1766</v>
      </c>
    </row>
    <row r="33" ht="25" customHeight="1" spans="1:6">
      <c r="A33" s="465">
        <v>1100402</v>
      </c>
      <c r="B33" s="466" t="s">
        <v>1767</v>
      </c>
      <c r="C33" s="162"/>
      <c r="D33" s="168"/>
      <c r="E33" s="459"/>
      <c r="F33" s="233" t="s">
        <v>1766</v>
      </c>
    </row>
    <row r="34" ht="28" customHeight="1" spans="1:6">
      <c r="A34" s="465">
        <v>11008</v>
      </c>
      <c r="B34" s="466" t="s">
        <v>64</v>
      </c>
      <c r="C34" s="168">
        <v>16902</v>
      </c>
      <c r="D34" s="162">
        <v>19947</v>
      </c>
      <c r="E34" s="459">
        <f>(D34-C34)/C34</f>
        <v>0.18</v>
      </c>
      <c r="F34" s="233" t="s">
        <v>1766</v>
      </c>
    </row>
    <row r="35" ht="24" customHeight="1" spans="1:6">
      <c r="A35" s="465"/>
      <c r="B35" s="466" t="s">
        <v>1768</v>
      </c>
      <c r="C35" s="168"/>
      <c r="D35" s="162"/>
      <c r="E35" s="459"/>
      <c r="F35" s="233"/>
    </row>
    <row r="36" ht="21" customHeight="1" spans="1:6">
      <c r="A36" s="467">
        <v>11009</v>
      </c>
      <c r="B36" s="468" t="s">
        <v>65</v>
      </c>
      <c r="C36" s="469"/>
      <c r="D36" s="469">
        <v>200</v>
      </c>
      <c r="E36" s="459"/>
      <c r="F36" s="233" t="s">
        <v>1766</v>
      </c>
    </row>
    <row r="37" ht="24" customHeight="1" spans="1:6">
      <c r="A37" s="467">
        <v>11011</v>
      </c>
      <c r="B37" s="468" t="s">
        <v>1277</v>
      </c>
      <c r="C37" s="469"/>
      <c r="D37" s="469">
        <v>18700</v>
      </c>
      <c r="E37" s="459"/>
      <c r="F37" s="233"/>
    </row>
    <row r="38" ht="36" customHeight="1" spans="1:6">
      <c r="A38" s="470"/>
      <c r="B38" s="471" t="s">
        <v>69</v>
      </c>
      <c r="C38" s="166">
        <f>C28+C30</f>
        <v>71658</v>
      </c>
      <c r="D38" s="166">
        <f>D28+D30</f>
        <v>107633</v>
      </c>
      <c r="E38" s="459">
        <f>(D38-C38)/C38</f>
        <v>0.5</v>
      </c>
      <c r="F38" s="233" t="s">
        <v>1747</v>
      </c>
    </row>
  </sheetData>
  <sheetProtection sheet="1" objects="1"/>
  <mergeCells count="1">
    <mergeCell ref="B1:E1"/>
  </mergeCells>
  <conditionalFormatting sqref="B29">
    <cfRule type="expression" dxfId="1" priority="8" stopIfTrue="1">
      <formula>"len($A:$A)=3"</formula>
    </cfRule>
  </conditionalFormatting>
  <conditionalFormatting sqref="B30:B33">
    <cfRule type="expression" dxfId="1" priority="4" stopIfTrue="1">
      <formula>"len($A:$A)=3"</formula>
    </cfRule>
  </conditionalFormatting>
  <conditionalFormatting sqref="C29:C33 D30:D31">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88"/>
  <sheetViews>
    <sheetView showGridLines="0" showZeros="0" view="pageBreakPreview" zoomScale="70" zoomScaleNormal="115" workbookViewId="0">
      <pane ySplit="3" topLeftCell="A53" activePane="bottomLeft" state="frozen"/>
      <selection/>
      <selection pane="bottomLeft" activeCell="A1" sqref="$A1:$XFD1048576"/>
    </sheetView>
  </sheetViews>
  <sheetFormatPr defaultColWidth="9" defaultRowHeight="14.25" outlineLevelCol="6"/>
  <cols>
    <col min="1" max="1" width="13.4416666666667" style="383" customWidth="1"/>
    <col min="2" max="2" width="74.9083333333333" style="383" customWidth="1"/>
    <col min="3" max="4" width="20.6333333333333" style="383" customWidth="1"/>
    <col min="5" max="5" width="20.6333333333333" style="390" customWidth="1"/>
    <col min="6" max="6" width="3.75" style="318" hidden="1" customWidth="1"/>
    <col min="7" max="7" width="9" style="244" hidden="1" customWidth="1"/>
    <col min="8" max="16384" width="9" style="383"/>
  </cols>
  <sheetData>
    <row r="1" s="383" customFormat="1" ht="45" customHeight="1" spans="2:7">
      <c r="B1" s="391" t="s">
        <v>1769</v>
      </c>
      <c r="C1" s="391"/>
      <c r="D1" s="391"/>
      <c r="E1" s="392"/>
      <c r="F1" s="393"/>
      <c r="G1" s="245"/>
    </row>
    <row r="2" s="384" customFormat="1" ht="20.1" customHeight="1" spans="2:7">
      <c r="B2" s="394"/>
      <c r="C2" s="394"/>
      <c r="D2" s="394"/>
      <c r="E2" s="395" t="s">
        <v>2</v>
      </c>
      <c r="F2" s="396"/>
      <c r="G2" s="397"/>
    </row>
    <row r="3" s="385" customFormat="1" ht="45" customHeight="1" spans="1:7">
      <c r="A3" s="398" t="s">
        <v>3</v>
      </c>
      <c r="B3" s="399" t="s">
        <v>4</v>
      </c>
      <c r="C3" s="400" t="s">
        <v>131</v>
      </c>
      <c r="D3" s="400" t="s">
        <v>6</v>
      </c>
      <c r="E3" s="401" t="s">
        <v>132</v>
      </c>
      <c r="F3" s="402" t="s">
        <v>8</v>
      </c>
      <c r="G3" s="403" t="s">
        <v>1770</v>
      </c>
    </row>
    <row r="4" s="383" customFormat="1" ht="31" customHeight="1" spans="1:7">
      <c r="A4" s="404" t="s">
        <v>83</v>
      </c>
      <c r="B4" s="405" t="s">
        <v>1280</v>
      </c>
      <c r="C4" s="406">
        <f>SUM(C5,C11,C17)</f>
        <v>63</v>
      </c>
      <c r="D4" s="406">
        <f>SUM(D5,D11,D17)</f>
        <v>29</v>
      </c>
      <c r="E4" s="407">
        <f>IF(C4&gt;0,D4/C4-1,IF(C4&lt;0,-(D4/C4-1),""))</f>
        <v>-0.54</v>
      </c>
      <c r="F4" s="408" t="str">
        <f t="shared" ref="F4:F67" si="0">IF(LEN(A4)=3,"是",IF(B4&lt;&gt;"",IF(SUM(C4:D4)&lt;&gt;0,"是","否"),"是"))</f>
        <v>是</v>
      </c>
      <c r="G4" s="245" t="str">
        <f t="shared" ref="G4:G67" si="1">IF(LEN(A4)=3,"类",IF(LEN(A4)=5,"款","项"))</f>
        <v>类</v>
      </c>
    </row>
    <row r="5" s="386" customFormat="1" ht="30" customHeight="1" spans="1:7">
      <c r="A5" s="409" t="s">
        <v>1281</v>
      </c>
      <c r="B5" s="410" t="s">
        <v>1282</v>
      </c>
      <c r="C5" s="411">
        <f>SUM(C6:C10)</f>
        <v>32</v>
      </c>
      <c r="D5" s="411">
        <f>SUM(D6:D10)</f>
        <v>5</v>
      </c>
      <c r="E5" s="412">
        <f>IF(C5&gt;0,D5/C5-1,IF(C5&lt;0,-(D5/C5-1),""))</f>
        <v>-0.84</v>
      </c>
      <c r="F5" s="408" t="str">
        <f t="shared" si="0"/>
        <v>是</v>
      </c>
      <c r="G5" s="413" t="str">
        <f t="shared" si="1"/>
        <v>款</v>
      </c>
    </row>
    <row r="6" s="386" customFormat="1" ht="22" customHeight="1" spans="1:7">
      <c r="A6" s="409" t="s">
        <v>1283</v>
      </c>
      <c r="B6" s="410" t="s">
        <v>1284</v>
      </c>
      <c r="C6" s="411">
        <v>2</v>
      </c>
      <c r="D6" s="411"/>
      <c r="E6" s="412">
        <f t="shared" ref="E6:E32" si="2">IF(C6&gt;0,D6/C6-1,IF(C6&lt;0,-(D6/C6-1),""))</f>
        <v>-1</v>
      </c>
      <c r="F6" s="408" t="str">
        <f t="shared" si="0"/>
        <v>是</v>
      </c>
      <c r="G6" s="413" t="str">
        <f t="shared" si="1"/>
        <v>项</v>
      </c>
    </row>
    <row r="7" s="386" customFormat="1" ht="22" customHeight="1" spans="1:7">
      <c r="A7" s="409" t="s">
        <v>1285</v>
      </c>
      <c r="B7" s="410" t="s">
        <v>1286</v>
      </c>
      <c r="C7" s="411">
        <v>27</v>
      </c>
      <c r="D7" s="411">
        <v>2</v>
      </c>
      <c r="E7" s="412">
        <f t="shared" si="2"/>
        <v>-0.93</v>
      </c>
      <c r="F7" s="408" t="str">
        <f t="shared" si="0"/>
        <v>是</v>
      </c>
      <c r="G7" s="413" t="str">
        <f t="shared" si="1"/>
        <v>项</v>
      </c>
    </row>
    <row r="8" s="387" customFormat="1" ht="22" customHeight="1" spans="1:7">
      <c r="A8" s="409" t="s">
        <v>1287</v>
      </c>
      <c r="B8" s="414" t="s">
        <v>1288</v>
      </c>
      <c r="C8" s="415"/>
      <c r="D8" s="415"/>
      <c r="E8" s="412" t="str">
        <f t="shared" si="2"/>
        <v/>
      </c>
      <c r="F8" s="408" t="str">
        <f t="shared" si="0"/>
        <v>否</v>
      </c>
      <c r="G8" s="413" t="str">
        <f t="shared" si="1"/>
        <v>项</v>
      </c>
    </row>
    <row r="9" s="387" customFormat="1" ht="22" customHeight="1" spans="1:7">
      <c r="A9" s="409" t="s">
        <v>1289</v>
      </c>
      <c r="B9" s="410" t="s">
        <v>1290</v>
      </c>
      <c r="C9" s="411"/>
      <c r="D9" s="411"/>
      <c r="E9" s="412" t="str">
        <f t="shared" si="2"/>
        <v/>
      </c>
      <c r="F9" s="408" t="str">
        <f t="shared" si="0"/>
        <v>否</v>
      </c>
      <c r="G9" s="413" t="str">
        <f t="shared" si="1"/>
        <v>项</v>
      </c>
    </row>
    <row r="10" s="386" customFormat="1" ht="22" customHeight="1" spans="1:7">
      <c r="A10" s="409" t="s">
        <v>1291</v>
      </c>
      <c r="B10" s="410" t="s">
        <v>1292</v>
      </c>
      <c r="C10" s="411">
        <v>3</v>
      </c>
      <c r="D10" s="411">
        <v>3</v>
      </c>
      <c r="E10" s="412">
        <f t="shared" si="2"/>
        <v>0</v>
      </c>
      <c r="F10" s="408" t="str">
        <f t="shared" si="0"/>
        <v>是</v>
      </c>
      <c r="G10" s="413" t="str">
        <f t="shared" si="1"/>
        <v>项</v>
      </c>
    </row>
    <row r="11" s="386" customFormat="1" ht="30" customHeight="1" spans="1:7">
      <c r="A11" s="409" t="s">
        <v>1293</v>
      </c>
      <c r="B11" s="410" t="s">
        <v>1294</v>
      </c>
      <c r="C11" s="411">
        <f>SUM(C12:C16)</f>
        <v>31</v>
      </c>
      <c r="D11" s="411">
        <f>SUM(D12:D16)</f>
        <v>24</v>
      </c>
      <c r="E11" s="412">
        <f t="shared" si="2"/>
        <v>-0.23</v>
      </c>
      <c r="F11" s="408" t="str">
        <f t="shared" si="0"/>
        <v>是</v>
      </c>
      <c r="G11" s="413" t="str">
        <f t="shared" si="1"/>
        <v>款</v>
      </c>
    </row>
    <row r="12" s="387" customFormat="1" ht="22" customHeight="1" spans="1:7">
      <c r="A12" s="409" t="s">
        <v>1295</v>
      </c>
      <c r="B12" s="410" t="s">
        <v>1296</v>
      </c>
      <c r="C12" s="411"/>
      <c r="D12" s="411"/>
      <c r="E12" s="412" t="str">
        <f t="shared" si="2"/>
        <v/>
      </c>
      <c r="F12" s="408" t="str">
        <f t="shared" si="0"/>
        <v>否</v>
      </c>
      <c r="G12" s="413" t="str">
        <f t="shared" si="1"/>
        <v>项</v>
      </c>
    </row>
    <row r="13" s="387" customFormat="1" ht="22" customHeight="1" spans="1:7">
      <c r="A13" s="409" t="s">
        <v>1297</v>
      </c>
      <c r="B13" s="410" t="s">
        <v>1298</v>
      </c>
      <c r="C13" s="411"/>
      <c r="D13" s="411"/>
      <c r="E13" s="412" t="str">
        <f t="shared" si="2"/>
        <v/>
      </c>
      <c r="F13" s="408" t="str">
        <f t="shared" si="0"/>
        <v>否</v>
      </c>
      <c r="G13" s="413" t="str">
        <f t="shared" si="1"/>
        <v>项</v>
      </c>
    </row>
    <row r="14" s="387" customFormat="1" ht="22" customHeight="1" spans="1:7">
      <c r="A14" s="409" t="s">
        <v>1299</v>
      </c>
      <c r="B14" s="410" t="s">
        <v>1300</v>
      </c>
      <c r="C14" s="411"/>
      <c r="D14" s="411"/>
      <c r="E14" s="412" t="str">
        <f t="shared" si="2"/>
        <v/>
      </c>
      <c r="F14" s="408" t="str">
        <f t="shared" si="0"/>
        <v>否</v>
      </c>
      <c r="G14" s="413" t="str">
        <f t="shared" si="1"/>
        <v>项</v>
      </c>
    </row>
    <row r="15" s="386" customFormat="1" ht="22" customHeight="1" spans="1:7">
      <c r="A15" s="409" t="s">
        <v>1301</v>
      </c>
      <c r="B15" s="410" t="s">
        <v>1302</v>
      </c>
      <c r="C15" s="411">
        <v>31</v>
      </c>
      <c r="D15" s="411">
        <v>24</v>
      </c>
      <c r="E15" s="412">
        <f t="shared" si="2"/>
        <v>-0.23</v>
      </c>
      <c r="F15" s="408" t="str">
        <f t="shared" si="0"/>
        <v>是</v>
      </c>
      <c r="G15" s="413" t="str">
        <f t="shared" si="1"/>
        <v>项</v>
      </c>
    </row>
    <row r="16" s="387" customFormat="1" ht="22" customHeight="1" spans="1:7">
      <c r="A16" s="409" t="s">
        <v>1303</v>
      </c>
      <c r="B16" s="410" t="s">
        <v>1304</v>
      </c>
      <c r="C16" s="411"/>
      <c r="D16" s="411"/>
      <c r="E16" s="412" t="str">
        <f t="shared" si="2"/>
        <v/>
      </c>
      <c r="F16" s="408" t="str">
        <f t="shared" si="0"/>
        <v>否</v>
      </c>
      <c r="G16" s="413" t="str">
        <f t="shared" si="1"/>
        <v>项</v>
      </c>
    </row>
    <row r="17" s="387" customFormat="1" ht="21" customHeight="1" spans="1:7">
      <c r="A17" s="409" t="s">
        <v>1305</v>
      </c>
      <c r="B17" s="410" t="s">
        <v>1306</v>
      </c>
      <c r="C17" s="411">
        <f>SUM(C18:C19)</f>
        <v>0</v>
      </c>
      <c r="D17" s="411">
        <f>SUM(D18:D19)</f>
        <v>0</v>
      </c>
      <c r="E17" s="416" t="str">
        <f t="shared" si="2"/>
        <v/>
      </c>
      <c r="F17" s="408" t="str">
        <f t="shared" si="0"/>
        <v>否</v>
      </c>
      <c r="G17" s="413" t="str">
        <f t="shared" si="1"/>
        <v>款</v>
      </c>
    </row>
    <row r="18" s="387" customFormat="1" ht="19" customHeight="1" spans="1:7">
      <c r="A18" s="409" t="s">
        <v>1307</v>
      </c>
      <c r="B18" s="410" t="s">
        <v>1308</v>
      </c>
      <c r="C18" s="411"/>
      <c r="D18" s="411"/>
      <c r="E18" s="416" t="str">
        <f t="shared" si="2"/>
        <v/>
      </c>
      <c r="F18" s="408" t="str">
        <f t="shared" si="0"/>
        <v>否</v>
      </c>
      <c r="G18" s="413" t="str">
        <f t="shared" si="1"/>
        <v>项</v>
      </c>
    </row>
    <row r="19" s="387" customFormat="1" ht="19" customHeight="1" spans="1:7">
      <c r="A19" s="409" t="s">
        <v>1309</v>
      </c>
      <c r="B19" s="410" t="s">
        <v>1310</v>
      </c>
      <c r="C19" s="411"/>
      <c r="D19" s="411"/>
      <c r="E19" s="416" t="str">
        <f t="shared" si="2"/>
        <v/>
      </c>
      <c r="F19" s="408" t="str">
        <f t="shared" si="0"/>
        <v>否</v>
      </c>
      <c r="G19" s="413" t="str">
        <f t="shared" si="1"/>
        <v>项</v>
      </c>
    </row>
    <row r="20" s="388" customFormat="1" ht="28" customHeight="1" spans="1:7">
      <c r="A20" s="404" t="s">
        <v>85</v>
      </c>
      <c r="B20" s="405" t="s">
        <v>1311</v>
      </c>
      <c r="C20" s="406"/>
      <c r="D20" s="406"/>
      <c r="E20" s="407" t="str">
        <f t="shared" si="2"/>
        <v/>
      </c>
      <c r="F20" s="417" t="str">
        <f t="shared" si="0"/>
        <v>是</v>
      </c>
      <c r="G20" s="418" t="str">
        <f t="shared" si="1"/>
        <v>类</v>
      </c>
    </row>
    <row r="21" s="386" customFormat="1" ht="24" customHeight="1" spans="1:7">
      <c r="A21" s="409" t="s">
        <v>1312</v>
      </c>
      <c r="B21" s="410" t="s">
        <v>1313</v>
      </c>
      <c r="C21" s="411">
        <f>SUM(C22:C24)</f>
        <v>0</v>
      </c>
      <c r="D21" s="411">
        <f>SUM(D22:D24)</f>
        <v>0</v>
      </c>
      <c r="E21" s="412" t="str">
        <f t="shared" si="2"/>
        <v/>
      </c>
      <c r="F21" s="408" t="str">
        <f t="shared" si="0"/>
        <v>否</v>
      </c>
      <c r="G21" s="413" t="str">
        <f t="shared" si="1"/>
        <v>款</v>
      </c>
    </row>
    <row r="22" s="386" customFormat="1" ht="24" customHeight="1" spans="1:7">
      <c r="A22" s="409" t="s">
        <v>1314</v>
      </c>
      <c r="B22" s="410" t="s">
        <v>1315</v>
      </c>
      <c r="C22" s="411"/>
      <c r="D22" s="411"/>
      <c r="E22" s="412" t="str">
        <f t="shared" si="2"/>
        <v/>
      </c>
      <c r="F22" s="408" t="str">
        <f t="shared" si="0"/>
        <v>否</v>
      </c>
      <c r="G22" s="413" t="str">
        <f t="shared" si="1"/>
        <v>项</v>
      </c>
    </row>
    <row r="23" s="386" customFormat="1" ht="24" customHeight="1" spans="1:7">
      <c r="A23" s="409" t="s">
        <v>1316</v>
      </c>
      <c r="B23" s="410" t="s">
        <v>1317</v>
      </c>
      <c r="C23" s="411"/>
      <c r="D23" s="411"/>
      <c r="E23" s="412" t="str">
        <f t="shared" si="2"/>
        <v/>
      </c>
      <c r="F23" s="408" t="str">
        <f t="shared" si="0"/>
        <v>否</v>
      </c>
      <c r="G23" s="413" t="str">
        <f t="shared" si="1"/>
        <v>项</v>
      </c>
    </row>
    <row r="24" s="386" customFormat="1" ht="24" customHeight="1" spans="1:7">
      <c r="A24" s="409" t="s">
        <v>1318</v>
      </c>
      <c r="B24" s="410" t="s">
        <v>1319</v>
      </c>
      <c r="C24" s="411"/>
      <c r="D24" s="411"/>
      <c r="E24" s="412" t="str">
        <f t="shared" si="2"/>
        <v/>
      </c>
      <c r="F24" s="408" t="str">
        <f t="shared" si="0"/>
        <v>否</v>
      </c>
      <c r="G24" s="413" t="str">
        <f t="shared" si="1"/>
        <v>项</v>
      </c>
    </row>
    <row r="25" s="386" customFormat="1" ht="24" customHeight="1" spans="1:7">
      <c r="A25" s="409" t="s">
        <v>1320</v>
      </c>
      <c r="B25" s="410" t="s">
        <v>1321</v>
      </c>
      <c r="C25" s="411">
        <f>SUM(C26:C28)</f>
        <v>0</v>
      </c>
      <c r="D25" s="411">
        <f>SUM(D26:D28)</f>
        <v>0</v>
      </c>
      <c r="E25" s="412" t="str">
        <f t="shared" si="2"/>
        <v/>
      </c>
      <c r="F25" s="408" t="str">
        <f t="shared" si="0"/>
        <v>否</v>
      </c>
      <c r="G25" s="413" t="str">
        <f t="shared" si="1"/>
        <v>款</v>
      </c>
    </row>
    <row r="26" s="387" customFormat="1" ht="24" customHeight="1" spans="1:7">
      <c r="A26" s="409" t="s">
        <v>1322</v>
      </c>
      <c r="B26" s="410" t="s">
        <v>1315</v>
      </c>
      <c r="C26" s="411"/>
      <c r="D26" s="411"/>
      <c r="E26" s="416" t="str">
        <f t="shared" si="2"/>
        <v/>
      </c>
      <c r="F26" s="408" t="str">
        <f t="shared" si="0"/>
        <v>否</v>
      </c>
      <c r="G26" s="413" t="str">
        <f t="shared" si="1"/>
        <v>项</v>
      </c>
    </row>
    <row r="27" s="386" customFormat="1" ht="24" customHeight="1" spans="1:7">
      <c r="A27" s="409" t="s">
        <v>1323</v>
      </c>
      <c r="B27" s="410" t="s">
        <v>1317</v>
      </c>
      <c r="C27" s="411"/>
      <c r="D27" s="411"/>
      <c r="E27" s="412" t="str">
        <f t="shared" si="2"/>
        <v/>
      </c>
      <c r="F27" s="408" t="str">
        <f t="shared" si="0"/>
        <v>否</v>
      </c>
      <c r="G27" s="413" t="str">
        <f t="shared" si="1"/>
        <v>项</v>
      </c>
    </row>
    <row r="28" s="387" customFormat="1" ht="24" customHeight="1" spans="1:7">
      <c r="A28" s="409" t="s">
        <v>1324</v>
      </c>
      <c r="B28" s="410" t="s">
        <v>1325</v>
      </c>
      <c r="C28" s="411"/>
      <c r="D28" s="411"/>
      <c r="E28" s="416" t="str">
        <f t="shared" si="2"/>
        <v/>
      </c>
      <c r="F28" s="408" t="str">
        <f t="shared" si="0"/>
        <v>否</v>
      </c>
      <c r="G28" s="413" t="str">
        <f t="shared" si="1"/>
        <v>项</v>
      </c>
    </row>
    <row r="29" s="386" customFormat="1" ht="24" customHeight="1" spans="1:7">
      <c r="A29" s="409" t="s">
        <v>1326</v>
      </c>
      <c r="B29" s="410" t="s">
        <v>1327</v>
      </c>
      <c r="C29" s="411">
        <f>SUM(C30:C31)</f>
        <v>0</v>
      </c>
      <c r="D29" s="411">
        <f>SUM(D30:D31)</f>
        <v>0</v>
      </c>
      <c r="E29" s="416" t="str">
        <f t="shared" si="2"/>
        <v/>
      </c>
      <c r="F29" s="408" t="str">
        <f t="shared" si="0"/>
        <v>否</v>
      </c>
      <c r="G29" s="413" t="str">
        <f t="shared" si="1"/>
        <v>款</v>
      </c>
    </row>
    <row r="30" s="386" customFormat="1" ht="24" customHeight="1" spans="1:7">
      <c r="A30" s="409" t="s">
        <v>1328</v>
      </c>
      <c r="B30" s="410" t="s">
        <v>1317</v>
      </c>
      <c r="C30" s="411"/>
      <c r="D30" s="411"/>
      <c r="E30" s="416" t="str">
        <f t="shared" si="2"/>
        <v/>
      </c>
      <c r="F30" s="408" t="str">
        <f t="shared" si="0"/>
        <v>否</v>
      </c>
      <c r="G30" s="413" t="str">
        <f t="shared" si="1"/>
        <v>项</v>
      </c>
    </row>
    <row r="31" s="386" customFormat="1" ht="24" customHeight="1" spans="1:7">
      <c r="A31" s="409" t="s">
        <v>1329</v>
      </c>
      <c r="B31" s="410" t="s">
        <v>1330</v>
      </c>
      <c r="C31" s="411"/>
      <c r="D31" s="411"/>
      <c r="E31" s="416" t="str">
        <f t="shared" si="2"/>
        <v/>
      </c>
      <c r="F31" s="408" t="str">
        <f t="shared" si="0"/>
        <v>否</v>
      </c>
      <c r="G31" s="413" t="str">
        <f t="shared" si="1"/>
        <v>项</v>
      </c>
    </row>
    <row r="32" s="388" customFormat="1" ht="26" customHeight="1" spans="1:7">
      <c r="A32" s="404" t="s">
        <v>89</v>
      </c>
      <c r="B32" s="405" t="s">
        <v>1331</v>
      </c>
      <c r="C32" s="406"/>
      <c r="D32" s="406">
        <f>SUM(D38,D33)</f>
        <v>499</v>
      </c>
      <c r="E32" s="419" t="str">
        <f t="shared" si="2"/>
        <v/>
      </c>
      <c r="F32" s="417" t="str">
        <f t="shared" si="0"/>
        <v>是</v>
      </c>
      <c r="G32" s="418" t="str">
        <f t="shared" si="1"/>
        <v>类</v>
      </c>
    </row>
    <row r="33" s="387" customFormat="1" ht="21" customHeight="1" spans="1:7">
      <c r="A33" s="409" t="s">
        <v>1332</v>
      </c>
      <c r="B33" s="410" t="s">
        <v>1333</v>
      </c>
      <c r="C33" s="411">
        <f>SUM(C34:C37)</f>
        <v>0</v>
      </c>
      <c r="D33" s="411">
        <f>SUM(D34:D37)</f>
        <v>0</v>
      </c>
      <c r="E33" s="416" t="str">
        <f t="shared" ref="E33:E43" si="3">IF(C33&gt;0,D33/C33-1,IF(C33&lt;0,-(D33/C33-1),""))</f>
        <v/>
      </c>
      <c r="F33" s="408" t="str">
        <f t="shared" si="0"/>
        <v>否</v>
      </c>
      <c r="G33" s="413" t="str">
        <f t="shared" si="1"/>
        <v>款</v>
      </c>
    </row>
    <row r="34" s="244" customFormat="1" ht="21" customHeight="1" spans="1:7">
      <c r="A34" s="409">
        <v>2116001</v>
      </c>
      <c r="B34" s="410" t="s">
        <v>1334</v>
      </c>
      <c r="C34" s="411">
        <f>SUM(C35:C42)</f>
        <v>0</v>
      </c>
      <c r="D34" s="411"/>
      <c r="E34" s="416" t="str">
        <f t="shared" si="3"/>
        <v/>
      </c>
      <c r="F34" s="408" t="str">
        <f t="shared" si="0"/>
        <v>否</v>
      </c>
      <c r="G34" s="245" t="str">
        <f t="shared" si="1"/>
        <v>项</v>
      </c>
    </row>
    <row r="35" s="244" customFormat="1" ht="21" customHeight="1" spans="1:7">
      <c r="A35" s="409">
        <v>2116002</v>
      </c>
      <c r="B35" s="410" t="s">
        <v>1335</v>
      </c>
      <c r="C35" s="411"/>
      <c r="D35" s="411"/>
      <c r="E35" s="416" t="str">
        <f t="shared" si="3"/>
        <v/>
      </c>
      <c r="F35" s="408" t="str">
        <f t="shared" si="0"/>
        <v>否</v>
      </c>
      <c r="G35" s="245" t="str">
        <f t="shared" si="1"/>
        <v>项</v>
      </c>
    </row>
    <row r="36" s="244" customFormat="1" ht="21" customHeight="1" spans="1:7">
      <c r="A36" s="409">
        <v>2116003</v>
      </c>
      <c r="B36" s="410" t="s">
        <v>1336</v>
      </c>
      <c r="C36" s="411"/>
      <c r="D36" s="411"/>
      <c r="E36" s="416" t="str">
        <f t="shared" si="3"/>
        <v/>
      </c>
      <c r="F36" s="408" t="str">
        <f t="shared" si="0"/>
        <v>否</v>
      </c>
      <c r="G36" s="245" t="str">
        <f t="shared" si="1"/>
        <v>项</v>
      </c>
    </row>
    <row r="37" s="389" customFormat="1" ht="21" customHeight="1" spans="1:7">
      <c r="A37" s="409">
        <v>2116099</v>
      </c>
      <c r="B37" s="410" t="s">
        <v>1337</v>
      </c>
      <c r="C37" s="411"/>
      <c r="D37" s="411"/>
      <c r="E37" s="416" t="str">
        <f t="shared" si="3"/>
        <v/>
      </c>
      <c r="F37" s="408" t="str">
        <f t="shared" si="0"/>
        <v>否</v>
      </c>
      <c r="G37" s="245" t="str">
        <f t="shared" si="1"/>
        <v>项</v>
      </c>
    </row>
    <row r="38" s="387" customFormat="1" ht="21" customHeight="1" spans="1:7">
      <c r="A38" s="409">
        <v>21198</v>
      </c>
      <c r="B38" s="410" t="s">
        <v>1771</v>
      </c>
      <c r="C38" s="411">
        <f>SUM(C39:C42)</f>
        <v>0</v>
      </c>
      <c r="D38" s="411">
        <f>SUM(D39:D42)</f>
        <v>499</v>
      </c>
      <c r="E38" s="416" t="str">
        <f t="shared" si="3"/>
        <v/>
      </c>
      <c r="F38" s="408" t="str">
        <f t="shared" si="0"/>
        <v>是</v>
      </c>
      <c r="G38" s="413" t="str">
        <f t="shared" si="1"/>
        <v>款</v>
      </c>
    </row>
    <row r="39" s="387" customFormat="1" ht="21" customHeight="1" spans="1:7">
      <c r="A39" s="409">
        <v>2119801</v>
      </c>
      <c r="B39" s="410" t="s">
        <v>1772</v>
      </c>
      <c r="C39" s="411"/>
      <c r="D39" s="411"/>
      <c r="E39" s="416" t="str">
        <f t="shared" si="3"/>
        <v/>
      </c>
      <c r="F39" s="408" t="str">
        <f t="shared" si="0"/>
        <v>否</v>
      </c>
      <c r="G39" s="413" t="str">
        <f t="shared" si="1"/>
        <v>项</v>
      </c>
    </row>
    <row r="40" s="387" customFormat="1" ht="21" customHeight="1" spans="1:7">
      <c r="A40" s="409">
        <v>2119802</v>
      </c>
      <c r="B40" s="410" t="s">
        <v>1773</v>
      </c>
      <c r="C40" s="411"/>
      <c r="D40" s="411"/>
      <c r="E40" s="416" t="str">
        <f t="shared" si="3"/>
        <v/>
      </c>
      <c r="F40" s="408" t="str">
        <f t="shared" si="0"/>
        <v>否</v>
      </c>
      <c r="G40" s="413" t="str">
        <f t="shared" si="1"/>
        <v>项</v>
      </c>
    </row>
    <row r="41" s="387" customFormat="1" ht="21" customHeight="1" spans="1:7">
      <c r="A41" s="409">
        <v>2119803</v>
      </c>
      <c r="B41" s="410" t="s">
        <v>1774</v>
      </c>
      <c r="C41" s="411"/>
      <c r="D41" s="411"/>
      <c r="E41" s="416" t="str">
        <f t="shared" si="3"/>
        <v/>
      </c>
      <c r="F41" s="408" t="str">
        <f t="shared" si="0"/>
        <v>否</v>
      </c>
      <c r="G41" s="413" t="str">
        <f t="shared" si="1"/>
        <v>项</v>
      </c>
    </row>
    <row r="42" s="387" customFormat="1" ht="21" customHeight="1" spans="1:7">
      <c r="A42" s="409">
        <v>2119899</v>
      </c>
      <c r="B42" s="410" t="s">
        <v>1775</v>
      </c>
      <c r="C42" s="411"/>
      <c r="D42" s="411">
        <v>499</v>
      </c>
      <c r="E42" s="416" t="str">
        <f t="shared" si="3"/>
        <v/>
      </c>
      <c r="F42" s="408" t="str">
        <f t="shared" si="0"/>
        <v>是</v>
      </c>
      <c r="G42" s="413" t="str">
        <f t="shared" si="1"/>
        <v>项</v>
      </c>
    </row>
    <row r="43" s="388" customFormat="1" ht="30" customHeight="1" spans="1:7">
      <c r="A43" s="404" t="s">
        <v>91</v>
      </c>
      <c r="B43" s="405" t="s">
        <v>1343</v>
      </c>
      <c r="C43" s="406">
        <f>SUM(C101,C92,C89,C83,C75,C71,C65,C64,C60,C44)</f>
        <v>29897</v>
      </c>
      <c r="D43" s="406">
        <f>SUM(D101,D92,D89,D83,D75,D71,D65,D64,D60,D44)</f>
        <v>32175</v>
      </c>
      <c r="E43" s="419">
        <f t="shared" si="3"/>
        <v>0.076</v>
      </c>
      <c r="F43" s="417" t="str">
        <f t="shared" si="0"/>
        <v>是</v>
      </c>
      <c r="G43" s="418" t="str">
        <f t="shared" si="1"/>
        <v>类</v>
      </c>
    </row>
    <row r="44" s="387" customFormat="1" ht="24" customHeight="1" spans="1:7">
      <c r="A44" s="409" t="s">
        <v>1344</v>
      </c>
      <c r="B44" s="414" t="s">
        <v>1345</v>
      </c>
      <c r="C44" s="415">
        <f>SUM(C45:C59)</f>
        <v>29477</v>
      </c>
      <c r="D44" s="415">
        <f>SUM(D45:D59)</f>
        <v>27975</v>
      </c>
      <c r="E44" s="416">
        <f t="shared" ref="E44:E50" si="4">IF(C44&gt;0,D44/C44-1,IF(C44&lt;0,-(D44/C44-1),""))</f>
        <v>-0.051</v>
      </c>
      <c r="F44" s="408" t="str">
        <f t="shared" si="0"/>
        <v>是</v>
      </c>
      <c r="G44" s="413" t="str">
        <f t="shared" si="1"/>
        <v>款</v>
      </c>
    </row>
    <row r="45" s="383" customFormat="1" ht="24" customHeight="1" spans="1:7">
      <c r="A45" s="409" t="s">
        <v>1346</v>
      </c>
      <c r="B45" s="410" t="s">
        <v>1347</v>
      </c>
      <c r="C45" s="411">
        <v>17989</v>
      </c>
      <c r="D45" s="411">
        <v>13716</v>
      </c>
      <c r="E45" s="416">
        <f t="shared" si="4"/>
        <v>-0.238</v>
      </c>
      <c r="F45" s="408" t="str">
        <f t="shared" si="0"/>
        <v>是</v>
      </c>
      <c r="G45" s="245" t="str">
        <f t="shared" si="1"/>
        <v>项</v>
      </c>
    </row>
    <row r="46" s="244" customFormat="1" ht="24" customHeight="1" spans="1:7">
      <c r="A46" s="409" t="s">
        <v>1348</v>
      </c>
      <c r="B46" s="410" t="s">
        <v>1349</v>
      </c>
      <c r="C46" s="411"/>
      <c r="D46" s="411"/>
      <c r="E46" s="416" t="str">
        <f t="shared" si="4"/>
        <v/>
      </c>
      <c r="F46" s="408" t="str">
        <f t="shared" si="0"/>
        <v>否</v>
      </c>
      <c r="G46" s="245" t="str">
        <f t="shared" si="1"/>
        <v>项</v>
      </c>
    </row>
    <row r="47" s="244" customFormat="1" ht="24" customHeight="1" spans="1:7">
      <c r="A47" s="409" t="s">
        <v>1350</v>
      </c>
      <c r="B47" s="410" t="s">
        <v>1351</v>
      </c>
      <c r="C47" s="411"/>
      <c r="D47" s="411"/>
      <c r="E47" s="416" t="str">
        <f t="shared" si="4"/>
        <v/>
      </c>
      <c r="F47" s="408" t="str">
        <f t="shared" si="0"/>
        <v>否</v>
      </c>
      <c r="G47" s="245" t="str">
        <f t="shared" si="1"/>
        <v>项</v>
      </c>
    </row>
    <row r="48" s="383" customFormat="1" ht="24" customHeight="1" spans="1:7">
      <c r="A48" s="409" t="s">
        <v>1352</v>
      </c>
      <c r="B48" s="410" t="s">
        <v>1353</v>
      </c>
      <c r="C48" s="411">
        <v>2050</v>
      </c>
      <c r="D48" s="411">
        <v>2900</v>
      </c>
      <c r="E48" s="416">
        <f t="shared" si="4"/>
        <v>0.415</v>
      </c>
      <c r="F48" s="408" t="str">
        <f t="shared" si="0"/>
        <v>是</v>
      </c>
      <c r="G48" s="245" t="str">
        <f t="shared" si="1"/>
        <v>项</v>
      </c>
    </row>
    <row r="49" s="244" customFormat="1" ht="24" customHeight="1" spans="1:7">
      <c r="A49" s="409" t="s">
        <v>1354</v>
      </c>
      <c r="B49" s="410" t="s">
        <v>1355</v>
      </c>
      <c r="C49" s="411"/>
      <c r="D49" s="411"/>
      <c r="E49" s="416" t="str">
        <f t="shared" si="4"/>
        <v/>
      </c>
      <c r="F49" s="408" t="str">
        <f t="shared" si="0"/>
        <v>否</v>
      </c>
      <c r="G49" s="245" t="str">
        <f t="shared" si="1"/>
        <v>项</v>
      </c>
    </row>
    <row r="50" s="244" customFormat="1" ht="24" customHeight="1" spans="1:7">
      <c r="A50" s="409" t="s">
        <v>1356</v>
      </c>
      <c r="B50" s="410" t="s">
        <v>1357</v>
      </c>
      <c r="C50" s="411"/>
      <c r="D50" s="411"/>
      <c r="E50" s="416" t="str">
        <f t="shared" si="4"/>
        <v/>
      </c>
      <c r="F50" s="408" t="str">
        <f t="shared" si="0"/>
        <v>否</v>
      </c>
      <c r="G50" s="245" t="str">
        <f t="shared" si="1"/>
        <v>项</v>
      </c>
    </row>
    <row r="51" s="244" customFormat="1" ht="24" customHeight="1" spans="1:7">
      <c r="A51" s="409" t="s">
        <v>1358</v>
      </c>
      <c r="B51" s="410" t="s">
        <v>1359</v>
      </c>
      <c r="C51" s="411"/>
      <c r="D51" s="411"/>
      <c r="E51" s="416" t="str">
        <f t="shared" ref="E51:E60" si="5">IF(C51&gt;0,D51/C51-1,IF(C51&lt;0,-(D51/C51-1),""))</f>
        <v/>
      </c>
      <c r="F51" s="408" t="str">
        <f t="shared" si="0"/>
        <v>否</v>
      </c>
      <c r="G51" s="245" t="str">
        <f t="shared" si="1"/>
        <v>项</v>
      </c>
    </row>
    <row r="52" s="244" customFormat="1" ht="24" customHeight="1" spans="1:7">
      <c r="A52" s="409" t="s">
        <v>1360</v>
      </c>
      <c r="B52" s="410" t="s">
        <v>1361</v>
      </c>
      <c r="C52" s="411"/>
      <c r="D52" s="411"/>
      <c r="E52" s="416" t="str">
        <f t="shared" si="5"/>
        <v/>
      </c>
      <c r="F52" s="408" t="str">
        <f t="shared" si="0"/>
        <v>否</v>
      </c>
      <c r="G52" s="245" t="str">
        <f t="shared" si="1"/>
        <v>项</v>
      </c>
    </row>
    <row r="53" s="244" customFormat="1" ht="24" customHeight="1" spans="1:7">
      <c r="A53" s="409" t="s">
        <v>1362</v>
      </c>
      <c r="B53" s="410" t="s">
        <v>1363</v>
      </c>
      <c r="C53" s="411"/>
      <c r="D53" s="411"/>
      <c r="E53" s="416" t="str">
        <f t="shared" si="5"/>
        <v/>
      </c>
      <c r="F53" s="408" t="str">
        <f t="shared" si="0"/>
        <v>否</v>
      </c>
      <c r="G53" s="245" t="str">
        <f t="shared" si="1"/>
        <v>项</v>
      </c>
    </row>
    <row r="54" s="244" customFormat="1" ht="24" customHeight="1" spans="1:7">
      <c r="A54" s="409" t="s">
        <v>1364</v>
      </c>
      <c r="B54" s="410" t="s">
        <v>1365</v>
      </c>
      <c r="C54" s="411"/>
      <c r="D54" s="411"/>
      <c r="E54" s="416" t="str">
        <f t="shared" si="5"/>
        <v/>
      </c>
      <c r="F54" s="408" t="str">
        <f t="shared" si="0"/>
        <v>否</v>
      </c>
      <c r="G54" s="245" t="str">
        <f t="shared" si="1"/>
        <v>项</v>
      </c>
    </row>
    <row r="55" s="244" customFormat="1" ht="24" customHeight="1" spans="1:7">
      <c r="A55" s="409" t="s">
        <v>1366</v>
      </c>
      <c r="B55" s="410" t="s">
        <v>1367</v>
      </c>
      <c r="C55" s="411"/>
      <c r="D55" s="411"/>
      <c r="E55" s="416" t="str">
        <f t="shared" si="5"/>
        <v/>
      </c>
      <c r="F55" s="408" t="str">
        <f t="shared" si="0"/>
        <v>否</v>
      </c>
      <c r="G55" s="245" t="str">
        <f t="shared" si="1"/>
        <v>项</v>
      </c>
    </row>
    <row r="56" s="383" customFormat="1" ht="24" customHeight="1" spans="1:7">
      <c r="A56" s="409">
        <v>2120814</v>
      </c>
      <c r="B56" s="410" t="s">
        <v>1368</v>
      </c>
      <c r="C56" s="411">
        <v>2000</v>
      </c>
      <c r="D56" s="411">
        <v>3921</v>
      </c>
      <c r="E56" s="416">
        <f t="shared" si="5"/>
        <v>0.961</v>
      </c>
      <c r="F56" s="408"/>
      <c r="G56" s="245"/>
    </row>
    <row r="57" s="383" customFormat="1" ht="24" customHeight="1" spans="1:7">
      <c r="A57" s="409">
        <v>2120815</v>
      </c>
      <c r="B57" s="410" t="s">
        <v>1369</v>
      </c>
      <c r="C57" s="411"/>
      <c r="D57" s="411"/>
      <c r="E57" s="416" t="str">
        <f t="shared" si="5"/>
        <v/>
      </c>
      <c r="F57" s="408"/>
      <c r="G57" s="245"/>
    </row>
    <row r="58" s="245" customFormat="1" ht="24" customHeight="1" spans="1:6">
      <c r="A58" s="420">
        <v>2120816</v>
      </c>
      <c r="B58" s="414" t="s">
        <v>1776</v>
      </c>
      <c r="C58" s="415"/>
      <c r="D58" s="415"/>
      <c r="E58" s="416" t="str">
        <f t="shared" si="5"/>
        <v/>
      </c>
      <c r="F58" s="408"/>
    </row>
    <row r="59" s="383" customFormat="1" ht="24" customHeight="1" spans="1:7">
      <c r="A59" s="409" t="s">
        <v>1370</v>
      </c>
      <c r="B59" s="410" t="s">
        <v>1371</v>
      </c>
      <c r="C59" s="411">
        <v>7438</v>
      </c>
      <c r="D59" s="411">
        <v>7438</v>
      </c>
      <c r="E59" s="416">
        <f t="shared" si="5"/>
        <v>0</v>
      </c>
      <c r="F59" s="408" t="str">
        <f t="shared" ref="F59:F100" si="6">IF(LEN(A59)=3,"是",IF(B59&lt;&gt;"",IF(SUM(C59:D59)&lt;&gt;0,"是","否"),"是"))</f>
        <v>是</v>
      </c>
      <c r="G59" s="245" t="str">
        <f t="shared" ref="G59:G100" si="7">IF(LEN(A59)=3,"类",IF(LEN(A59)=5,"款","项"))</f>
        <v>项</v>
      </c>
    </row>
    <row r="60" s="387" customFormat="1" ht="23" customHeight="1" spans="1:7">
      <c r="A60" s="409" t="s">
        <v>1372</v>
      </c>
      <c r="B60" s="410" t="s">
        <v>1373</v>
      </c>
      <c r="C60" s="411">
        <f>SUM(C61:C63)</f>
        <v>0</v>
      </c>
      <c r="D60" s="411">
        <f>SUM(D61:D63)</f>
        <v>0</v>
      </c>
      <c r="E60" s="416" t="str">
        <f t="shared" si="5"/>
        <v/>
      </c>
      <c r="F60" s="408" t="str">
        <f t="shared" si="6"/>
        <v>否</v>
      </c>
      <c r="G60" s="413" t="str">
        <f t="shared" si="7"/>
        <v>款</v>
      </c>
    </row>
    <row r="61" s="244" customFormat="1" ht="23" customHeight="1" spans="1:7">
      <c r="A61" s="409" t="s">
        <v>1374</v>
      </c>
      <c r="B61" s="410" t="s">
        <v>1347</v>
      </c>
      <c r="C61" s="411"/>
      <c r="D61" s="411"/>
      <c r="E61" s="416" t="str">
        <f t="shared" ref="E61:E99" si="8">IF(C61&gt;0,D61/C61-1,IF(C61&lt;0,-(D61/C61-1),""))</f>
        <v/>
      </c>
      <c r="F61" s="408" t="str">
        <f t="shared" si="6"/>
        <v>否</v>
      </c>
      <c r="G61" s="245" t="str">
        <f t="shared" si="7"/>
        <v>项</v>
      </c>
    </row>
    <row r="62" s="244" customFormat="1" ht="23" customHeight="1" spans="1:7">
      <c r="A62" s="409" t="s">
        <v>1375</v>
      </c>
      <c r="B62" s="410" t="s">
        <v>1349</v>
      </c>
      <c r="C62" s="411"/>
      <c r="D62" s="411"/>
      <c r="E62" s="416" t="str">
        <f t="shared" si="8"/>
        <v/>
      </c>
      <c r="F62" s="408" t="str">
        <f t="shared" si="6"/>
        <v>否</v>
      </c>
      <c r="G62" s="245" t="str">
        <f t="shared" si="7"/>
        <v>项</v>
      </c>
    </row>
    <row r="63" s="244" customFormat="1" ht="21" customHeight="1" spans="1:7">
      <c r="A63" s="409" t="s">
        <v>1376</v>
      </c>
      <c r="B63" s="410" t="s">
        <v>1377</v>
      </c>
      <c r="C63" s="411"/>
      <c r="D63" s="411"/>
      <c r="E63" s="416" t="str">
        <f t="shared" si="8"/>
        <v/>
      </c>
      <c r="F63" s="408" t="str">
        <f t="shared" si="6"/>
        <v>否</v>
      </c>
      <c r="G63" s="245" t="str">
        <f t="shared" si="7"/>
        <v>项</v>
      </c>
    </row>
    <row r="64" s="387" customFormat="1" ht="21" customHeight="1" spans="1:7">
      <c r="A64" s="409" t="s">
        <v>1378</v>
      </c>
      <c r="B64" s="410" t="s">
        <v>1379</v>
      </c>
      <c r="C64" s="411"/>
      <c r="D64" s="411"/>
      <c r="E64" s="416" t="str">
        <f t="shared" si="8"/>
        <v/>
      </c>
      <c r="F64" s="408" t="str">
        <f t="shared" si="6"/>
        <v>否</v>
      </c>
      <c r="G64" s="413" t="str">
        <f t="shared" si="7"/>
        <v>款</v>
      </c>
    </row>
    <row r="65" s="387" customFormat="1" ht="21" customHeight="1" spans="1:7">
      <c r="A65" s="409" t="s">
        <v>1380</v>
      </c>
      <c r="B65" s="410" t="s">
        <v>1381</v>
      </c>
      <c r="C65" s="411">
        <f>SUM(C66:C70)</f>
        <v>0</v>
      </c>
      <c r="D65" s="411">
        <f>SUM(D66:D70)</f>
        <v>0</v>
      </c>
      <c r="E65" s="416" t="str">
        <f t="shared" si="8"/>
        <v/>
      </c>
      <c r="F65" s="408" t="str">
        <f t="shared" si="6"/>
        <v>否</v>
      </c>
      <c r="G65" s="413" t="str">
        <f t="shared" si="7"/>
        <v>款</v>
      </c>
    </row>
    <row r="66" s="244" customFormat="1" ht="21" customHeight="1" spans="1:7">
      <c r="A66" s="409" t="s">
        <v>1382</v>
      </c>
      <c r="B66" s="410" t="s">
        <v>1383</v>
      </c>
      <c r="C66" s="411"/>
      <c r="D66" s="411"/>
      <c r="E66" s="416" t="str">
        <f t="shared" si="8"/>
        <v/>
      </c>
      <c r="F66" s="408" t="str">
        <f t="shared" si="6"/>
        <v>否</v>
      </c>
      <c r="G66" s="245" t="str">
        <f t="shared" si="7"/>
        <v>项</v>
      </c>
    </row>
    <row r="67" s="244" customFormat="1" ht="21" customHeight="1" spans="1:7">
      <c r="A67" s="409" t="s">
        <v>1384</v>
      </c>
      <c r="B67" s="410" t="s">
        <v>1385</v>
      </c>
      <c r="C67" s="411"/>
      <c r="D67" s="411"/>
      <c r="E67" s="416" t="str">
        <f t="shared" si="8"/>
        <v/>
      </c>
      <c r="F67" s="408" t="str">
        <f t="shared" si="6"/>
        <v>否</v>
      </c>
      <c r="G67" s="245" t="str">
        <f t="shared" si="7"/>
        <v>项</v>
      </c>
    </row>
    <row r="68" s="244" customFormat="1" ht="21" customHeight="1" spans="1:7">
      <c r="A68" s="409" t="s">
        <v>1386</v>
      </c>
      <c r="B68" s="410" t="s">
        <v>1387</v>
      </c>
      <c r="C68" s="411"/>
      <c r="D68" s="411"/>
      <c r="E68" s="416" t="str">
        <f t="shared" si="8"/>
        <v/>
      </c>
      <c r="F68" s="408" t="str">
        <f t="shared" si="6"/>
        <v>否</v>
      </c>
      <c r="G68" s="245" t="str">
        <f t="shared" si="7"/>
        <v>项</v>
      </c>
    </row>
    <row r="69" s="244" customFormat="1" ht="21" customHeight="1" spans="1:7">
      <c r="A69" s="409" t="s">
        <v>1388</v>
      </c>
      <c r="B69" s="410" t="s">
        <v>1389</v>
      </c>
      <c r="C69" s="411"/>
      <c r="D69" s="411"/>
      <c r="E69" s="416" t="str">
        <f t="shared" si="8"/>
        <v/>
      </c>
      <c r="F69" s="408" t="str">
        <f t="shared" si="6"/>
        <v>否</v>
      </c>
      <c r="G69" s="245" t="str">
        <f t="shared" si="7"/>
        <v>项</v>
      </c>
    </row>
    <row r="70" s="244" customFormat="1" ht="21" customHeight="1" spans="1:7">
      <c r="A70" s="409" t="s">
        <v>1390</v>
      </c>
      <c r="B70" s="410" t="s">
        <v>1391</v>
      </c>
      <c r="C70" s="411"/>
      <c r="D70" s="411"/>
      <c r="E70" s="416" t="str">
        <f t="shared" si="8"/>
        <v/>
      </c>
      <c r="F70" s="408" t="str">
        <f t="shared" si="6"/>
        <v>否</v>
      </c>
      <c r="G70" s="245" t="str">
        <f t="shared" si="7"/>
        <v>项</v>
      </c>
    </row>
    <row r="71" s="386" customFormat="1" ht="20" customHeight="1" spans="1:7">
      <c r="A71" s="409" t="s">
        <v>1392</v>
      </c>
      <c r="B71" s="410" t="s">
        <v>1393</v>
      </c>
      <c r="C71" s="411">
        <f>SUM(C72:C74)</f>
        <v>420</v>
      </c>
      <c r="D71" s="411">
        <f>SUM(D72:D74)</f>
        <v>500</v>
      </c>
      <c r="E71" s="416">
        <f t="shared" si="8"/>
        <v>0.19</v>
      </c>
      <c r="F71" s="408" t="str">
        <f t="shared" si="6"/>
        <v>是</v>
      </c>
      <c r="G71" s="413" t="str">
        <f t="shared" si="7"/>
        <v>款</v>
      </c>
    </row>
    <row r="72" s="387" customFormat="1" ht="20" customHeight="1" spans="1:7">
      <c r="A72" s="409" t="s">
        <v>1394</v>
      </c>
      <c r="B72" s="410" t="s">
        <v>1395</v>
      </c>
      <c r="C72" s="411"/>
      <c r="D72" s="411"/>
      <c r="E72" s="416" t="str">
        <f t="shared" si="8"/>
        <v/>
      </c>
      <c r="F72" s="408" t="str">
        <f t="shared" si="6"/>
        <v>否</v>
      </c>
      <c r="G72" s="413" t="str">
        <f t="shared" si="7"/>
        <v>项</v>
      </c>
    </row>
    <row r="73" s="387" customFormat="1" ht="19" customHeight="1" spans="1:7">
      <c r="A73" s="409" t="s">
        <v>1396</v>
      </c>
      <c r="B73" s="410" t="s">
        <v>1397</v>
      </c>
      <c r="C73" s="411"/>
      <c r="D73" s="411"/>
      <c r="E73" s="416" t="str">
        <f t="shared" si="8"/>
        <v/>
      </c>
      <c r="F73" s="408" t="str">
        <f t="shared" si="6"/>
        <v>否</v>
      </c>
      <c r="G73" s="413" t="str">
        <f t="shared" si="7"/>
        <v>项</v>
      </c>
    </row>
    <row r="74" s="386" customFormat="1" ht="19" customHeight="1" spans="1:7">
      <c r="A74" s="409" t="s">
        <v>1398</v>
      </c>
      <c r="B74" s="410" t="s">
        <v>1399</v>
      </c>
      <c r="C74" s="411">
        <v>420</v>
      </c>
      <c r="D74" s="411">
        <v>500</v>
      </c>
      <c r="E74" s="416">
        <f t="shared" si="8"/>
        <v>0.19</v>
      </c>
      <c r="F74" s="408" t="str">
        <f t="shared" si="6"/>
        <v>是</v>
      </c>
      <c r="G74" s="413" t="str">
        <f t="shared" si="7"/>
        <v>项</v>
      </c>
    </row>
    <row r="75" s="387" customFormat="1" ht="19" customHeight="1" spans="1:7">
      <c r="A75" s="409" t="s">
        <v>1400</v>
      </c>
      <c r="B75" s="410" t="s">
        <v>1401</v>
      </c>
      <c r="C75" s="411">
        <f>SUM(C76:C78)</f>
        <v>0</v>
      </c>
      <c r="D75" s="411">
        <f>SUM(D76:D78)</f>
        <v>0</v>
      </c>
      <c r="E75" s="416" t="str">
        <f t="shared" si="8"/>
        <v/>
      </c>
      <c r="F75" s="408" t="str">
        <f t="shared" si="6"/>
        <v>否</v>
      </c>
      <c r="G75" s="413" t="str">
        <f t="shared" si="7"/>
        <v>款</v>
      </c>
    </row>
    <row r="76" s="387" customFormat="1" ht="19" customHeight="1" spans="1:7">
      <c r="A76" s="409" t="s">
        <v>1402</v>
      </c>
      <c r="B76" s="410" t="s">
        <v>1347</v>
      </c>
      <c r="C76" s="411"/>
      <c r="D76" s="411"/>
      <c r="E76" s="416" t="str">
        <f t="shared" si="8"/>
        <v/>
      </c>
      <c r="F76" s="408" t="str">
        <f t="shared" si="6"/>
        <v>否</v>
      </c>
      <c r="G76" s="413" t="str">
        <f t="shared" si="7"/>
        <v>项</v>
      </c>
    </row>
    <row r="77" s="387" customFormat="1" ht="19" customHeight="1" spans="1:7">
      <c r="A77" s="409" t="s">
        <v>1403</v>
      </c>
      <c r="B77" s="410" t="s">
        <v>1349</v>
      </c>
      <c r="C77" s="411"/>
      <c r="D77" s="411"/>
      <c r="E77" s="416" t="str">
        <f t="shared" si="8"/>
        <v/>
      </c>
      <c r="F77" s="408" t="str">
        <f t="shared" si="6"/>
        <v>否</v>
      </c>
      <c r="G77" s="413" t="str">
        <f t="shared" si="7"/>
        <v>项</v>
      </c>
    </row>
    <row r="78" s="387" customFormat="1" ht="19" customHeight="1" spans="1:7">
      <c r="A78" s="409" t="s">
        <v>1404</v>
      </c>
      <c r="B78" s="410" t="s">
        <v>1405</v>
      </c>
      <c r="C78" s="411"/>
      <c r="D78" s="411"/>
      <c r="E78" s="416" t="str">
        <f t="shared" si="8"/>
        <v/>
      </c>
      <c r="F78" s="408" t="str">
        <f t="shared" si="6"/>
        <v>否</v>
      </c>
      <c r="G78" s="413" t="str">
        <f t="shared" si="7"/>
        <v>项</v>
      </c>
    </row>
    <row r="79" s="387" customFormat="1" ht="19" customHeight="1" spans="1:7">
      <c r="A79" s="409" t="s">
        <v>1406</v>
      </c>
      <c r="B79" s="410" t="s">
        <v>1407</v>
      </c>
      <c r="C79" s="411">
        <f>SUM(C80:C82)</f>
        <v>0</v>
      </c>
      <c r="D79" s="411">
        <f>SUM(D80:D82)</f>
        <v>0</v>
      </c>
      <c r="E79" s="416" t="str">
        <f t="shared" si="8"/>
        <v/>
      </c>
      <c r="F79" s="408" t="str">
        <f t="shared" si="6"/>
        <v>否</v>
      </c>
      <c r="G79" s="413" t="str">
        <f t="shared" si="7"/>
        <v>款</v>
      </c>
    </row>
    <row r="80" s="387" customFormat="1" ht="19" customHeight="1" spans="1:7">
      <c r="A80" s="409" t="s">
        <v>1408</v>
      </c>
      <c r="B80" s="410" t="s">
        <v>1347</v>
      </c>
      <c r="C80" s="411"/>
      <c r="D80" s="411"/>
      <c r="E80" s="416" t="str">
        <f t="shared" si="8"/>
        <v/>
      </c>
      <c r="F80" s="408" t="str">
        <f t="shared" si="6"/>
        <v>否</v>
      </c>
      <c r="G80" s="413" t="str">
        <f t="shared" si="7"/>
        <v>项</v>
      </c>
    </row>
    <row r="81" s="387" customFormat="1" ht="19" customHeight="1" spans="1:7">
      <c r="A81" s="409" t="s">
        <v>1409</v>
      </c>
      <c r="B81" s="410" t="s">
        <v>1349</v>
      </c>
      <c r="C81" s="411"/>
      <c r="D81" s="411"/>
      <c r="E81" s="416" t="str">
        <f t="shared" si="8"/>
        <v/>
      </c>
      <c r="F81" s="408" t="str">
        <f t="shared" si="6"/>
        <v>否</v>
      </c>
      <c r="G81" s="413" t="str">
        <f t="shared" si="7"/>
        <v>项</v>
      </c>
    </row>
    <row r="82" s="387" customFormat="1" ht="19" customHeight="1" spans="1:7">
      <c r="A82" s="409" t="s">
        <v>1410</v>
      </c>
      <c r="B82" s="410" t="s">
        <v>1411</v>
      </c>
      <c r="C82" s="411"/>
      <c r="D82" s="411"/>
      <c r="E82" s="416" t="str">
        <f t="shared" si="8"/>
        <v/>
      </c>
      <c r="F82" s="408" t="str">
        <f t="shared" si="6"/>
        <v>否</v>
      </c>
      <c r="G82" s="413" t="str">
        <f t="shared" si="7"/>
        <v>项</v>
      </c>
    </row>
    <row r="83" s="387" customFormat="1" ht="19" customHeight="1" spans="1:7">
      <c r="A83" s="409" t="s">
        <v>1412</v>
      </c>
      <c r="B83" s="410" t="s">
        <v>1413</v>
      </c>
      <c r="C83" s="411">
        <f>SUM(C84:C88)</f>
        <v>0</v>
      </c>
      <c r="D83" s="411">
        <f>SUM(D84:D88)</f>
        <v>0</v>
      </c>
      <c r="E83" s="416" t="str">
        <f t="shared" si="8"/>
        <v/>
      </c>
      <c r="F83" s="408" t="str">
        <f t="shared" si="6"/>
        <v>否</v>
      </c>
      <c r="G83" s="413" t="str">
        <f t="shared" si="7"/>
        <v>款</v>
      </c>
    </row>
    <row r="84" s="244" customFormat="1" ht="19" customHeight="1" spans="1:7">
      <c r="A84" s="409" t="s">
        <v>1414</v>
      </c>
      <c r="B84" s="410" t="s">
        <v>1383</v>
      </c>
      <c r="C84" s="411"/>
      <c r="D84" s="411"/>
      <c r="E84" s="416" t="str">
        <f t="shared" si="8"/>
        <v/>
      </c>
      <c r="F84" s="408" t="str">
        <f t="shared" si="6"/>
        <v>否</v>
      </c>
      <c r="G84" s="245" t="str">
        <f t="shared" si="7"/>
        <v>项</v>
      </c>
    </row>
    <row r="85" s="244" customFormat="1" ht="19" customHeight="1" spans="1:7">
      <c r="A85" s="409" t="s">
        <v>1415</v>
      </c>
      <c r="B85" s="410" t="s">
        <v>1385</v>
      </c>
      <c r="C85" s="411"/>
      <c r="D85" s="411"/>
      <c r="E85" s="416" t="str">
        <f t="shared" si="8"/>
        <v/>
      </c>
      <c r="F85" s="408" t="str">
        <f t="shared" si="6"/>
        <v>否</v>
      </c>
      <c r="G85" s="245" t="str">
        <f t="shared" si="7"/>
        <v>项</v>
      </c>
    </row>
    <row r="86" s="244" customFormat="1" ht="19" customHeight="1" spans="1:7">
      <c r="A86" s="409" t="s">
        <v>1416</v>
      </c>
      <c r="B86" s="410" t="s">
        <v>1387</v>
      </c>
      <c r="C86" s="411"/>
      <c r="D86" s="411"/>
      <c r="E86" s="416" t="str">
        <f t="shared" si="8"/>
        <v/>
      </c>
      <c r="F86" s="408" t="str">
        <f t="shared" si="6"/>
        <v>否</v>
      </c>
      <c r="G86" s="245" t="str">
        <f t="shared" si="7"/>
        <v>项</v>
      </c>
    </row>
    <row r="87" s="244" customFormat="1" ht="19" customHeight="1" spans="1:7">
      <c r="A87" s="409" t="s">
        <v>1417</v>
      </c>
      <c r="B87" s="410" t="s">
        <v>1389</v>
      </c>
      <c r="C87" s="411"/>
      <c r="D87" s="411"/>
      <c r="E87" s="416" t="str">
        <f t="shared" si="8"/>
        <v/>
      </c>
      <c r="F87" s="408" t="str">
        <f t="shared" si="6"/>
        <v>否</v>
      </c>
      <c r="G87" s="245" t="str">
        <f t="shared" si="7"/>
        <v>项</v>
      </c>
    </row>
    <row r="88" s="244" customFormat="1" ht="19" customHeight="1" spans="1:7">
      <c r="A88" s="409" t="s">
        <v>1418</v>
      </c>
      <c r="B88" s="410" t="s">
        <v>1419</v>
      </c>
      <c r="C88" s="411"/>
      <c r="D88" s="411"/>
      <c r="E88" s="416" t="str">
        <f t="shared" si="8"/>
        <v/>
      </c>
      <c r="F88" s="408" t="str">
        <f t="shared" si="6"/>
        <v>否</v>
      </c>
      <c r="G88" s="245" t="str">
        <f t="shared" si="7"/>
        <v>项</v>
      </c>
    </row>
    <row r="89" s="387" customFormat="1" ht="19" customHeight="1" spans="1:7">
      <c r="A89" s="409" t="s">
        <v>1420</v>
      </c>
      <c r="B89" s="410" t="s">
        <v>1421</v>
      </c>
      <c r="C89" s="411">
        <f>SUM(C90:C91)</f>
        <v>0</v>
      </c>
      <c r="D89" s="411">
        <f>SUM(D90:D91)</f>
        <v>0</v>
      </c>
      <c r="E89" s="416" t="str">
        <f t="shared" si="8"/>
        <v/>
      </c>
      <c r="F89" s="408" t="str">
        <f t="shared" si="6"/>
        <v>否</v>
      </c>
      <c r="G89" s="413" t="str">
        <f t="shared" si="7"/>
        <v>款</v>
      </c>
    </row>
    <row r="90" s="387" customFormat="1" ht="19" customHeight="1" spans="1:7">
      <c r="A90" s="409" t="s">
        <v>1422</v>
      </c>
      <c r="B90" s="410" t="s">
        <v>1395</v>
      </c>
      <c r="C90" s="411"/>
      <c r="D90" s="411"/>
      <c r="E90" s="416" t="str">
        <f t="shared" si="8"/>
        <v/>
      </c>
      <c r="F90" s="408" t="str">
        <f t="shared" si="6"/>
        <v>否</v>
      </c>
      <c r="G90" s="413" t="str">
        <f t="shared" si="7"/>
        <v>项</v>
      </c>
    </row>
    <row r="91" s="387" customFormat="1" ht="19" customHeight="1" spans="1:7">
      <c r="A91" s="409" t="s">
        <v>1423</v>
      </c>
      <c r="B91" s="410" t="s">
        <v>1424</v>
      </c>
      <c r="C91" s="411"/>
      <c r="D91" s="411"/>
      <c r="E91" s="416" t="str">
        <f t="shared" si="8"/>
        <v/>
      </c>
      <c r="F91" s="408" t="str">
        <f t="shared" si="6"/>
        <v>否</v>
      </c>
      <c r="G91" s="413" t="str">
        <f t="shared" si="7"/>
        <v>项</v>
      </c>
    </row>
    <row r="92" s="387" customFormat="1" ht="19" customHeight="1" spans="1:7">
      <c r="A92" s="409" t="s">
        <v>1425</v>
      </c>
      <c r="B92" s="410" t="s">
        <v>1426</v>
      </c>
      <c r="C92" s="411">
        <f>SUM(C93:C100)</f>
        <v>0</v>
      </c>
      <c r="D92" s="411">
        <f>SUM(D93:D100)</f>
        <v>0</v>
      </c>
      <c r="E92" s="416" t="str">
        <f t="shared" si="8"/>
        <v/>
      </c>
      <c r="F92" s="408" t="str">
        <f t="shared" si="6"/>
        <v>否</v>
      </c>
      <c r="G92" s="413" t="str">
        <f t="shared" si="7"/>
        <v>款</v>
      </c>
    </row>
    <row r="93" s="387" customFormat="1" ht="19" customHeight="1" spans="1:7">
      <c r="A93" s="409" t="s">
        <v>1427</v>
      </c>
      <c r="B93" s="410" t="s">
        <v>1347</v>
      </c>
      <c r="C93" s="411"/>
      <c r="D93" s="411"/>
      <c r="E93" s="416" t="str">
        <f t="shared" si="8"/>
        <v/>
      </c>
      <c r="F93" s="408" t="str">
        <f t="shared" si="6"/>
        <v>否</v>
      </c>
      <c r="G93" s="413" t="str">
        <f t="shared" si="7"/>
        <v>项</v>
      </c>
    </row>
    <row r="94" s="387" customFormat="1" ht="19" customHeight="1" spans="1:7">
      <c r="A94" s="409" t="s">
        <v>1428</v>
      </c>
      <c r="B94" s="410" t="s">
        <v>1349</v>
      </c>
      <c r="C94" s="411"/>
      <c r="D94" s="411"/>
      <c r="E94" s="416" t="str">
        <f t="shared" si="8"/>
        <v/>
      </c>
      <c r="F94" s="408" t="str">
        <f t="shared" si="6"/>
        <v>否</v>
      </c>
      <c r="G94" s="413" t="str">
        <f t="shared" si="7"/>
        <v>项</v>
      </c>
    </row>
    <row r="95" s="387" customFormat="1" ht="19" customHeight="1" spans="1:7">
      <c r="A95" s="409" t="s">
        <v>1429</v>
      </c>
      <c r="B95" s="410" t="s">
        <v>1351</v>
      </c>
      <c r="C95" s="411"/>
      <c r="D95" s="411"/>
      <c r="E95" s="416" t="str">
        <f t="shared" si="8"/>
        <v/>
      </c>
      <c r="F95" s="408" t="str">
        <f t="shared" si="6"/>
        <v>否</v>
      </c>
      <c r="G95" s="413" t="str">
        <f t="shared" si="7"/>
        <v>项</v>
      </c>
    </row>
    <row r="96" s="387" customFormat="1" ht="19" customHeight="1" spans="1:7">
      <c r="A96" s="409" t="s">
        <v>1430</v>
      </c>
      <c r="B96" s="410" t="s">
        <v>1353</v>
      </c>
      <c r="C96" s="411"/>
      <c r="D96" s="411"/>
      <c r="E96" s="416" t="str">
        <f t="shared" si="8"/>
        <v/>
      </c>
      <c r="F96" s="408" t="str">
        <f t="shared" si="6"/>
        <v>否</v>
      </c>
      <c r="G96" s="413" t="str">
        <f t="shared" si="7"/>
        <v>项</v>
      </c>
    </row>
    <row r="97" s="387" customFormat="1" ht="19" customHeight="1" spans="1:7">
      <c r="A97" s="409" t="s">
        <v>1431</v>
      </c>
      <c r="B97" s="410" t="s">
        <v>1359</v>
      </c>
      <c r="C97" s="411"/>
      <c r="D97" s="411"/>
      <c r="E97" s="416" t="str">
        <f t="shared" si="8"/>
        <v/>
      </c>
      <c r="F97" s="408" t="str">
        <f t="shared" si="6"/>
        <v>否</v>
      </c>
      <c r="G97" s="413" t="str">
        <f t="shared" si="7"/>
        <v>项</v>
      </c>
    </row>
    <row r="98" s="387" customFormat="1" ht="19" customHeight="1" spans="1:7">
      <c r="A98" s="409" t="s">
        <v>1432</v>
      </c>
      <c r="B98" s="410" t="s">
        <v>1363</v>
      </c>
      <c r="C98" s="411"/>
      <c r="D98" s="411"/>
      <c r="E98" s="416" t="str">
        <f t="shared" si="8"/>
        <v/>
      </c>
      <c r="F98" s="408" t="str">
        <f t="shared" si="6"/>
        <v>否</v>
      </c>
      <c r="G98" s="413" t="str">
        <f t="shared" si="7"/>
        <v>项</v>
      </c>
    </row>
    <row r="99" s="387" customFormat="1" ht="19" customHeight="1" spans="1:7">
      <c r="A99" s="409" t="s">
        <v>1433</v>
      </c>
      <c r="B99" s="410" t="s">
        <v>1365</v>
      </c>
      <c r="C99" s="411"/>
      <c r="D99" s="411"/>
      <c r="E99" s="416" t="str">
        <f t="shared" si="8"/>
        <v/>
      </c>
      <c r="F99" s="408" t="str">
        <f t="shared" si="6"/>
        <v>否</v>
      </c>
      <c r="G99" s="413" t="str">
        <f t="shared" si="7"/>
        <v>项</v>
      </c>
    </row>
    <row r="100" s="387" customFormat="1" ht="19" customHeight="1" spans="1:7">
      <c r="A100" s="409" t="s">
        <v>1434</v>
      </c>
      <c r="B100" s="410" t="s">
        <v>1435</v>
      </c>
      <c r="C100" s="411"/>
      <c r="D100" s="411"/>
      <c r="E100" s="416" t="str">
        <f t="shared" ref="E100:E110" si="9">IF(C100&gt;0,D100/C100-1,IF(C100&lt;0,-(D100/C100-1),""))</f>
        <v/>
      </c>
      <c r="F100" s="408" t="str">
        <f t="shared" si="6"/>
        <v>否</v>
      </c>
      <c r="G100" s="413" t="str">
        <f t="shared" si="7"/>
        <v>项</v>
      </c>
    </row>
    <row r="101" s="244" customFormat="1" ht="19" customHeight="1" spans="1:7">
      <c r="A101" s="409">
        <v>21298</v>
      </c>
      <c r="B101" s="410" t="s">
        <v>1771</v>
      </c>
      <c r="C101" s="411">
        <f>SUM(C102:C103)</f>
        <v>0</v>
      </c>
      <c r="D101" s="411">
        <f>SUM(D102:D103)</f>
        <v>3700</v>
      </c>
      <c r="E101" s="416" t="str">
        <f t="shared" si="9"/>
        <v/>
      </c>
      <c r="F101" s="408"/>
      <c r="G101" s="245"/>
    </row>
    <row r="102" s="244" customFormat="1" ht="19" customHeight="1" spans="1:7">
      <c r="A102" s="409">
        <v>2129801</v>
      </c>
      <c r="B102" s="410" t="s">
        <v>1777</v>
      </c>
      <c r="C102" s="411"/>
      <c r="D102" s="411">
        <v>3700</v>
      </c>
      <c r="E102" s="416" t="str">
        <f t="shared" si="9"/>
        <v/>
      </c>
      <c r="F102" s="408"/>
      <c r="G102" s="245"/>
    </row>
    <row r="103" s="244" customFormat="1" ht="19" customHeight="1" spans="1:7">
      <c r="A103" s="409">
        <v>2129899</v>
      </c>
      <c r="B103" s="410" t="s">
        <v>1778</v>
      </c>
      <c r="C103" s="411"/>
      <c r="D103" s="411"/>
      <c r="E103" s="416" t="str">
        <f t="shared" si="9"/>
        <v/>
      </c>
      <c r="F103" s="408"/>
      <c r="G103" s="245"/>
    </row>
    <row r="104" s="388" customFormat="1" ht="24" customHeight="1" spans="1:7">
      <c r="A104" s="404" t="s">
        <v>93</v>
      </c>
      <c r="B104" s="405" t="s">
        <v>1439</v>
      </c>
      <c r="C104" s="406">
        <f>SUM(C105,C110,C115,C120,C123,C128,C132)</f>
        <v>1014</v>
      </c>
      <c r="D104" s="406">
        <f>SUM(D105,D110,D115,D120,D123,D128,D132)</f>
        <v>888</v>
      </c>
      <c r="E104" s="419">
        <f t="shared" si="9"/>
        <v>-0.124</v>
      </c>
      <c r="F104" s="417" t="str">
        <f t="shared" ref="F104:F137" si="10">IF(LEN(A104)=3,"是",IF(B104&lt;&gt;"",IF(SUM(C104:D104)&lt;&gt;0,"是","否"),"是"))</f>
        <v>是</v>
      </c>
      <c r="G104" s="418" t="str">
        <f t="shared" ref="G104:G137" si="11">IF(LEN(A104)=3,"类",IF(LEN(A104)=5,"款","项"))</f>
        <v>类</v>
      </c>
    </row>
    <row r="105" s="387" customFormat="1" ht="23" customHeight="1" spans="1:7">
      <c r="A105" s="409" t="s">
        <v>1440</v>
      </c>
      <c r="B105" s="414" t="s">
        <v>1441</v>
      </c>
      <c r="C105" s="415">
        <f>SUM(C106:C109)</f>
        <v>253</v>
      </c>
      <c r="D105" s="415">
        <f>SUM(D106:D109)</f>
        <v>236</v>
      </c>
      <c r="E105" s="416">
        <f t="shared" si="9"/>
        <v>-0.067</v>
      </c>
      <c r="F105" s="408" t="str">
        <f t="shared" si="10"/>
        <v>是</v>
      </c>
      <c r="G105" s="413" t="str">
        <f t="shared" si="11"/>
        <v>款</v>
      </c>
    </row>
    <row r="106" s="386" customFormat="1" ht="23" customHeight="1" spans="1:7">
      <c r="A106" s="409" t="s">
        <v>1442</v>
      </c>
      <c r="B106" s="410" t="s">
        <v>1317</v>
      </c>
      <c r="C106" s="411">
        <v>32</v>
      </c>
      <c r="D106" s="411">
        <v>56</v>
      </c>
      <c r="E106" s="416">
        <f t="shared" si="9"/>
        <v>0.75</v>
      </c>
      <c r="F106" s="408" t="str">
        <f t="shared" si="10"/>
        <v>是</v>
      </c>
      <c r="G106" s="413" t="str">
        <f t="shared" si="11"/>
        <v>项</v>
      </c>
    </row>
    <row r="107" s="387" customFormat="1" ht="23" customHeight="1" spans="1:7">
      <c r="A107" s="409" t="s">
        <v>1443</v>
      </c>
      <c r="B107" s="410" t="s">
        <v>1444</v>
      </c>
      <c r="C107" s="411"/>
      <c r="D107" s="411"/>
      <c r="E107" s="416" t="str">
        <f t="shared" si="9"/>
        <v/>
      </c>
      <c r="F107" s="408" t="str">
        <f t="shared" si="10"/>
        <v>否</v>
      </c>
      <c r="G107" s="413" t="str">
        <f t="shared" si="11"/>
        <v>项</v>
      </c>
    </row>
    <row r="108" s="387" customFormat="1" ht="23" customHeight="1" spans="1:7">
      <c r="A108" s="409" t="s">
        <v>1445</v>
      </c>
      <c r="B108" s="410" t="s">
        <v>1446</v>
      </c>
      <c r="C108" s="411"/>
      <c r="D108" s="411"/>
      <c r="E108" s="416" t="str">
        <f t="shared" si="9"/>
        <v/>
      </c>
      <c r="F108" s="408" t="str">
        <f t="shared" si="10"/>
        <v>否</v>
      </c>
      <c r="G108" s="413" t="str">
        <f t="shared" si="11"/>
        <v>项</v>
      </c>
    </row>
    <row r="109" s="386" customFormat="1" ht="23" customHeight="1" spans="1:7">
      <c r="A109" s="409" t="s">
        <v>1447</v>
      </c>
      <c r="B109" s="410" t="s">
        <v>1448</v>
      </c>
      <c r="C109" s="411">
        <v>221</v>
      </c>
      <c r="D109" s="411">
        <v>180</v>
      </c>
      <c r="E109" s="416">
        <f t="shared" si="9"/>
        <v>-0.186</v>
      </c>
      <c r="F109" s="408" t="str">
        <f t="shared" si="10"/>
        <v>是</v>
      </c>
      <c r="G109" s="413" t="str">
        <f t="shared" si="11"/>
        <v>项</v>
      </c>
    </row>
    <row r="110" s="387" customFormat="1" ht="23" customHeight="1" spans="1:7">
      <c r="A110" s="409" t="s">
        <v>1449</v>
      </c>
      <c r="B110" s="410" t="s">
        <v>1450</v>
      </c>
      <c r="C110" s="411">
        <f>SUM(C111:C114)</f>
        <v>0</v>
      </c>
      <c r="D110" s="411">
        <f>SUM(D111:D114)</f>
        <v>0</v>
      </c>
      <c r="E110" s="416" t="str">
        <f t="shared" si="9"/>
        <v/>
      </c>
      <c r="F110" s="408" t="str">
        <f t="shared" si="10"/>
        <v>否</v>
      </c>
      <c r="G110" s="413" t="str">
        <f t="shared" si="11"/>
        <v>款</v>
      </c>
    </row>
    <row r="111" s="387" customFormat="1" ht="23" customHeight="1" spans="1:7">
      <c r="A111" s="409" t="s">
        <v>1451</v>
      </c>
      <c r="B111" s="410" t="s">
        <v>1317</v>
      </c>
      <c r="C111" s="411"/>
      <c r="D111" s="411"/>
      <c r="E111" s="416" t="str">
        <f t="shared" ref="E111:E122" si="12">IF(C111&gt;0,D111/C111-1,IF(C111&lt;0,-(D111/C111-1),""))</f>
        <v/>
      </c>
      <c r="F111" s="408" t="str">
        <f t="shared" si="10"/>
        <v>否</v>
      </c>
      <c r="G111" s="413" t="str">
        <f t="shared" si="11"/>
        <v>项</v>
      </c>
    </row>
    <row r="112" s="387" customFormat="1" ht="23" customHeight="1" spans="1:7">
      <c r="A112" s="409" t="s">
        <v>1452</v>
      </c>
      <c r="B112" s="410" t="s">
        <v>1444</v>
      </c>
      <c r="C112" s="411"/>
      <c r="D112" s="411"/>
      <c r="E112" s="416" t="str">
        <f t="shared" si="12"/>
        <v/>
      </c>
      <c r="F112" s="408" t="str">
        <f t="shared" si="10"/>
        <v>否</v>
      </c>
      <c r="G112" s="413" t="str">
        <f t="shared" si="11"/>
        <v>项</v>
      </c>
    </row>
    <row r="113" s="387" customFormat="1" ht="23" customHeight="1" spans="1:7">
      <c r="A113" s="409" t="s">
        <v>1453</v>
      </c>
      <c r="B113" s="410" t="s">
        <v>1454</v>
      </c>
      <c r="C113" s="411"/>
      <c r="D113" s="411"/>
      <c r="E113" s="416" t="str">
        <f t="shared" si="12"/>
        <v/>
      </c>
      <c r="F113" s="408" t="str">
        <f t="shared" si="10"/>
        <v>否</v>
      </c>
      <c r="G113" s="413" t="str">
        <f t="shared" si="11"/>
        <v>项</v>
      </c>
    </row>
    <row r="114" s="387" customFormat="1" ht="23" customHeight="1" spans="1:7">
      <c r="A114" s="409" t="s">
        <v>1455</v>
      </c>
      <c r="B114" s="410" t="s">
        <v>1456</v>
      </c>
      <c r="C114" s="411"/>
      <c r="D114" s="411"/>
      <c r="E114" s="416" t="str">
        <f t="shared" si="12"/>
        <v/>
      </c>
      <c r="F114" s="408" t="str">
        <f t="shared" si="10"/>
        <v>否</v>
      </c>
      <c r="G114" s="413" t="str">
        <f t="shared" si="11"/>
        <v>项</v>
      </c>
    </row>
    <row r="115" s="386" customFormat="1" ht="23" customHeight="1" spans="1:7">
      <c r="A115" s="409" t="s">
        <v>1457</v>
      </c>
      <c r="B115" s="410" t="s">
        <v>1458</v>
      </c>
      <c r="C115" s="411">
        <f>SUM(C116:C119)</f>
        <v>1</v>
      </c>
      <c r="D115" s="411">
        <f>SUM(D116:D119)</f>
        <v>0</v>
      </c>
      <c r="E115" s="416">
        <f t="shared" si="12"/>
        <v>-1</v>
      </c>
      <c r="F115" s="408" t="str">
        <f t="shared" si="10"/>
        <v>是</v>
      </c>
      <c r="G115" s="413" t="str">
        <f t="shared" si="11"/>
        <v>款</v>
      </c>
    </row>
    <row r="116" s="387" customFormat="1" ht="23" customHeight="1" spans="1:7">
      <c r="A116" s="409" t="s">
        <v>1459</v>
      </c>
      <c r="B116" s="410" t="s">
        <v>1460</v>
      </c>
      <c r="C116" s="411"/>
      <c r="D116" s="411"/>
      <c r="E116" s="416" t="str">
        <f t="shared" si="12"/>
        <v/>
      </c>
      <c r="F116" s="408" t="str">
        <f t="shared" si="10"/>
        <v>否</v>
      </c>
      <c r="G116" s="413" t="str">
        <f t="shared" si="11"/>
        <v>项</v>
      </c>
    </row>
    <row r="117" s="387" customFormat="1" ht="23" customHeight="1" spans="1:7">
      <c r="A117" s="409" t="s">
        <v>1461</v>
      </c>
      <c r="B117" s="410" t="s">
        <v>1462</v>
      </c>
      <c r="C117" s="411"/>
      <c r="D117" s="411"/>
      <c r="E117" s="416" t="str">
        <f t="shared" si="12"/>
        <v/>
      </c>
      <c r="F117" s="408" t="str">
        <f t="shared" si="10"/>
        <v>否</v>
      </c>
      <c r="G117" s="413" t="str">
        <f t="shared" si="11"/>
        <v>项</v>
      </c>
    </row>
    <row r="118" s="387" customFormat="1" ht="23" customHeight="1" spans="1:7">
      <c r="A118" s="409" t="s">
        <v>1463</v>
      </c>
      <c r="B118" s="410" t="s">
        <v>1464</v>
      </c>
      <c r="C118" s="411"/>
      <c r="D118" s="411"/>
      <c r="E118" s="416" t="str">
        <f t="shared" si="12"/>
        <v/>
      </c>
      <c r="F118" s="408" t="str">
        <f t="shared" si="10"/>
        <v>否</v>
      </c>
      <c r="G118" s="413" t="str">
        <f t="shared" si="11"/>
        <v>项</v>
      </c>
    </row>
    <row r="119" s="386" customFormat="1" ht="23" customHeight="1" spans="1:7">
      <c r="A119" s="409" t="s">
        <v>1465</v>
      </c>
      <c r="B119" s="410" t="s">
        <v>1466</v>
      </c>
      <c r="C119" s="411">
        <v>1</v>
      </c>
      <c r="D119" s="411"/>
      <c r="E119" s="416">
        <f t="shared" si="12"/>
        <v>-1</v>
      </c>
      <c r="F119" s="408" t="str">
        <f t="shared" si="10"/>
        <v>是</v>
      </c>
      <c r="G119" s="413" t="str">
        <f t="shared" si="11"/>
        <v>项</v>
      </c>
    </row>
    <row r="120" s="387" customFormat="1" ht="23" customHeight="1" spans="1:7">
      <c r="A120" s="421">
        <v>21370</v>
      </c>
      <c r="B120" s="410" t="s">
        <v>1467</v>
      </c>
      <c r="C120" s="411">
        <f>SUM(C121:C122)</f>
        <v>0</v>
      </c>
      <c r="D120" s="411">
        <f>SUM(D121:D122)</f>
        <v>0</v>
      </c>
      <c r="E120" s="416" t="str">
        <f t="shared" si="12"/>
        <v/>
      </c>
      <c r="F120" s="408" t="str">
        <f t="shared" si="10"/>
        <v>否</v>
      </c>
      <c r="G120" s="413" t="str">
        <f t="shared" si="11"/>
        <v>款</v>
      </c>
    </row>
    <row r="121" s="387" customFormat="1" ht="23" customHeight="1" spans="1:7">
      <c r="A121" s="421">
        <v>2137001</v>
      </c>
      <c r="B121" s="410" t="s">
        <v>1317</v>
      </c>
      <c r="C121" s="411"/>
      <c r="D121" s="411"/>
      <c r="E121" s="416" t="str">
        <f t="shared" si="12"/>
        <v/>
      </c>
      <c r="F121" s="408" t="str">
        <f t="shared" si="10"/>
        <v>否</v>
      </c>
      <c r="G121" s="413" t="str">
        <f t="shared" si="11"/>
        <v>项</v>
      </c>
    </row>
    <row r="122" s="387" customFormat="1" ht="23" customHeight="1" spans="1:7">
      <c r="A122" s="421">
        <v>2137099</v>
      </c>
      <c r="B122" s="410" t="s">
        <v>1468</v>
      </c>
      <c r="C122" s="411"/>
      <c r="D122" s="411"/>
      <c r="E122" s="416" t="str">
        <f t="shared" si="12"/>
        <v/>
      </c>
      <c r="F122" s="408" t="str">
        <f t="shared" si="10"/>
        <v>否</v>
      </c>
      <c r="G122" s="413" t="str">
        <f t="shared" si="11"/>
        <v>项</v>
      </c>
    </row>
    <row r="123" s="387" customFormat="1" ht="23" customHeight="1" spans="1:7">
      <c r="A123" s="421">
        <v>21371</v>
      </c>
      <c r="B123" s="410" t="s">
        <v>1469</v>
      </c>
      <c r="C123" s="411">
        <f>SUM(C124:C127)</f>
        <v>0</v>
      </c>
      <c r="D123" s="411">
        <f>SUM(D124:D127)</f>
        <v>0</v>
      </c>
      <c r="E123" s="416" t="str">
        <f t="shared" ref="E123:E141" si="13">IF(C123&gt;0,D123/C123-1,IF(C123&lt;0,-(D123/C123-1),""))</f>
        <v/>
      </c>
      <c r="F123" s="408" t="str">
        <f t="shared" si="10"/>
        <v>否</v>
      </c>
      <c r="G123" s="413" t="str">
        <f t="shared" si="11"/>
        <v>款</v>
      </c>
    </row>
    <row r="124" s="387" customFormat="1" ht="23" customHeight="1" spans="1:7">
      <c r="A124" s="421">
        <v>2137101</v>
      </c>
      <c r="B124" s="410" t="s">
        <v>1460</v>
      </c>
      <c r="C124" s="411"/>
      <c r="D124" s="411"/>
      <c r="E124" s="416" t="str">
        <f t="shared" si="13"/>
        <v/>
      </c>
      <c r="F124" s="408" t="str">
        <f t="shared" si="10"/>
        <v>否</v>
      </c>
      <c r="G124" s="413" t="str">
        <f t="shared" si="11"/>
        <v>项</v>
      </c>
    </row>
    <row r="125" s="387" customFormat="1" ht="23" customHeight="1" spans="1:7">
      <c r="A125" s="421">
        <v>2137102</v>
      </c>
      <c r="B125" s="410" t="s">
        <v>1470</v>
      </c>
      <c r="C125" s="411"/>
      <c r="D125" s="411"/>
      <c r="E125" s="416" t="str">
        <f t="shared" si="13"/>
        <v/>
      </c>
      <c r="F125" s="408" t="str">
        <f t="shared" si="10"/>
        <v>否</v>
      </c>
      <c r="G125" s="413" t="str">
        <f t="shared" si="11"/>
        <v>项</v>
      </c>
    </row>
    <row r="126" s="387" customFormat="1" ht="23" customHeight="1" spans="1:7">
      <c r="A126" s="421">
        <v>2137103</v>
      </c>
      <c r="B126" s="410" t="s">
        <v>1464</v>
      </c>
      <c r="C126" s="411"/>
      <c r="D126" s="411"/>
      <c r="E126" s="416" t="str">
        <f t="shared" si="13"/>
        <v/>
      </c>
      <c r="F126" s="408" t="str">
        <f t="shared" si="10"/>
        <v>否</v>
      </c>
      <c r="G126" s="413" t="str">
        <f t="shared" si="11"/>
        <v>项</v>
      </c>
    </row>
    <row r="127" s="387" customFormat="1" ht="23" customHeight="1" spans="1:7">
      <c r="A127" s="421">
        <v>2137199</v>
      </c>
      <c r="B127" s="410" t="s">
        <v>1471</v>
      </c>
      <c r="C127" s="411"/>
      <c r="D127" s="411"/>
      <c r="E127" s="416" t="str">
        <f t="shared" si="13"/>
        <v/>
      </c>
      <c r="F127" s="408" t="str">
        <f t="shared" si="10"/>
        <v>否</v>
      </c>
      <c r="G127" s="413" t="str">
        <f t="shared" si="11"/>
        <v>项</v>
      </c>
    </row>
    <row r="128" s="386" customFormat="1" ht="23" customHeight="1" spans="1:7">
      <c r="A128" s="421" t="s">
        <v>1472</v>
      </c>
      <c r="B128" s="410" t="s">
        <v>1313</v>
      </c>
      <c r="C128" s="411">
        <f>SUM(C129:C131)</f>
        <v>760</v>
      </c>
      <c r="D128" s="411">
        <f>SUM(D129:D131)</f>
        <v>580</v>
      </c>
      <c r="E128" s="416">
        <f t="shared" si="13"/>
        <v>-0.237</v>
      </c>
      <c r="F128" s="408"/>
      <c r="G128" s="413"/>
    </row>
    <row r="129" s="386" customFormat="1" ht="23" customHeight="1" spans="1:7">
      <c r="A129" s="421" t="s">
        <v>1473</v>
      </c>
      <c r="B129" s="410" t="s">
        <v>1315</v>
      </c>
      <c r="C129" s="411">
        <v>115</v>
      </c>
      <c r="D129" s="411">
        <v>72</v>
      </c>
      <c r="E129" s="416">
        <f t="shared" si="13"/>
        <v>-0.374</v>
      </c>
      <c r="F129" s="408"/>
      <c r="G129" s="413"/>
    </row>
    <row r="130" s="386" customFormat="1" ht="23" customHeight="1" spans="1:7">
      <c r="A130" s="421" t="s">
        <v>1474</v>
      </c>
      <c r="B130" s="410" t="s">
        <v>1317</v>
      </c>
      <c r="C130" s="411">
        <v>644</v>
      </c>
      <c r="D130" s="411">
        <v>507</v>
      </c>
      <c r="E130" s="416">
        <f t="shared" si="13"/>
        <v>-0.213</v>
      </c>
      <c r="F130" s="408"/>
      <c r="G130" s="413"/>
    </row>
    <row r="131" s="386" customFormat="1" ht="23" customHeight="1" spans="1:7">
      <c r="A131" s="421" t="s">
        <v>1475</v>
      </c>
      <c r="B131" s="410" t="s">
        <v>1319</v>
      </c>
      <c r="C131" s="411">
        <v>1</v>
      </c>
      <c r="D131" s="411">
        <v>1</v>
      </c>
      <c r="E131" s="416">
        <f t="shared" si="13"/>
        <v>0</v>
      </c>
      <c r="F131" s="408"/>
      <c r="G131" s="413"/>
    </row>
    <row r="132" s="386" customFormat="1" ht="23" customHeight="1" spans="1:7">
      <c r="A132" s="421">
        <v>21373</v>
      </c>
      <c r="B132" s="410" t="s">
        <v>1321</v>
      </c>
      <c r="C132" s="411">
        <f>SUM(C133:C135)</f>
        <v>0</v>
      </c>
      <c r="D132" s="411">
        <f>SUM(D133:D135)</f>
        <v>72</v>
      </c>
      <c r="E132" s="416" t="str">
        <f t="shared" si="13"/>
        <v/>
      </c>
      <c r="F132" s="408"/>
      <c r="G132" s="413"/>
    </row>
    <row r="133" s="386" customFormat="1" ht="23" customHeight="1" spans="1:7">
      <c r="A133" s="421">
        <v>2137301</v>
      </c>
      <c r="B133" s="410" t="s">
        <v>1315</v>
      </c>
      <c r="C133" s="411"/>
      <c r="D133" s="411"/>
      <c r="E133" s="416" t="str">
        <f t="shared" si="13"/>
        <v/>
      </c>
      <c r="F133" s="408"/>
      <c r="G133" s="413"/>
    </row>
    <row r="134" s="386" customFormat="1" ht="23" customHeight="1" spans="1:7">
      <c r="A134" s="421">
        <v>2137302</v>
      </c>
      <c r="B134" s="410" t="s">
        <v>1317</v>
      </c>
      <c r="C134" s="411"/>
      <c r="D134" s="411">
        <v>72</v>
      </c>
      <c r="E134" s="416" t="str">
        <f t="shared" si="13"/>
        <v/>
      </c>
      <c r="F134" s="408"/>
      <c r="G134" s="413"/>
    </row>
    <row r="135" s="386" customFormat="1" ht="23" customHeight="1" spans="1:7">
      <c r="A135" s="421">
        <v>2137399</v>
      </c>
      <c r="B135" s="410" t="s">
        <v>1325</v>
      </c>
      <c r="C135" s="411"/>
      <c r="D135" s="411"/>
      <c r="E135" s="416" t="str">
        <f t="shared" si="13"/>
        <v/>
      </c>
      <c r="F135" s="408"/>
      <c r="G135" s="413"/>
    </row>
    <row r="136" s="388" customFormat="1" ht="21" customHeight="1" spans="1:7">
      <c r="A136" s="404" t="s">
        <v>95</v>
      </c>
      <c r="B136" s="405" t="s">
        <v>1480</v>
      </c>
      <c r="C136" s="406"/>
      <c r="D136" s="406"/>
      <c r="E136" s="419" t="str">
        <f t="shared" si="13"/>
        <v/>
      </c>
      <c r="F136" s="417" t="str">
        <f t="shared" ref="F136:F145" si="14">IF(LEN(A136)=3,"是",IF(B136&lt;&gt;"",IF(SUM(C136:D136)&lt;&gt;0,"是","否"),"是"))</f>
        <v>是</v>
      </c>
      <c r="G136" s="418" t="str">
        <f t="shared" ref="G136:G145" si="15">IF(LEN(A136)=3,"类",IF(LEN(A136)=5,"款","项"))</f>
        <v>类</v>
      </c>
    </row>
    <row r="137" s="387" customFormat="1" ht="23" customHeight="1" spans="1:7">
      <c r="A137" s="422" t="s">
        <v>1481</v>
      </c>
      <c r="B137" s="423" t="s">
        <v>1482</v>
      </c>
      <c r="C137" s="424">
        <f>SUM(C138:C141)</f>
        <v>0</v>
      </c>
      <c r="D137" s="424">
        <f>SUM(D138:D141)</f>
        <v>0</v>
      </c>
      <c r="E137" s="425" t="str">
        <f t="shared" si="13"/>
        <v/>
      </c>
      <c r="F137" s="426" t="str">
        <f t="shared" si="14"/>
        <v>否</v>
      </c>
      <c r="G137" s="413" t="str">
        <f t="shared" si="15"/>
        <v>款</v>
      </c>
    </row>
    <row r="138" s="387" customFormat="1" ht="23" customHeight="1" spans="1:7">
      <c r="A138" s="422" t="s">
        <v>1483</v>
      </c>
      <c r="B138" s="423" t="s">
        <v>1484</v>
      </c>
      <c r="C138" s="424"/>
      <c r="D138" s="424"/>
      <c r="E138" s="425" t="str">
        <f t="shared" si="13"/>
        <v/>
      </c>
      <c r="F138" s="426" t="str">
        <f t="shared" si="14"/>
        <v>否</v>
      </c>
      <c r="G138" s="413" t="str">
        <f t="shared" si="15"/>
        <v>项</v>
      </c>
    </row>
    <row r="139" s="387" customFormat="1" ht="23" customHeight="1" spans="1:7">
      <c r="A139" s="422" t="s">
        <v>1485</v>
      </c>
      <c r="B139" s="423" t="s">
        <v>1486</v>
      </c>
      <c r="C139" s="424"/>
      <c r="D139" s="424"/>
      <c r="E139" s="425" t="str">
        <f t="shared" si="13"/>
        <v/>
      </c>
      <c r="F139" s="426" t="str">
        <f t="shared" si="14"/>
        <v>否</v>
      </c>
      <c r="G139" s="413" t="str">
        <f t="shared" si="15"/>
        <v>项</v>
      </c>
    </row>
    <row r="140" s="387" customFormat="1" ht="23" customHeight="1" spans="1:7">
      <c r="A140" s="422" t="s">
        <v>1487</v>
      </c>
      <c r="B140" s="423" t="s">
        <v>1488</v>
      </c>
      <c r="C140" s="424"/>
      <c r="D140" s="424"/>
      <c r="E140" s="425" t="str">
        <f t="shared" si="13"/>
        <v/>
      </c>
      <c r="F140" s="426" t="str">
        <f t="shared" si="14"/>
        <v>否</v>
      </c>
      <c r="G140" s="413" t="str">
        <f t="shared" si="15"/>
        <v>项</v>
      </c>
    </row>
    <row r="141" s="387" customFormat="1" ht="23" customHeight="1" spans="1:7">
      <c r="A141" s="422" t="s">
        <v>1489</v>
      </c>
      <c r="B141" s="423" t="s">
        <v>1490</v>
      </c>
      <c r="C141" s="424"/>
      <c r="D141" s="424"/>
      <c r="E141" s="425" t="str">
        <f t="shared" si="13"/>
        <v/>
      </c>
      <c r="F141" s="426" t="str">
        <f t="shared" si="14"/>
        <v>否</v>
      </c>
      <c r="G141" s="413" t="str">
        <f t="shared" si="15"/>
        <v>项</v>
      </c>
    </row>
    <row r="142" s="387" customFormat="1" ht="23" customHeight="1" spans="1:7">
      <c r="A142" s="422" t="s">
        <v>1491</v>
      </c>
      <c r="B142" s="427" t="s">
        <v>1492</v>
      </c>
      <c r="C142" s="428"/>
      <c r="D142" s="428"/>
      <c r="E142" s="425"/>
      <c r="F142" s="426" t="str">
        <f t="shared" si="14"/>
        <v>否</v>
      </c>
      <c r="G142" s="413" t="str">
        <f t="shared" si="15"/>
        <v>款</v>
      </c>
    </row>
    <row r="143" s="387" customFormat="1" ht="23" customHeight="1" spans="1:7">
      <c r="A143" s="422" t="s">
        <v>1493</v>
      </c>
      <c r="B143" s="423" t="s">
        <v>1488</v>
      </c>
      <c r="C143" s="424"/>
      <c r="D143" s="424"/>
      <c r="E143" s="425" t="str">
        <f>IF(C143&gt;0,D143/C143-1,IF(C143&lt;0,-(D143/C143-1),""))</f>
        <v/>
      </c>
      <c r="F143" s="426" t="str">
        <f t="shared" si="14"/>
        <v>否</v>
      </c>
      <c r="G143" s="413" t="str">
        <f t="shared" si="15"/>
        <v>项</v>
      </c>
    </row>
    <row r="144" s="387" customFormat="1" ht="23" customHeight="1" spans="1:7">
      <c r="A144" s="422" t="s">
        <v>1494</v>
      </c>
      <c r="B144" s="423" t="s">
        <v>1495</v>
      </c>
      <c r="C144" s="424"/>
      <c r="D144" s="424"/>
      <c r="E144" s="425" t="str">
        <f>IF(C144&gt;0,D144/C144-1,IF(C144&lt;0,-(D144/C144-1),""))</f>
        <v/>
      </c>
      <c r="F144" s="426" t="str">
        <f t="shared" si="14"/>
        <v>否</v>
      </c>
      <c r="G144" s="413" t="str">
        <f t="shared" si="15"/>
        <v>项</v>
      </c>
    </row>
    <row r="145" s="387" customFormat="1" ht="23" customHeight="1" spans="1:7">
      <c r="A145" s="422" t="s">
        <v>1496</v>
      </c>
      <c r="B145" s="423" t="s">
        <v>1497</v>
      </c>
      <c r="C145" s="424"/>
      <c r="D145" s="424"/>
      <c r="E145" s="425" t="str">
        <f>IF(C145&gt;0,D145/C145-1,IF(C145&lt;0,-(D145/C145-1),""))</f>
        <v/>
      </c>
      <c r="F145" s="426" t="str">
        <f t="shared" si="14"/>
        <v>否</v>
      </c>
      <c r="G145" s="413" t="str">
        <f t="shared" si="15"/>
        <v>项</v>
      </c>
    </row>
    <row r="146" s="387" customFormat="1" ht="23" customHeight="1" spans="1:7">
      <c r="A146" s="422" t="s">
        <v>1498</v>
      </c>
      <c r="B146" s="427" t="s">
        <v>1499</v>
      </c>
      <c r="C146" s="428"/>
      <c r="D146" s="428"/>
      <c r="E146" s="425"/>
      <c r="F146" s="426" t="str">
        <f t="shared" ref="F146:F209" si="16">IF(LEN(A146)=3,"是",IF(B146&lt;&gt;"",IF(SUM(C146:D146)&lt;&gt;0,"是","否"),"是"))</f>
        <v>否</v>
      </c>
      <c r="G146" s="413" t="str">
        <f t="shared" ref="G146:G209" si="17">IF(LEN(A146)=3,"类",IF(LEN(A146)=5,"款","项"))</f>
        <v>项</v>
      </c>
    </row>
    <row r="147" s="387" customFormat="1" ht="23" customHeight="1" spans="1:7">
      <c r="A147" s="422" t="s">
        <v>1500</v>
      </c>
      <c r="B147" s="427" t="s">
        <v>1501</v>
      </c>
      <c r="C147" s="428"/>
      <c r="D147" s="428"/>
      <c r="E147" s="425"/>
      <c r="F147" s="426" t="str">
        <f t="shared" si="16"/>
        <v>否</v>
      </c>
      <c r="G147" s="413" t="str">
        <f t="shared" si="17"/>
        <v>款</v>
      </c>
    </row>
    <row r="148" s="387" customFormat="1" ht="23" customHeight="1" spans="1:7">
      <c r="A148" s="422" t="s">
        <v>1502</v>
      </c>
      <c r="B148" s="423" t="s">
        <v>1503</v>
      </c>
      <c r="C148" s="424"/>
      <c r="D148" s="424"/>
      <c r="E148" s="425" t="str">
        <f t="shared" ref="E146:E209" si="18">IF(C148&gt;0,D148/C148-1,IF(C148&lt;0,-(D148/C148-1),""))</f>
        <v/>
      </c>
      <c r="F148" s="426" t="str">
        <f t="shared" si="16"/>
        <v>否</v>
      </c>
      <c r="G148" s="413" t="str">
        <f t="shared" si="17"/>
        <v>项</v>
      </c>
    </row>
    <row r="149" s="387" customFormat="1" ht="23" customHeight="1" spans="1:7">
      <c r="A149" s="422" t="s">
        <v>1504</v>
      </c>
      <c r="B149" s="427" t="s">
        <v>1505</v>
      </c>
      <c r="C149" s="428"/>
      <c r="D149" s="428"/>
      <c r="E149" s="425"/>
      <c r="F149" s="426" t="str">
        <f t="shared" si="16"/>
        <v>否</v>
      </c>
      <c r="G149" s="413" t="str">
        <f t="shared" si="17"/>
        <v>项</v>
      </c>
    </row>
    <row r="150" s="387" customFormat="1" ht="23" customHeight="1" spans="1:7">
      <c r="A150" s="422" t="s">
        <v>1506</v>
      </c>
      <c r="B150" s="427" t="s">
        <v>1507</v>
      </c>
      <c r="C150" s="428"/>
      <c r="D150" s="428"/>
      <c r="E150" s="425"/>
      <c r="F150" s="426" t="str">
        <f t="shared" si="16"/>
        <v>否</v>
      </c>
      <c r="G150" s="413" t="str">
        <f t="shared" si="17"/>
        <v>项</v>
      </c>
    </row>
    <row r="151" s="387" customFormat="1" ht="23" customHeight="1" spans="1:7">
      <c r="A151" s="422" t="s">
        <v>1508</v>
      </c>
      <c r="B151" s="423" t="s">
        <v>1509</v>
      </c>
      <c r="C151" s="424"/>
      <c r="D151" s="424"/>
      <c r="E151" s="425" t="str">
        <f t="shared" si="18"/>
        <v/>
      </c>
      <c r="F151" s="426" t="str">
        <f t="shared" si="16"/>
        <v>否</v>
      </c>
      <c r="G151" s="413" t="str">
        <f t="shared" si="17"/>
        <v>项</v>
      </c>
    </row>
    <row r="152" s="387" customFormat="1" ht="23" customHeight="1" spans="1:7">
      <c r="A152" s="422" t="s">
        <v>1510</v>
      </c>
      <c r="B152" s="423" t="s">
        <v>1511</v>
      </c>
      <c r="C152" s="424">
        <f>SUM(C153:C160)</f>
        <v>0</v>
      </c>
      <c r="D152" s="424">
        <f>SUM(D153:D160)</f>
        <v>0</v>
      </c>
      <c r="E152" s="425" t="str">
        <f t="shared" si="18"/>
        <v/>
      </c>
      <c r="F152" s="426" t="str">
        <f t="shared" si="16"/>
        <v>否</v>
      </c>
      <c r="G152" s="413" t="str">
        <f t="shared" si="17"/>
        <v>款</v>
      </c>
    </row>
    <row r="153" s="387" customFormat="1" ht="23" customHeight="1" spans="1:7">
      <c r="A153" s="422" t="s">
        <v>1512</v>
      </c>
      <c r="B153" s="423" t="s">
        <v>1513</v>
      </c>
      <c r="C153" s="424"/>
      <c r="D153" s="424"/>
      <c r="E153" s="425" t="str">
        <f t="shared" si="18"/>
        <v/>
      </c>
      <c r="F153" s="426" t="str">
        <f t="shared" si="16"/>
        <v>否</v>
      </c>
      <c r="G153" s="413" t="str">
        <f t="shared" si="17"/>
        <v>项</v>
      </c>
    </row>
    <row r="154" s="387" customFormat="1" ht="23" customHeight="1" spans="1:7">
      <c r="A154" s="422" t="s">
        <v>1514</v>
      </c>
      <c r="B154" s="423" t="s">
        <v>1515</v>
      </c>
      <c r="C154" s="424"/>
      <c r="D154" s="424"/>
      <c r="E154" s="425" t="str">
        <f t="shared" si="18"/>
        <v/>
      </c>
      <c r="F154" s="426" t="str">
        <f t="shared" si="16"/>
        <v>否</v>
      </c>
      <c r="G154" s="413" t="str">
        <f t="shared" si="17"/>
        <v>项</v>
      </c>
    </row>
    <row r="155" s="387" customFormat="1" ht="23" customHeight="1" spans="1:7">
      <c r="A155" s="422" t="s">
        <v>1516</v>
      </c>
      <c r="B155" s="423" t="s">
        <v>1517</v>
      </c>
      <c r="C155" s="424"/>
      <c r="D155" s="424"/>
      <c r="E155" s="425" t="str">
        <f t="shared" si="18"/>
        <v/>
      </c>
      <c r="F155" s="426" t="str">
        <f t="shared" si="16"/>
        <v>否</v>
      </c>
      <c r="G155" s="413" t="str">
        <f t="shared" si="17"/>
        <v>项</v>
      </c>
    </row>
    <row r="156" s="387" customFormat="1" ht="23" customHeight="1" spans="1:7">
      <c r="A156" s="422" t="s">
        <v>1518</v>
      </c>
      <c r="B156" s="423" t="s">
        <v>1519</v>
      </c>
      <c r="C156" s="424"/>
      <c r="D156" s="424"/>
      <c r="E156" s="425" t="str">
        <f t="shared" si="18"/>
        <v/>
      </c>
      <c r="F156" s="426" t="str">
        <f t="shared" si="16"/>
        <v>否</v>
      </c>
      <c r="G156" s="413" t="str">
        <f t="shared" si="17"/>
        <v>项</v>
      </c>
    </row>
    <row r="157" s="387" customFormat="1" ht="23" customHeight="1" spans="1:7">
      <c r="A157" s="422" t="s">
        <v>1520</v>
      </c>
      <c r="B157" s="423" t="s">
        <v>1521</v>
      </c>
      <c r="C157" s="424"/>
      <c r="D157" s="424"/>
      <c r="E157" s="425" t="str">
        <f t="shared" si="18"/>
        <v/>
      </c>
      <c r="F157" s="426" t="str">
        <f t="shared" si="16"/>
        <v>否</v>
      </c>
      <c r="G157" s="413" t="str">
        <f t="shared" si="17"/>
        <v>项</v>
      </c>
    </row>
    <row r="158" s="387" customFormat="1" ht="23" customHeight="1" spans="1:7">
      <c r="A158" s="422" t="s">
        <v>1522</v>
      </c>
      <c r="B158" s="423" t="s">
        <v>1523</v>
      </c>
      <c r="C158" s="424"/>
      <c r="D158" s="424"/>
      <c r="E158" s="425" t="str">
        <f t="shared" si="18"/>
        <v/>
      </c>
      <c r="F158" s="426" t="str">
        <f t="shared" si="16"/>
        <v>否</v>
      </c>
      <c r="G158" s="413" t="str">
        <f t="shared" si="17"/>
        <v>项</v>
      </c>
    </row>
    <row r="159" s="387" customFormat="1" ht="23" customHeight="1" spans="1:7">
      <c r="A159" s="422" t="s">
        <v>1524</v>
      </c>
      <c r="B159" s="423" t="s">
        <v>1525</v>
      </c>
      <c r="C159" s="424"/>
      <c r="D159" s="424"/>
      <c r="E159" s="425" t="str">
        <f t="shared" si="18"/>
        <v/>
      </c>
      <c r="F159" s="426" t="str">
        <f t="shared" si="16"/>
        <v>否</v>
      </c>
      <c r="G159" s="413" t="str">
        <f t="shared" si="17"/>
        <v>项</v>
      </c>
    </row>
    <row r="160" s="387" customFormat="1" ht="23" customHeight="1" spans="1:7">
      <c r="A160" s="422" t="s">
        <v>1526</v>
      </c>
      <c r="B160" s="423" t="s">
        <v>1527</v>
      </c>
      <c r="C160" s="424"/>
      <c r="D160" s="424"/>
      <c r="E160" s="425" t="str">
        <f t="shared" si="18"/>
        <v/>
      </c>
      <c r="F160" s="426" t="str">
        <f t="shared" si="16"/>
        <v>否</v>
      </c>
      <c r="G160" s="413" t="str">
        <f t="shared" si="17"/>
        <v>项</v>
      </c>
    </row>
    <row r="161" s="387" customFormat="1" ht="23" customHeight="1" spans="1:7">
      <c r="A161" s="422" t="s">
        <v>1528</v>
      </c>
      <c r="B161" s="423" t="s">
        <v>1529</v>
      </c>
      <c r="C161" s="424">
        <f>SUM(C162:C167)</f>
        <v>0</v>
      </c>
      <c r="D161" s="424">
        <f>SUM(D162:D167)</f>
        <v>0</v>
      </c>
      <c r="E161" s="425" t="str">
        <f t="shared" si="18"/>
        <v/>
      </c>
      <c r="F161" s="426" t="str">
        <f t="shared" si="16"/>
        <v>否</v>
      </c>
      <c r="G161" s="413" t="str">
        <f t="shared" si="17"/>
        <v>款</v>
      </c>
    </row>
    <row r="162" s="387" customFormat="1" ht="23" customHeight="1" spans="1:7">
      <c r="A162" s="422" t="s">
        <v>1530</v>
      </c>
      <c r="B162" s="423" t="s">
        <v>1531</v>
      </c>
      <c r="C162" s="424"/>
      <c r="D162" s="424"/>
      <c r="E162" s="425" t="str">
        <f t="shared" si="18"/>
        <v/>
      </c>
      <c r="F162" s="426" t="str">
        <f t="shared" si="16"/>
        <v>否</v>
      </c>
      <c r="G162" s="413" t="str">
        <f t="shared" si="17"/>
        <v>项</v>
      </c>
    </row>
    <row r="163" s="387" customFormat="1" ht="23" customHeight="1" spans="1:7">
      <c r="A163" s="422" t="s">
        <v>1532</v>
      </c>
      <c r="B163" s="423" t="s">
        <v>1533</v>
      </c>
      <c r="C163" s="424"/>
      <c r="D163" s="424"/>
      <c r="E163" s="425" t="str">
        <f t="shared" si="18"/>
        <v/>
      </c>
      <c r="F163" s="426" t="str">
        <f t="shared" si="16"/>
        <v>否</v>
      </c>
      <c r="G163" s="413" t="str">
        <f t="shared" si="17"/>
        <v>项</v>
      </c>
    </row>
    <row r="164" s="387" customFormat="1" ht="23" customHeight="1" spans="1:7">
      <c r="A164" s="422" t="s">
        <v>1534</v>
      </c>
      <c r="B164" s="423" t="s">
        <v>1535</v>
      </c>
      <c r="C164" s="424"/>
      <c r="D164" s="424"/>
      <c r="E164" s="425" t="str">
        <f t="shared" si="18"/>
        <v/>
      </c>
      <c r="F164" s="426" t="str">
        <f t="shared" si="16"/>
        <v>否</v>
      </c>
      <c r="G164" s="413" t="str">
        <f t="shared" si="17"/>
        <v>项</v>
      </c>
    </row>
    <row r="165" s="387" customFormat="1" ht="23" customHeight="1" spans="1:7">
      <c r="A165" s="422" t="s">
        <v>1536</v>
      </c>
      <c r="B165" s="423" t="s">
        <v>1537</v>
      </c>
      <c r="C165" s="424"/>
      <c r="D165" s="424"/>
      <c r="E165" s="425" t="str">
        <f t="shared" si="18"/>
        <v/>
      </c>
      <c r="F165" s="426" t="str">
        <f t="shared" si="16"/>
        <v>否</v>
      </c>
      <c r="G165" s="413" t="str">
        <f t="shared" si="17"/>
        <v>项</v>
      </c>
    </row>
    <row r="166" s="387" customFormat="1" ht="23" customHeight="1" spans="1:7">
      <c r="A166" s="422" t="s">
        <v>1538</v>
      </c>
      <c r="B166" s="423" t="s">
        <v>1539</v>
      </c>
      <c r="C166" s="424"/>
      <c r="D166" s="424"/>
      <c r="E166" s="425" t="str">
        <f t="shared" si="18"/>
        <v/>
      </c>
      <c r="F166" s="426" t="str">
        <f t="shared" si="16"/>
        <v>否</v>
      </c>
      <c r="G166" s="413" t="str">
        <f t="shared" si="17"/>
        <v>项</v>
      </c>
    </row>
    <row r="167" s="387" customFormat="1" ht="23" customHeight="1" spans="1:7">
      <c r="A167" s="422" t="s">
        <v>1540</v>
      </c>
      <c r="B167" s="423" t="s">
        <v>1541</v>
      </c>
      <c r="C167" s="424"/>
      <c r="D167" s="424"/>
      <c r="E167" s="425" t="str">
        <f t="shared" si="18"/>
        <v/>
      </c>
      <c r="F167" s="426" t="str">
        <f t="shared" si="16"/>
        <v>否</v>
      </c>
      <c r="G167" s="413" t="str">
        <f t="shared" si="17"/>
        <v>项</v>
      </c>
    </row>
    <row r="168" s="387" customFormat="1" ht="23" customHeight="1" spans="1:7">
      <c r="A168" s="422" t="s">
        <v>1542</v>
      </c>
      <c r="B168" s="427" t="s">
        <v>1543</v>
      </c>
      <c r="C168" s="428"/>
      <c r="D168" s="428"/>
      <c r="E168" s="425"/>
      <c r="F168" s="426" t="str">
        <f t="shared" si="16"/>
        <v>否</v>
      </c>
      <c r="G168" s="413" t="str">
        <f t="shared" si="17"/>
        <v>款</v>
      </c>
    </row>
    <row r="169" s="387" customFormat="1" ht="23" customHeight="1" spans="1:7">
      <c r="A169" s="422" t="s">
        <v>1544</v>
      </c>
      <c r="B169" s="427" t="s">
        <v>1545</v>
      </c>
      <c r="C169" s="428"/>
      <c r="D169" s="428"/>
      <c r="E169" s="425"/>
      <c r="F169" s="426" t="str">
        <f t="shared" si="16"/>
        <v>否</v>
      </c>
      <c r="G169" s="413" t="str">
        <f t="shared" si="17"/>
        <v>项</v>
      </c>
    </row>
    <row r="170" s="387" customFormat="1" ht="23" customHeight="1" spans="1:7">
      <c r="A170" s="422" t="s">
        <v>1546</v>
      </c>
      <c r="B170" s="423" t="s">
        <v>1547</v>
      </c>
      <c r="C170" s="424"/>
      <c r="D170" s="424"/>
      <c r="E170" s="425" t="str">
        <f t="shared" si="18"/>
        <v/>
      </c>
      <c r="F170" s="426" t="str">
        <f t="shared" si="16"/>
        <v>否</v>
      </c>
      <c r="G170" s="413" t="str">
        <f t="shared" si="17"/>
        <v>项</v>
      </c>
    </row>
    <row r="171" s="387" customFormat="1" ht="23" customHeight="1" spans="1:7">
      <c r="A171" s="422" t="s">
        <v>1548</v>
      </c>
      <c r="B171" s="427" t="s">
        <v>1549</v>
      </c>
      <c r="C171" s="428"/>
      <c r="D171" s="428"/>
      <c r="E171" s="425"/>
      <c r="F171" s="426" t="str">
        <f t="shared" si="16"/>
        <v>否</v>
      </c>
      <c r="G171" s="413" t="str">
        <f t="shared" si="17"/>
        <v>项</v>
      </c>
    </row>
    <row r="172" s="387" customFormat="1" ht="23" customHeight="1" spans="1:7">
      <c r="A172" s="422" t="s">
        <v>1550</v>
      </c>
      <c r="B172" s="427" t="s">
        <v>1551</v>
      </c>
      <c r="C172" s="428"/>
      <c r="D172" s="428"/>
      <c r="E172" s="425"/>
      <c r="F172" s="426" t="str">
        <f t="shared" si="16"/>
        <v>否</v>
      </c>
      <c r="G172" s="413" t="str">
        <f t="shared" si="17"/>
        <v>项</v>
      </c>
    </row>
    <row r="173" s="387" customFormat="1" ht="23" customHeight="1" spans="1:7">
      <c r="A173" s="422" t="s">
        <v>1552</v>
      </c>
      <c r="B173" s="423" t="s">
        <v>1553</v>
      </c>
      <c r="C173" s="424"/>
      <c r="D173" s="424"/>
      <c r="E173" s="425" t="str">
        <f t="shared" si="18"/>
        <v/>
      </c>
      <c r="F173" s="426" t="str">
        <f t="shared" si="16"/>
        <v>否</v>
      </c>
      <c r="G173" s="413" t="str">
        <f t="shared" si="17"/>
        <v>项</v>
      </c>
    </row>
    <row r="174" s="387" customFormat="1" ht="23" customHeight="1" spans="1:7">
      <c r="A174" s="422" t="s">
        <v>1554</v>
      </c>
      <c r="B174" s="423" t="s">
        <v>1555</v>
      </c>
      <c r="C174" s="424"/>
      <c r="D174" s="424"/>
      <c r="E174" s="425" t="str">
        <f t="shared" si="18"/>
        <v/>
      </c>
      <c r="F174" s="426" t="str">
        <f t="shared" si="16"/>
        <v>否</v>
      </c>
      <c r="G174" s="413" t="str">
        <f t="shared" si="17"/>
        <v>项</v>
      </c>
    </row>
    <row r="175" s="387" customFormat="1" ht="23" customHeight="1" spans="1:7">
      <c r="A175" s="422" t="s">
        <v>1556</v>
      </c>
      <c r="B175" s="423" t="s">
        <v>1557</v>
      </c>
      <c r="C175" s="424"/>
      <c r="D175" s="424"/>
      <c r="E175" s="425" t="str">
        <f t="shared" si="18"/>
        <v/>
      </c>
      <c r="F175" s="426" t="str">
        <f t="shared" si="16"/>
        <v>否</v>
      </c>
      <c r="G175" s="413" t="str">
        <f t="shared" si="17"/>
        <v>项</v>
      </c>
    </row>
    <row r="176" s="387" customFormat="1" ht="23" customHeight="1" spans="1:7">
      <c r="A176" s="422" t="s">
        <v>1558</v>
      </c>
      <c r="B176" s="423" t="s">
        <v>1559</v>
      </c>
      <c r="C176" s="424"/>
      <c r="D176" s="424"/>
      <c r="E176" s="425" t="str">
        <f t="shared" si="18"/>
        <v/>
      </c>
      <c r="F176" s="426" t="str">
        <f t="shared" si="16"/>
        <v>否</v>
      </c>
      <c r="G176" s="413" t="str">
        <f t="shared" si="17"/>
        <v>项</v>
      </c>
    </row>
    <row r="177" s="387" customFormat="1" ht="23" customHeight="1" spans="1:7">
      <c r="A177" s="422" t="s">
        <v>1560</v>
      </c>
      <c r="B177" s="423" t="s">
        <v>1561</v>
      </c>
      <c r="C177" s="424">
        <f>SUM(C178:C179)</f>
        <v>0</v>
      </c>
      <c r="D177" s="424">
        <f>SUM(D178:D179)</f>
        <v>0</v>
      </c>
      <c r="E177" s="425" t="str">
        <f t="shared" si="18"/>
        <v/>
      </c>
      <c r="F177" s="426" t="str">
        <f t="shared" si="16"/>
        <v>否</v>
      </c>
      <c r="G177" s="413" t="str">
        <f t="shared" si="17"/>
        <v>款</v>
      </c>
    </row>
    <row r="178" s="387" customFormat="1" ht="23" customHeight="1" spans="1:7">
      <c r="A178" s="422" t="s">
        <v>1562</v>
      </c>
      <c r="B178" s="423" t="s">
        <v>1484</v>
      </c>
      <c r="C178" s="424"/>
      <c r="D178" s="424"/>
      <c r="E178" s="425" t="str">
        <f t="shared" si="18"/>
        <v/>
      </c>
      <c r="F178" s="426" t="str">
        <f t="shared" si="16"/>
        <v>否</v>
      </c>
      <c r="G178" s="413" t="str">
        <f t="shared" si="17"/>
        <v>项</v>
      </c>
    </row>
    <row r="179" s="387" customFormat="1" ht="23" customHeight="1" spans="1:7">
      <c r="A179" s="422" t="s">
        <v>1563</v>
      </c>
      <c r="B179" s="423" t="s">
        <v>1564</v>
      </c>
      <c r="C179" s="424"/>
      <c r="D179" s="424"/>
      <c r="E179" s="425" t="str">
        <f t="shared" si="18"/>
        <v/>
      </c>
      <c r="F179" s="426" t="str">
        <f t="shared" si="16"/>
        <v>否</v>
      </c>
      <c r="G179" s="413" t="str">
        <f t="shared" si="17"/>
        <v>项</v>
      </c>
    </row>
    <row r="180" s="387" customFormat="1" ht="23" customHeight="1" spans="1:7">
      <c r="A180" s="422" t="s">
        <v>1565</v>
      </c>
      <c r="B180" s="423" t="s">
        <v>1566</v>
      </c>
      <c r="C180" s="424">
        <f>SUM(C181:C182)</f>
        <v>0</v>
      </c>
      <c r="D180" s="424">
        <f>SUM(D181:D182)</f>
        <v>0</v>
      </c>
      <c r="E180" s="425" t="str">
        <f t="shared" si="18"/>
        <v/>
      </c>
      <c r="F180" s="426" t="str">
        <f t="shared" si="16"/>
        <v>否</v>
      </c>
      <c r="G180" s="413" t="str">
        <f t="shared" si="17"/>
        <v>款</v>
      </c>
    </row>
    <row r="181" s="387" customFormat="1" ht="23" customHeight="1" spans="1:7">
      <c r="A181" s="422" t="s">
        <v>1567</v>
      </c>
      <c r="B181" s="423" t="s">
        <v>1484</v>
      </c>
      <c r="C181" s="424"/>
      <c r="D181" s="424"/>
      <c r="E181" s="425" t="str">
        <f t="shared" si="18"/>
        <v/>
      </c>
      <c r="F181" s="426" t="str">
        <f t="shared" si="16"/>
        <v>否</v>
      </c>
      <c r="G181" s="413" t="str">
        <f t="shared" si="17"/>
        <v>项</v>
      </c>
    </row>
    <row r="182" s="387" customFormat="1" ht="23" customHeight="1" spans="1:7">
      <c r="A182" s="422" t="s">
        <v>1568</v>
      </c>
      <c r="B182" s="423" t="s">
        <v>1569</v>
      </c>
      <c r="C182" s="424"/>
      <c r="D182" s="424"/>
      <c r="E182" s="425" t="str">
        <f t="shared" si="18"/>
        <v/>
      </c>
      <c r="F182" s="426" t="str">
        <f t="shared" si="16"/>
        <v>否</v>
      </c>
      <c r="G182" s="413" t="str">
        <f t="shared" si="17"/>
        <v>项</v>
      </c>
    </row>
    <row r="183" s="387" customFormat="1" ht="23" customHeight="1" spans="1:7">
      <c r="A183" s="422" t="s">
        <v>1570</v>
      </c>
      <c r="B183" s="423" t="s">
        <v>1571</v>
      </c>
      <c r="C183" s="424"/>
      <c r="D183" s="424"/>
      <c r="E183" s="425" t="str">
        <f t="shared" si="18"/>
        <v/>
      </c>
      <c r="F183" s="426" t="str">
        <f t="shared" si="16"/>
        <v>否</v>
      </c>
      <c r="G183" s="413" t="str">
        <f t="shared" si="17"/>
        <v>款</v>
      </c>
    </row>
    <row r="184" s="387" customFormat="1" ht="23" customHeight="1" spans="1:7">
      <c r="A184" s="422" t="s">
        <v>1572</v>
      </c>
      <c r="B184" s="423" t="s">
        <v>1573</v>
      </c>
      <c r="C184" s="424">
        <f>SUM(C185:C187)</f>
        <v>0</v>
      </c>
      <c r="D184" s="424">
        <f>SUM(D185:D187)</f>
        <v>0</v>
      </c>
      <c r="E184" s="425" t="str">
        <f t="shared" si="18"/>
        <v/>
      </c>
      <c r="F184" s="426" t="str">
        <f t="shared" si="16"/>
        <v>否</v>
      </c>
      <c r="G184" s="413" t="str">
        <f t="shared" si="17"/>
        <v>款</v>
      </c>
    </row>
    <row r="185" s="387" customFormat="1" ht="23" customHeight="1" spans="1:7">
      <c r="A185" s="422" t="s">
        <v>1574</v>
      </c>
      <c r="B185" s="423" t="s">
        <v>1503</v>
      </c>
      <c r="C185" s="424"/>
      <c r="D185" s="424"/>
      <c r="E185" s="425" t="str">
        <f t="shared" si="18"/>
        <v/>
      </c>
      <c r="F185" s="426" t="str">
        <f t="shared" si="16"/>
        <v>否</v>
      </c>
      <c r="G185" s="413" t="str">
        <f t="shared" si="17"/>
        <v>项</v>
      </c>
    </row>
    <row r="186" s="387" customFormat="1" ht="23" customHeight="1" spans="1:7">
      <c r="A186" s="422" t="s">
        <v>1575</v>
      </c>
      <c r="B186" s="423" t="s">
        <v>1507</v>
      </c>
      <c r="C186" s="424"/>
      <c r="D186" s="424"/>
      <c r="E186" s="425" t="str">
        <f t="shared" ref="E186:E199" si="19">IF(C186&gt;0,D186/C186-1,IF(C186&lt;0,-(D186/C186-1),""))</f>
        <v/>
      </c>
      <c r="F186" s="426" t="str">
        <f t="shared" si="16"/>
        <v>否</v>
      </c>
      <c r="G186" s="413" t="str">
        <f t="shared" si="17"/>
        <v>项</v>
      </c>
    </row>
    <row r="187" s="387" customFormat="1" ht="23" customHeight="1" spans="1:7">
      <c r="A187" s="422" t="s">
        <v>1576</v>
      </c>
      <c r="B187" s="423" t="s">
        <v>1577</v>
      </c>
      <c r="C187" s="424"/>
      <c r="D187" s="424"/>
      <c r="E187" s="425" t="str">
        <f t="shared" si="19"/>
        <v/>
      </c>
      <c r="F187" s="426" t="str">
        <f t="shared" si="16"/>
        <v>否</v>
      </c>
      <c r="G187" s="413" t="str">
        <f t="shared" si="17"/>
        <v>项</v>
      </c>
    </row>
    <row r="188" s="383" customFormat="1" ht="25" customHeight="1" spans="1:7">
      <c r="A188" s="404" t="s">
        <v>97</v>
      </c>
      <c r="B188" s="405" t="s">
        <v>1578</v>
      </c>
      <c r="C188" s="406"/>
      <c r="D188" s="406"/>
      <c r="E188" s="425" t="str">
        <f t="shared" si="19"/>
        <v/>
      </c>
      <c r="F188" s="408" t="str">
        <f t="shared" si="16"/>
        <v>是</v>
      </c>
      <c r="G188" s="245" t="str">
        <f t="shared" si="17"/>
        <v>类</v>
      </c>
    </row>
    <row r="189" s="387" customFormat="1" ht="25" customHeight="1" spans="1:7">
      <c r="A189" s="409" t="s">
        <v>1579</v>
      </c>
      <c r="B189" s="414" t="s">
        <v>1580</v>
      </c>
      <c r="C189" s="415"/>
      <c r="D189" s="415"/>
      <c r="E189" s="425" t="str">
        <f t="shared" si="19"/>
        <v/>
      </c>
      <c r="F189" s="408" t="str">
        <f t="shared" si="16"/>
        <v>否</v>
      </c>
      <c r="G189" s="413" t="str">
        <f t="shared" si="17"/>
        <v>款</v>
      </c>
    </row>
    <row r="190" s="387" customFormat="1" ht="25" customHeight="1" spans="1:7">
      <c r="A190" s="409" t="s">
        <v>1581</v>
      </c>
      <c r="B190" s="414" t="s">
        <v>1582</v>
      </c>
      <c r="C190" s="415"/>
      <c r="D190" s="415"/>
      <c r="E190" s="425" t="str">
        <f t="shared" si="19"/>
        <v/>
      </c>
      <c r="F190" s="408" t="str">
        <f t="shared" si="16"/>
        <v>否</v>
      </c>
      <c r="G190" s="413" t="str">
        <f t="shared" si="17"/>
        <v>项</v>
      </c>
    </row>
    <row r="191" s="387" customFormat="1" ht="25" customHeight="1" spans="1:7">
      <c r="A191" s="409" t="s">
        <v>1583</v>
      </c>
      <c r="B191" s="410" t="s">
        <v>1584</v>
      </c>
      <c r="C191" s="411"/>
      <c r="D191" s="411"/>
      <c r="E191" s="425" t="str">
        <f t="shared" si="19"/>
        <v/>
      </c>
      <c r="F191" s="408" t="str">
        <f t="shared" si="16"/>
        <v>否</v>
      </c>
      <c r="G191" s="413" t="str">
        <f t="shared" si="17"/>
        <v>项</v>
      </c>
    </row>
    <row r="192" s="388" customFormat="1" ht="24" customHeight="1" spans="1:7">
      <c r="A192" s="404" t="s">
        <v>115</v>
      </c>
      <c r="B192" s="405" t="s">
        <v>1585</v>
      </c>
      <c r="C192" s="406">
        <f>SUM(C206,C197,C193)</f>
        <v>3182</v>
      </c>
      <c r="D192" s="406">
        <f>SUM(D206,D197,D193)</f>
        <v>3284</v>
      </c>
      <c r="E192" s="429">
        <f t="shared" si="19"/>
        <v>0.032</v>
      </c>
      <c r="F192" s="417" t="str">
        <f t="shared" si="16"/>
        <v>是</v>
      </c>
      <c r="G192" s="418" t="str">
        <f t="shared" si="17"/>
        <v>类</v>
      </c>
    </row>
    <row r="193" s="387" customFormat="1" ht="19" customHeight="1" spans="1:7">
      <c r="A193" s="409" t="s">
        <v>1586</v>
      </c>
      <c r="B193" s="414" t="s">
        <v>1587</v>
      </c>
      <c r="C193" s="415"/>
      <c r="D193" s="415"/>
      <c r="E193" s="425" t="str">
        <f t="shared" si="19"/>
        <v/>
      </c>
      <c r="F193" s="408" t="str">
        <f t="shared" si="16"/>
        <v>否</v>
      </c>
      <c r="G193" s="413" t="str">
        <f t="shared" si="17"/>
        <v>款</v>
      </c>
    </row>
    <row r="194" s="387" customFormat="1" ht="19" customHeight="1" spans="1:7">
      <c r="A194" s="409" t="s">
        <v>1588</v>
      </c>
      <c r="B194" s="414" t="s">
        <v>1589</v>
      </c>
      <c r="C194" s="415"/>
      <c r="D194" s="415"/>
      <c r="E194" s="425" t="str">
        <f t="shared" si="19"/>
        <v/>
      </c>
      <c r="F194" s="408" t="str">
        <f t="shared" si="16"/>
        <v>否</v>
      </c>
      <c r="G194" s="413" t="str">
        <f t="shared" si="17"/>
        <v>项</v>
      </c>
    </row>
    <row r="195" s="387" customFormat="1" ht="19" customHeight="1" spans="1:7">
      <c r="A195" s="409" t="s">
        <v>1590</v>
      </c>
      <c r="B195" s="414" t="s">
        <v>1591</v>
      </c>
      <c r="C195" s="415"/>
      <c r="D195" s="415"/>
      <c r="E195" s="425" t="str">
        <f t="shared" si="19"/>
        <v/>
      </c>
      <c r="F195" s="408" t="str">
        <f t="shared" si="16"/>
        <v>否</v>
      </c>
      <c r="G195" s="413" t="str">
        <f t="shared" si="17"/>
        <v>项</v>
      </c>
    </row>
    <row r="196" s="387" customFormat="1" ht="19" customHeight="1" spans="1:7">
      <c r="A196" s="409" t="s">
        <v>1592</v>
      </c>
      <c r="B196" s="410" t="s">
        <v>1593</v>
      </c>
      <c r="C196" s="411"/>
      <c r="D196" s="411"/>
      <c r="E196" s="425" t="str">
        <f t="shared" si="19"/>
        <v/>
      </c>
      <c r="F196" s="408" t="str">
        <f t="shared" si="16"/>
        <v>否</v>
      </c>
      <c r="G196" s="413" t="str">
        <f t="shared" si="17"/>
        <v>项</v>
      </c>
    </row>
    <row r="197" s="387" customFormat="1" ht="19" customHeight="1" spans="1:7">
      <c r="A197" s="409" t="s">
        <v>1594</v>
      </c>
      <c r="B197" s="414" t="s">
        <v>1595</v>
      </c>
      <c r="C197" s="415">
        <f>SUM(C198:C205)</f>
        <v>21</v>
      </c>
      <c r="D197" s="415">
        <f>SUM(D198:D205)</f>
        <v>29</v>
      </c>
      <c r="E197" s="425">
        <f t="shared" si="19"/>
        <v>0.381</v>
      </c>
      <c r="F197" s="408" t="str">
        <f t="shared" si="16"/>
        <v>是</v>
      </c>
      <c r="G197" s="413" t="str">
        <f t="shared" si="17"/>
        <v>款</v>
      </c>
    </row>
    <row r="198" s="387" customFormat="1" ht="19" customHeight="1" spans="1:7">
      <c r="A198" s="409" t="s">
        <v>1596</v>
      </c>
      <c r="B198" s="410" t="s">
        <v>1597</v>
      </c>
      <c r="C198" s="411"/>
      <c r="D198" s="411"/>
      <c r="E198" s="425" t="str">
        <f t="shared" si="19"/>
        <v/>
      </c>
      <c r="F198" s="408" t="str">
        <f t="shared" si="16"/>
        <v>否</v>
      </c>
      <c r="G198" s="413" t="str">
        <f t="shared" si="17"/>
        <v>项</v>
      </c>
    </row>
    <row r="199" s="387" customFormat="1" ht="19" customHeight="1" spans="1:7">
      <c r="A199" s="409" t="s">
        <v>1598</v>
      </c>
      <c r="B199" s="410" t="s">
        <v>1599</v>
      </c>
      <c r="C199" s="411"/>
      <c r="D199" s="411"/>
      <c r="E199" s="425" t="str">
        <f t="shared" ref="E199:E215" si="20">IF(C199&gt;0,D199/C199-1,IF(C199&lt;0,-(D199/C199-1),""))</f>
        <v/>
      </c>
      <c r="F199" s="408" t="str">
        <f t="shared" si="16"/>
        <v>否</v>
      </c>
      <c r="G199" s="413" t="str">
        <f t="shared" si="17"/>
        <v>项</v>
      </c>
    </row>
    <row r="200" s="386" customFormat="1" ht="19" customHeight="1" spans="1:7">
      <c r="A200" s="409" t="s">
        <v>1600</v>
      </c>
      <c r="B200" s="410" t="s">
        <v>1601</v>
      </c>
      <c r="C200" s="411">
        <v>21</v>
      </c>
      <c r="D200" s="411">
        <v>21</v>
      </c>
      <c r="E200" s="425">
        <f t="shared" si="20"/>
        <v>0</v>
      </c>
      <c r="F200" s="408" t="str">
        <f t="shared" si="16"/>
        <v>是</v>
      </c>
      <c r="G200" s="413" t="str">
        <f t="shared" si="17"/>
        <v>项</v>
      </c>
    </row>
    <row r="201" s="387" customFormat="1" ht="19" customHeight="1" spans="1:7">
      <c r="A201" s="409" t="s">
        <v>1602</v>
      </c>
      <c r="B201" s="414" t="s">
        <v>1603</v>
      </c>
      <c r="C201" s="415"/>
      <c r="D201" s="415"/>
      <c r="E201" s="425" t="str">
        <f t="shared" si="20"/>
        <v/>
      </c>
      <c r="F201" s="408" t="str">
        <f t="shared" si="16"/>
        <v>否</v>
      </c>
      <c r="G201" s="413" t="str">
        <f t="shared" si="17"/>
        <v>项</v>
      </c>
    </row>
    <row r="202" s="387" customFormat="1" ht="19" customHeight="1" spans="1:7">
      <c r="A202" s="409" t="s">
        <v>1604</v>
      </c>
      <c r="B202" s="410" t="s">
        <v>1605</v>
      </c>
      <c r="C202" s="411"/>
      <c r="D202" s="411"/>
      <c r="E202" s="425" t="str">
        <f t="shared" si="20"/>
        <v/>
      </c>
      <c r="F202" s="408" t="str">
        <f t="shared" si="16"/>
        <v>否</v>
      </c>
      <c r="G202" s="413" t="str">
        <f t="shared" si="17"/>
        <v>项</v>
      </c>
    </row>
    <row r="203" s="387" customFormat="1" ht="19" customHeight="1" spans="1:7">
      <c r="A203" s="409" t="s">
        <v>1606</v>
      </c>
      <c r="B203" s="410" t="s">
        <v>1607</v>
      </c>
      <c r="C203" s="411"/>
      <c r="D203" s="411"/>
      <c r="E203" s="425" t="str">
        <f t="shared" si="20"/>
        <v/>
      </c>
      <c r="F203" s="408" t="str">
        <f t="shared" si="16"/>
        <v>否</v>
      </c>
      <c r="G203" s="413" t="str">
        <f t="shared" si="17"/>
        <v>项</v>
      </c>
    </row>
    <row r="204" s="387" customFormat="1" ht="19" customHeight="1" spans="1:7">
      <c r="A204" s="409" t="s">
        <v>1608</v>
      </c>
      <c r="B204" s="414" t="s">
        <v>1609</v>
      </c>
      <c r="C204" s="415">
        <v>0</v>
      </c>
      <c r="D204" s="415">
        <v>8</v>
      </c>
      <c r="E204" s="425" t="str">
        <f t="shared" si="20"/>
        <v/>
      </c>
      <c r="F204" s="408" t="str">
        <f t="shared" si="16"/>
        <v>是</v>
      </c>
      <c r="G204" s="413" t="str">
        <f t="shared" si="17"/>
        <v>项</v>
      </c>
    </row>
    <row r="205" s="387" customFormat="1" ht="19" customHeight="1" spans="1:7">
      <c r="A205" s="409" t="s">
        <v>1610</v>
      </c>
      <c r="B205" s="410" t="s">
        <v>1611</v>
      </c>
      <c r="C205" s="411"/>
      <c r="D205" s="411"/>
      <c r="E205" s="425" t="str">
        <f t="shared" si="20"/>
        <v/>
      </c>
      <c r="F205" s="408" t="str">
        <f t="shared" si="16"/>
        <v>否</v>
      </c>
      <c r="G205" s="413" t="str">
        <f t="shared" si="17"/>
        <v>项</v>
      </c>
    </row>
    <row r="206" s="386" customFormat="1" ht="19" customHeight="1" spans="1:7">
      <c r="A206" s="409" t="s">
        <v>1612</v>
      </c>
      <c r="B206" s="410" t="s">
        <v>1613</v>
      </c>
      <c r="C206" s="411">
        <f>SUM(C207:C217)</f>
        <v>3161</v>
      </c>
      <c r="D206" s="411">
        <f>SUM(D207:D217)</f>
        <v>3255</v>
      </c>
      <c r="E206" s="425">
        <f t="shared" si="20"/>
        <v>0.03</v>
      </c>
      <c r="F206" s="408" t="str">
        <f t="shared" si="16"/>
        <v>是</v>
      </c>
      <c r="G206" s="413" t="str">
        <f t="shared" si="17"/>
        <v>款</v>
      </c>
    </row>
    <row r="207" s="386" customFormat="1" ht="19" customHeight="1" spans="1:7">
      <c r="A207" s="421">
        <v>2296001</v>
      </c>
      <c r="B207" s="410" t="s">
        <v>1614</v>
      </c>
      <c r="C207" s="411"/>
      <c r="D207" s="411"/>
      <c r="E207" s="425" t="str">
        <f t="shared" si="20"/>
        <v/>
      </c>
      <c r="F207" s="408" t="str">
        <f t="shared" si="16"/>
        <v>否</v>
      </c>
      <c r="G207" s="413" t="str">
        <f t="shared" si="17"/>
        <v>项</v>
      </c>
    </row>
    <row r="208" s="386" customFormat="1" ht="19" customHeight="1" spans="1:7">
      <c r="A208" s="409" t="s">
        <v>1615</v>
      </c>
      <c r="B208" s="410" t="s">
        <v>1616</v>
      </c>
      <c r="C208" s="411">
        <v>1317</v>
      </c>
      <c r="D208" s="411">
        <v>1394</v>
      </c>
      <c r="E208" s="425">
        <f t="shared" si="20"/>
        <v>0.058</v>
      </c>
      <c r="F208" s="408" t="str">
        <f t="shared" si="16"/>
        <v>是</v>
      </c>
      <c r="G208" s="413" t="str">
        <f t="shared" si="17"/>
        <v>项</v>
      </c>
    </row>
    <row r="209" s="386" customFormat="1" ht="19" customHeight="1" spans="1:7">
      <c r="A209" s="409" t="s">
        <v>1617</v>
      </c>
      <c r="B209" s="410" t="s">
        <v>1618</v>
      </c>
      <c r="C209" s="411">
        <v>330</v>
      </c>
      <c r="D209" s="411">
        <v>420</v>
      </c>
      <c r="E209" s="425">
        <f t="shared" si="20"/>
        <v>0.273</v>
      </c>
      <c r="F209" s="408" t="str">
        <f t="shared" si="16"/>
        <v>是</v>
      </c>
      <c r="G209" s="413" t="str">
        <f t="shared" si="17"/>
        <v>项</v>
      </c>
    </row>
    <row r="210" s="386" customFormat="1" ht="19" customHeight="1" spans="1:7">
      <c r="A210" s="409" t="s">
        <v>1619</v>
      </c>
      <c r="B210" s="410" t="s">
        <v>1620</v>
      </c>
      <c r="C210" s="411">
        <v>32</v>
      </c>
      <c r="D210" s="411"/>
      <c r="E210" s="425">
        <f t="shared" si="20"/>
        <v>-1</v>
      </c>
      <c r="F210" s="408" t="str">
        <f t="shared" ref="F210:F273" si="21">IF(LEN(A210)=3,"是",IF(B210&lt;&gt;"",IF(SUM(C210:D210)&lt;&gt;0,"是","否"),"是"))</f>
        <v>是</v>
      </c>
      <c r="G210" s="413" t="str">
        <f t="shared" ref="G210:G273" si="22">IF(LEN(A210)=3,"类",IF(LEN(A210)=5,"款","项"))</f>
        <v>项</v>
      </c>
    </row>
    <row r="211" s="387" customFormat="1" ht="19" customHeight="1" spans="1:7">
      <c r="A211" s="409" t="s">
        <v>1621</v>
      </c>
      <c r="B211" s="410" t="s">
        <v>1622</v>
      </c>
      <c r="C211" s="411">
        <v>0</v>
      </c>
      <c r="D211" s="411"/>
      <c r="E211" s="425" t="str">
        <f t="shared" si="20"/>
        <v/>
      </c>
      <c r="F211" s="408" t="str">
        <f t="shared" si="21"/>
        <v>否</v>
      </c>
      <c r="G211" s="413" t="str">
        <f t="shared" si="22"/>
        <v>项</v>
      </c>
    </row>
    <row r="212" s="386" customFormat="1" ht="19" customHeight="1" spans="1:7">
      <c r="A212" s="409" t="s">
        <v>1623</v>
      </c>
      <c r="B212" s="410" t="s">
        <v>1624</v>
      </c>
      <c r="C212" s="411">
        <v>454</v>
      </c>
      <c r="D212" s="411">
        <v>337</v>
      </c>
      <c r="E212" s="425">
        <f t="shared" si="20"/>
        <v>-0.258</v>
      </c>
      <c r="F212" s="408" t="str">
        <f t="shared" si="21"/>
        <v>是</v>
      </c>
      <c r="G212" s="413" t="str">
        <f t="shared" si="22"/>
        <v>项</v>
      </c>
    </row>
    <row r="213" s="387" customFormat="1" ht="19" customHeight="1" spans="1:7">
      <c r="A213" s="409" t="s">
        <v>1625</v>
      </c>
      <c r="B213" s="410" t="s">
        <v>1626</v>
      </c>
      <c r="C213" s="411"/>
      <c r="D213" s="411"/>
      <c r="E213" s="425" t="str">
        <f t="shared" si="20"/>
        <v/>
      </c>
      <c r="F213" s="408" t="str">
        <f t="shared" si="21"/>
        <v>否</v>
      </c>
      <c r="G213" s="413" t="str">
        <f t="shared" si="22"/>
        <v>项</v>
      </c>
    </row>
    <row r="214" s="387" customFormat="1" ht="19" customHeight="1" spans="1:7">
      <c r="A214" s="409" t="s">
        <v>1627</v>
      </c>
      <c r="B214" s="410" t="s">
        <v>1628</v>
      </c>
      <c r="C214" s="411"/>
      <c r="D214" s="411"/>
      <c r="E214" s="425" t="str">
        <f t="shared" si="20"/>
        <v/>
      </c>
      <c r="F214" s="408" t="str">
        <f t="shared" si="21"/>
        <v>否</v>
      </c>
      <c r="G214" s="413" t="str">
        <f t="shared" si="22"/>
        <v>项</v>
      </c>
    </row>
    <row r="215" s="387" customFormat="1" ht="19" customHeight="1" spans="1:7">
      <c r="A215" s="409" t="s">
        <v>1629</v>
      </c>
      <c r="B215" s="410" t="s">
        <v>1630</v>
      </c>
      <c r="C215" s="411"/>
      <c r="D215" s="411"/>
      <c r="E215" s="425" t="str">
        <f t="shared" si="20"/>
        <v/>
      </c>
      <c r="F215" s="408" t="str">
        <f t="shared" si="21"/>
        <v>否</v>
      </c>
      <c r="G215" s="413" t="str">
        <f t="shared" si="22"/>
        <v>项</v>
      </c>
    </row>
    <row r="216" s="387" customFormat="1" ht="19" customHeight="1" spans="1:7">
      <c r="A216" s="409" t="s">
        <v>1631</v>
      </c>
      <c r="B216" s="410" t="s">
        <v>1779</v>
      </c>
      <c r="C216" s="411"/>
      <c r="D216" s="411"/>
      <c r="E216" s="425" t="str">
        <f t="shared" ref="E216:E233" si="23">IF(C216&gt;0,D216/C216-1,IF(C216&lt;0,-(D216/C216-1),""))</f>
        <v/>
      </c>
      <c r="F216" s="408" t="str">
        <f t="shared" si="21"/>
        <v>否</v>
      </c>
      <c r="G216" s="413" t="str">
        <f t="shared" si="22"/>
        <v>项</v>
      </c>
    </row>
    <row r="217" s="386" customFormat="1" ht="19" customHeight="1" spans="1:7">
      <c r="A217" s="409" t="s">
        <v>1633</v>
      </c>
      <c r="B217" s="410" t="s">
        <v>1634</v>
      </c>
      <c r="C217" s="411">
        <v>1028</v>
      </c>
      <c r="D217" s="411">
        <v>1104</v>
      </c>
      <c r="E217" s="425">
        <f t="shared" si="23"/>
        <v>0.074</v>
      </c>
      <c r="F217" s="408" t="str">
        <f t="shared" si="21"/>
        <v>是</v>
      </c>
      <c r="G217" s="413" t="str">
        <f t="shared" si="22"/>
        <v>项</v>
      </c>
    </row>
    <row r="218" s="388" customFormat="1" ht="20" customHeight="1" spans="1:7">
      <c r="A218" s="404" t="s">
        <v>117</v>
      </c>
      <c r="B218" s="405" t="s">
        <v>1635</v>
      </c>
      <c r="C218" s="406">
        <f>SUM(C219:C234)</f>
        <v>8709</v>
      </c>
      <c r="D218" s="406">
        <f>SUM(D219:D234)</f>
        <v>18851</v>
      </c>
      <c r="E218" s="429">
        <f t="shared" si="23"/>
        <v>1.165</v>
      </c>
      <c r="F218" s="417" t="str">
        <f t="shared" si="21"/>
        <v>是</v>
      </c>
      <c r="G218" s="418" t="str">
        <f t="shared" si="22"/>
        <v>类</v>
      </c>
    </row>
    <row r="219" s="244" customFormat="1" ht="21" customHeight="1" spans="1:7">
      <c r="A219" s="409" t="s">
        <v>1638</v>
      </c>
      <c r="B219" s="410" t="s">
        <v>1639</v>
      </c>
      <c r="C219" s="411"/>
      <c r="D219" s="411"/>
      <c r="E219" s="425" t="str">
        <f t="shared" si="23"/>
        <v/>
      </c>
      <c r="F219" s="408" t="str">
        <f t="shared" si="21"/>
        <v>否</v>
      </c>
      <c r="G219" s="245" t="str">
        <f t="shared" si="22"/>
        <v>项</v>
      </c>
    </row>
    <row r="220" s="244" customFormat="1" ht="21" customHeight="1" spans="1:7">
      <c r="A220" s="409" t="s">
        <v>1640</v>
      </c>
      <c r="B220" s="410" t="s">
        <v>1641</v>
      </c>
      <c r="C220" s="411"/>
      <c r="D220" s="411"/>
      <c r="E220" s="425" t="str">
        <f t="shared" si="23"/>
        <v/>
      </c>
      <c r="F220" s="408" t="str">
        <f t="shared" si="21"/>
        <v>否</v>
      </c>
      <c r="G220" s="245" t="str">
        <f t="shared" si="22"/>
        <v>项</v>
      </c>
    </row>
    <row r="221" s="244" customFormat="1" ht="21" customHeight="1" spans="1:7">
      <c r="A221" s="409" t="s">
        <v>1642</v>
      </c>
      <c r="B221" s="410" t="s">
        <v>1643</v>
      </c>
      <c r="C221" s="411"/>
      <c r="D221" s="411"/>
      <c r="E221" s="425" t="str">
        <f t="shared" si="23"/>
        <v/>
      </c>
      <c r="F221" s="408" t="str">
        <f t="shared" si="21"/>
        <v>否</v>
      </c>
      <c r="G221" s="245" t="str">
        <f t="shared" si="22"/>
        <v>项</v>
      </c>
    </row>
    <row r="222" s="383" customFormat="1" ht="21" customHeight="1" spans="1:7">
      <c r="A222" s="409" t="s">
        <v>1644</v>
      </c>
      <c r="B222" s="410" t="s">
        <v>1645</v>
      </c>
      <c r="C222" s="411">
        <v>789</v>
      </c>
      <c r="D222" s="411">
        <v>4261</v>
      </c>
      <c r="E222" s="425">
        <f t="shared" si="23"/>
        <v>4.401</v>
      </c>
      <c r="F222" s="408" t="str">
        <f t="shared" si="21"/>
        <v>是</v>
      </c>
      <c r="G222" s="245" t="str">
        <f t="shared" si="22"/>
        <v>项</v>
      </c>
    </row>
    <row r="223" s="244" customFormat="1" ht="21" customHeight="1" spans="1:7">
      <c r="A223" s="409" t="s">
        <v>1646</v>
      </c>
      <c r="B223" s="410" t="s">
        <v>1647</v>
      </c>
      <c r="C223" s="411"/>
      <c r="D223" s="411"/>
      <c r="E223" s="425" t="str">
        <f t="shared" si="23"/>
        <v/>
      </c>
      <c r="F223" s="408" t="str">
        <f t="shared" si="21"/>
        <v>否</v>
      </c>
      <c r="G223" s="245" t="str">
        <f t="shared" si="22"/>
        <v>项</v>
      </c>
    </row>
    <row r="224" s="244" customFormat="1" ht="21" customHeight="1" spans="1:7">
      <c r="A224" s="409" t="s">
        <v>1648</v>
      </c>
      <c r="B224" s="410" t="s">
        <v>1649</v>
      </c>
      <c r="C224" s="411"/>
      <c r="D224" s="411"/>
      <c r="E224" s="425" t="str">
        <f t="shared" si="23"/>
        <v/>
      </c>
      <c r="F224" s="408" t="str">
        <f t="shared" si="21"/>
        <v>否</v>
      </c>
      <c r="G224" s="245" t="str">
        <f t="shared" si="22"/>
        <v>项</v>
      </c>
    </row>
    <row r="225" s="244" customFormat="1" ht="21" customHeight="1" spans="1:7">
      <c r="A225" s="409" t="s">
        <v>1650</v>
      </c>
      <c r="B225" s="410" t="s">
        <v>1651</v>
      </c>
      <c r="C225" s="411"/>
      <c r="D225" s="411"/>
      <c r="E225" s="425" t="str">
        <f t="shared" si="23"/>
        <v/>
      </c>
      <c r="F225" s="408" t="str">
        <f t="shared" si="21"/>
        <v>否</v>
      </c>
      <c r="G225" s="245" t="str">
        <f t="shared" si="22"/>
        <v>项</v>
      </c>
    </row>
    <row r="226" s="244" customFormat="1" ht="21" customHeight="1" spans="1:7">
      <c r="A226" s="409" t="s">
        <v>1652</v>
      </c>
      <c r="B226" s="410" t="s">
        <v>1653</v>
      </c>
      <c r="C226" s="411"/>
      <c r="D226" s="411"/>
      <c r="E226" s="425" t="str">
        <f t="shared" si="23"/>
        <v/>
      </c>
      <c r="F226" s="408" t="str">
        <f t="shared" si="21"/>
        <v>否</v>
      </c>
      <c r="G226" s="245" t="str">
        <f t="shared" si="22"/>
        <v>项</v>
      </c>
    </row>
    <row r="227" s="244" customFormat="1" ht="21" customHeight="1" spans="1:7">
      <c r="A227" s="409" t="s">
        <v>1654</v>
      </c>
      <c r="B227" s="410" t="s">
        <v>1655</v>
      </c>
      <c r="C227" s="411"/>
      <c r="D227" s="411"/>
      <c r="E227" s="425" t="str">
        <f t="shared" si="23"/>
        <v/>
      </c>
      <c r="F227" s="408" t="str">
        <f t="shared" si="21"/>
        <v>否</v>
      </c>
      <c r="G227" s="245" t="str">
        <f t="shared" si="22"/>
        <v>项</v>
      </c>
    </row>
    <row r="228" s="244" customFormat="1" ht="21" customHeight="1" spans="1:7">
      <c r="A228" s="409" t="s">
        <v>1656</v>
      </c>
      <c r="B228" s="410" t="s">
        <v>1657</v>
      </c>
      <c r="C228" s="411"/>
      <c r="D228" s="411"/>
      <c r="E228" s="425" t="str">
        <f t="shared" si="23"/>
        <v/>
      </c>
      <c r="F228" s="408" t="str">
        <f t="shared" si="21"/>
        <v>否</v>
      </c>
      <c r="G228" s="245" t="str">
        <f t="shared" si="22"/>
        <v>项</v>
      </c>
    </row>
    <row r="229" s="244" customFormat="1" ht="21" customHeight="1" spans="1:7">
      <c r="A229" s="409" t="s">
        <v>1658</v>
      </c>
      <c r="B229" s="410" t="s">
        <v>1659</v>
      </c>
      <c r="C229" s="411"/>
      <c r="D229" s="411"/>
      <c r="E229" s="425" t="str">
        <f t="shared" si="23"/>
        <v/>
      </c>
      <c r="F229" s="408" t="str">
        <f t="shared" si="21"/>
        <v>否</v>
      </c>
      <c r="G229" s="245" t="str">
        <f t="shared" si="22"/>
        <v>项</v>
      </c>
    </row>
    <row r="230" s="383" customFormat="1" ht="21" customHeight="1" spans="1:7">
      <c r="A230" s="409" t="s">
        <v>1660</v>
      </c>
      <c r="B230" s="410" t="s">
        <v>1661</v>
      </c>
      <c r="C230" s="411">
        <v>390</v>
      </c>
      <c r="D230" s="411">
        <v>267</v>
      </c>
      <c r="E230" s="425">
        <f t="shared" si="23"/>
        <v>-0.315</v>
      </c>
      <c r="F230" s="408" t="str">
        <f t="shared" si="21"/>
        <v>是</v>
      </c>
      <c r="G230" s="245" t="str">
        <f t="shared" si="22"/>
        <v>项</v>
      </c>
    </row>
    <row r="231" s="244" customFormat="1" ht="21" customHeight="1" spans="1:7">
      <c r="A231" s="409" t="s">
        <v>1662</v>
      </c>
      <c r="B231" s="410" t="s">
        <v>1663</v>
      </c>
      <c r="C231" s="411"/>
      <c r="D231" s="411"/>
      <c r="E231" s="425" t="str">
        <f t="shared" si="23"/>
        <v/>
      </c>
      <c r="F231" s="408" t="str">
        <f t="shared" si="21"/>
        <v>否</v>
      </c>
      <c r="G231" s="245" t="str">
        <f t="shared" si="22"/>
        <v>项</v>
      </c>
    </row>
    <row r="232" s="244" customFormat="1" ht="21" customHeight="1" spans="1:7">
      <c r="A232" s="409" t="s">
        <v>1664</v>
      </c>
      <c r="B232" s="410" t="s">
        <v>1665</v>
      </c>
      <c r="C232" s="411"/>
      <c r="D232" s="411"/>
      <c r="E232" s="425" t="str">
        <f t="shared" si="23"/>
        <v/>
      </c>
      <c r="F232" s="408" t="str">
        <f t="shared" si="21"/>
        <v>否</v>
      </c>
      <c r="G232" s="245" t="str">
        <f t="shared" si="22"/>
        <v>项</v>
      </c>
    </row>
    <row r="233" s="383" customFormat="1" ht="21" customHeight="1" spans="1:7">
      <c r="A233" s="409" t="s">
        <v>1666</v>
      </c>
      <c r="B233" s="410" t="s">
        <v>1667</v>
      </c>
      <c r="C233" s="411">
        <v>7530</v>
      </c>
      <c r="D233" s="411">
        <v>9231</v>
      </c>
      <c r="E233" s="425">
        <f t="shared" si="23"/>
        <v>0.226</v>
      </c>
      <c r="F233" s="408" t="str">
        <f t="shared" si="21"/>
        <v>是</v>
      </c>
      <c r="G233" s="245" t="str">
        <f t="shared" si="22"/>
        <v>项</v>
      </c>
    </row>
    <row r="234" s="383" customFormat="1" ht="21" customHeight="1" spans="1:7">
      <c r="A234" s="409" t="s">
        <v>1668</v>
      </c>
      <c r="B234" s="410" t="s">
        <v>1669</v>
      </c>
      <c r="C234" s="411">
        <v>0</v>
      </c>
      <c r="D234" s="411">
        <v>5092</v>
      </c>
      <c r="E234" s="425" t="str">
        <f t="shared" ref="E234:E244" si="24">IF(C234&gt;0,D234/C234-1,IF(C234&lt;0,-(D234/C234-1),""))</f>
        <v/>
      </c>
      <c r="F234" s="408" t="str">
        <f t="shared" si="21"/>
        <v>是</v>
      </c>
      <c r="G234" s="245" t="str">
        <f t="shared" si="22"/>
        <v>项</v>
      </c>
    </row>
    <row r="235" s="388" customFormat="1" ht="24" customHeight="1" spans="1:7">
      <c r="A235" s="404" t="s">
        <v>119</v>
      </c>
      <c r="B235" s="405" t="s">
        <v>1670</v>
      </c>
      <c r="C235" s="406">
        <f>SUM(C236)</f>
        <v>220</v>
      </c>
      <c r="D235" s="406">
        <f>SUM(D236)</f>
        <v>602</v>
      </c>
      <c r="E235" s="429">
        <f t="shared" si="24"/>
        <v>1.736</v>
      </c>
      <c r="F235" s="417" t="str">
        <f t="shared" si="21"/>
        <v>是</v>
      </c>
      <c r="G235" s="418" t="str">
        <f t="shared" si="22"/>
        <v>类</v>
      </c>
    </row>
    <row r="236" s="387" customFormat="1" ht="20" customHeight="1" spans="1:7">
      <c r="A236" s="421">
        <v>23304</v>
      </c>
      <c r="B236" s="414" t="s">
        <v>1671</v>
      </c>
      <c r="C236" s="415">
        <f>SUM(C237:C252)</f>
        <v>220</v>
      </c>
      <c r="D236" s="415">
        <f>SUM(D237:D252)</f>
        <v>602</v>
      </c>
      <c r="E236" s="425">
        <f t="shared" si="24"/>
        <v>1.736</v>
      </c>
      <c r="F236" s="408" t="str">
        <f t="shared" si="21"/>
        <v>是</v>
      </c>
      <c r="G236" s="413" t="str">
        <f t="shared" si="22"/>
        <v>款</v>
      </c>
    </row>
    <row r="237" s="387" customFormat="1" ht="20" customHeight="1" spans="1:7">
      <c r="A237" s="409" t="s">
        <v>1672</v>
      </c>
      <c r="B237" s="410" t="s">
        <v>1673</v>
      </c>
      <c r="C237" s="411"/>
      <c r="D237" s="411"/>
      <c r="E237" s="425" t="str">
        <f t="shared" si="24"/>
        <v/>
      </c>
      <c r="F237" s="408" t="str">
        <f t="shared" si="21"/>
        <v>否</v>
      </c>
      <c r="G237" s="413" t="str">
        <f t="shared" si="22"/>
        <v>项</v>
      </c>
    </row>
    <row r="238" s="387" customFormat="1" ht="20" customHeight="1" spans="1:7">
      <c r="A238" s="409" t="s">
        <v>1674</v>
      </c>
      <c r="B238" s="410" t="s">
        <v>1675</v>
      </c>
      <c r="C238" s="411"/>
      <c r="D238" s="411"/>
      <c r="E238" s="425" t="str">
        <f t="shared" si="24"/>
        <v/>
      </c>
      <c r="F238" s="408" t="str">
        <f t="shared" si="21"/>
        <v>否</v>
      </c>
      <c r="G238" s="413" t="str">
        <f t="shared" si="22"/>
        <v>项</v>
      </c>
    </row>
    <row r="239" s="387" customFormat="1" ht="20" customHeight="1" spans="1:7">
      <c r="A239" s="409" t="s">
        <v>1676</v>
      </c>
      <c r="B239" s="410" t="s">
        <v>1677</v>
      </c>
      <c r="C239" s="411"/>
      <c r="D239" s="411"/>
      <c r="E239" s="425" t="str">
        <f t="shared" si="24"/>
        <v/>
      </c>
      <c r="F239" s="408" t="str">
        <f t="shared" si="21"/>
        <v>否</v>
      </c>
      <c r="G239" s="413" t="str">
        <f t="shared" si="22"/>
        <v>项</v>
      </c>
    </row>
    <row r="240" s="386" customFormat="1" ht="20" customHeight="1" spans="1:7">
      <c r="A240" s="409" t="s">
        <v>1678</v>
      </c>
      <c r="B240" s="410" t="s">
        <v>1679</v>
      </c>
      <c r="C240" s="411">
        <v>0</v>
      </c>
      <c r="D240" s="411">
        <v>201</v>
      </c>
      <c r="E240" s="425" t="str">
        <f t="shared" si="24"/>
        <v/>
      </c>
      <c r="F240" s="408" t="str">
        <f t="shared" si="21"/>
        <v>是</v>
      </c>
      <c r="G240" s="413" t="str">
        <f t="shared" si="22"/>
        <v>项</v>
      </c>
    </row>
    <row r="241" s="387" customFormat="1" ht="20" customHeight="1" spans="1:7">
      <c r="A241" s="409" t="s">
        <v>1680</v>
      </c>
      <c r="B241" s="410" t="s">
        <v>1681</v>
      </c>
      <c r="C241" s="411"/>
      <c r="D241" s="411"/>
      <c r="E241" s="425" t="str">
        <f t="shared" si="24"/>
        <v/>
      </c>
      <c r="F241" s="408" t="str">
        <f t="shared" si="21"/>
        <v>否</v>
      </c>
      <c r="G241" s="413" t="str">
        <f t="shared" si="22"/>
        <v>项</v>
      </c>
    </row>
    <row r="242" s="387" customFormat="1" ht="20" customHeight="1" spans="1:7">
      <c r="A242" s="409" t="s">
        <v>1682</v>
      </c>
      <c r="B242" s="410" t="s">
        <v>1683</v>
      </c>
      <c r="C242" s="411"/>
      <c r="D242" s="411"/>
      <c r="E242" s="425" t="str">
        <f t="shared" si="24"/>
        <v/>
      </c>
      <c r="F242" s="408" t="str">
        <f t="shared" si="21"/>
        <v>否</v>
      </c>
      <c r="G242" s="413" t="str">
        <f t="shared" si="22"/>
        <v>项</v>
      </c>
    </row>
    <row r="243" s="387" customFormat="1" ht="20" customHeight="1" spans="1:7">
      <c r="A243" s="409" t="s">
        <v>1684</v>
      </c>
      <c r="B243" s="410" t="s">
        <v>1685</v>
      </c>
      <c r="C243" s="411"/>
      <c r="D243" s="411"/>
      <c r="E243" s="425" t="str">
        <f t="shared" si="24"/>
        <v/>
      </c>
      <c r="F243" s="408" t="str">
        <f t="shared" si="21"/>
        <v>否</v>
      </c>
      <c r="G243" s="413" t="str">
        <f t="shared" si="22"/>
        <v>项</v>
      </c>
    </row>
    <row r="244" s="387" customFormat="1" ht="20" customHeight="1" spans="1:7">
      <c r="A244" s="409" t="s">
        <v>1686</v>
      </c>
      <c r="B244" s="410" t="s">
        <v>1687</v>
      </c>
      <c r="C244" s="411"/>
      <c r="D244" s="411"/>
      <c r="E244" s="425" t="str">
        <f t="shared" si="24"/>
        <v/>
      </c>
      <c r="F244" s="408" t="str">
        <f t="shared" si="21"/>
        <v>否</v>
      </c>
      <c r="G244" s="413" t="str">
        <f t="shared" si="22"/>
        <v>项</v>
      </c>
    </row>
    <row r="245" s="387" customFormat="1" ht="20" customHeight="1" spans="1:7">
      <c r="A245" s="409" t="s">
        <v>1688</v>
      </c>
      <c r="B245" s="410" t="s">
        <v>1689</v>
      </c>
      <c r="C245" s="411"/>
      <c r="D245" s="411"/>
      <c r="E245" s="425" t="str">
        <f t="shared" ref="E245:E272" si="25">IF(C245&gt;0,D245/C245-1,IF(C245&lt;0,-(D245/C245-1),""))</f>
        <v/>
      </c>
      <c r="F245" s="408" t="str">
        <f t="shared" si="21"/>
        <v>否</v>
      </c>
      <c r="G245" s="413" t="str">
        <f t="shared" si="22"/>
        <v>项</v>
      </c>
    </row>
    <row r="246" s="387" customFormat="1" ht="20" customHeight="1" spans="1:7">
      <c r="A246" s="409" t="s">
        <v>1690</v>
      </c>
      <c r="B246" s="410" t="s">
        <v>1691</v>
      </c>
      <c r="C246" s="411"/>
      <c r="D246" s="411"/>
      <c r="E246" s="425" t="str">
        <f t="shared" si="25"/>
        <v/>
      </c>
      <c r="F246" s="408" t="str">
        <f t="shared" si="21"/>
        <v>否</v>
      </c>
      <c r="G246" s="413" t="str">
        <f t="shared" si="22"/>
        <v>项</v>
      </c>
    </row>
    <row r="247" s="387" customFormat="1" ht="20" customHeight="1" spans="1:7">
      <c r="A247" s="409" t="s">
        <v>1692</v>
      </c>
      <c r="B247" s="410" t="s">
        <v>1693</v>
      </c>
      <c r="C247" s="411"/>
      <c r="D247" s="411"/>
      <c r="E247" s="425" t="str">
        <f t="shared" si="25"/>
        <v/>
      </c>
      <c r="F247" s="408" t="str">
        <f t="shared" si="21"/>
        <v>否</v>
      </c>
      <c r="G247" s="413" t="str">
        <f t="shared" si="22"/>
        <v>项</v>
      </c>
    </row>
    <row r="248" s="387" customFormat="1" ht="20" customHeight="1" spans="1:7">
      <c r="A248" s="409" t="s">
        <v>1694</v>
      </c>
      <c r="B248" s="410" t="s">
        <v>1695</v>
      </c>
      <c r="C248" s="411"/>
      <c r="D248" s="411"/>
      <c r="E248" s="425" t="str">
        <f t="shared" si="25"/>
        <v/>
      </c>
      <c r="F248" s="408" t="str">
        <f t="shared" si="21"/>
        <v>否</v>
      </c>
      <c r="G248" s="413" t="str">
        <f t="shared" si="22"/>
        <v>项</v>
      </c>
    </row>
    <row r="249" s="387" customFormat="1" ht="20" customHeight="1" spans="1:7">
      <c r="A249" s="409" t="s">
        <v>1696</v>
      </c>
      <c r="B249" s="410" t="s">
        <v>1697</v>
      </c>
      <c r="C249" s="411"/>
      <c r="D249" s="411"/>
      <c r="E249" s="425" t="str">
        <f t="shared" si="25"/>
        <v/>
      </c>
      <c r="F249" s="408" t="str">
        <f t="shared" si="21"/>
        <v>否</v>
      </c>
      <c r="G249" s="413" t="str">
        <f t="shared" si="22"/>
        <v>项</v>
      </c>
    </row>
    <row r="250" s="387" customFormat="1" ht="20" customHeight="1" spans="1:7">
      <c r="A250" s="409" t="s">
        <v>1698</v>
      </c>
      <c r="B250" s="410" t="s">
        <v>1699</v>
      </c>
      <c r="C250" s="411"/>
      <c r="D250" s="411"/>
      <c r="E250" s="425" t="str">
        <f t="shared" si="25"/>
        <v/>
      </c>
      <c r="F250" s="408" t="str">
        <f t="shared" si="21"/>
        <v>否</v>
      </c>
      <c r="G250" s="413" t="str">
        <f t="shared" si="22"/>
        <v>项</v>
      </c>
    </row>
    <row r="251" s="386" customFormat="1" ht="20" customHeight="1" spans="1:7">
      <c r="A251" s="409" t="s">
        <v>1700</v>
      </c>
      <c r="B251" s="410" t="s">
        <v>1701</v>
      </c>
      <c r="C251" s="411">
        <v>220</v>
      </c>
      <c r="D251" s="411">
        <v>201</v>
      </c>
      <c r="E251" s="425">
        <f t="shared" si="25"/>
        <v>-0.086</v>
      </c>
      <c r="F251" s="408" t="str">
        <f t="shared" si="21"/>
        <v>是</v>
      </c>
      <c r="G251" s="413" t="str">
        <f t="shared" si="22"/>
        <v>项</v>
      </c>
    </row>
    <row r="252" s="386" customFormat="1" ht="20" customHeight="1" spans="1:7">
      <c r="A252" s="409" t="s">
        <v>1702</v>
      </c>
      <c r="B252" s="410" t="s">
        <v>1703</v>
      </c>
      <c r="C252" s="411">
        <v>0</v>
      </c>
      <c r="D252" s="411">
        <v>200</v>
      </c>
      <c r="E252" s="425" t="str">
        <f t="shared" si="25"/>
        <v/>
      </c>
      <c r="F252" s="408" t="str">
        <f t="shared" si="21"/>
        <v>是</v>
      </c>
      <c r="G252" s="413" t="str">
        <f t="shared" si="22"/>
        <v>项</v>
      </c>
    </row>
    <row r="253" s="388" customFormat="1" ht="25" customHeight="1" spans="1:7">
      <c r="A253" s="430" t="s">
        <v>1704</v>
      </c>
      <c r="B253" s="405" t="s">
        <v>1705</v>
      </c>
      <c r="C253" s="406"/>
      <c r="D253" s="406"/>
      <c r="E253" s="429" t="str">
        <f t="shared" si="25"/>
        <v/>
      </c>
      <c r="F253" s="417" t="str">
        <f t="shared" si="21"/>
        <v>是</v>
      </c>
      <c r="G253" s="418" t="str">
        <f t="shared" si="22"/>
        <v>类</v>
      </c>
    </row>
    <row r="254" s="387" customFormat="1" ht="21" customHeight="1" spans="1:7">
      <c r="A254" s="421" t="s">
        <v>1706</v>
      </c>
      <c r="B254" s="410" t="s">
        <v>1707</v>
      </c>
      <c r="C254" s="411">
        <f>SUM(C255:C266)</f>
        <v>0</v>
      </c>
      <c r="D254" s="411">
        <f>SUM(D255:D266)</f>
        <v>0</v>
      </c>
      <c r="E254" s="425" t="str">
        <f t="shared" si="25"/>
        <v/>
      </c>
      <c r="F254" s="408" t="str">
        <f t="shared" si="21"/>
        <v>否</v>
      </c>
      <c r="G254" s="413" t="str">
        <f t="shared" si="22"/>
        <v>款</v>
      </c>
    </row>
    <row r="255" s="387" customFormat="1" ht="21" customHeight="1" spans="1:7">
      <c r="A255" s="421" t="s">
        <v>1708</v>
      </c>
      <c r="B255" s="410" t="s">
        <v>1709</v>
      </c>
      <c r="C255" s="411"/>
      <c r="D255" s="411"/>
      <c r="E255" s="425" t="str">
        <f t="shared" si="25"/>
        <v/>
      </c>
      <c r="F255" s="408" t="str">
        <f t="shared" si="21"/>
        <v>否</v>
      </c>
      <c r="G255" s="413" t="str">
        <f t="shared" si="22"/>
        <v>项</v>
      </c>
    </row>
    <row r="256" s="387" customFormat="1" ht="21" customHeight="1" spans="1:7">
      <c r="A256" s="421" t="s">
        <v>1710</v>
      </c>
      <c r="B256" s="410" t="s">
        <v>1711</v>
      </c>
      <c r="C256" s="411"/>
      <c r="D256" s="411"/>
      <c r="E256" s="425" t="str">
        <f t="shared" si="25"/>
        <v/>
      </c>
      <c r="F256" s="408" t="str">
        <f t="shared" si="21"/>
        <v>否</v>
      </c>
      <c r="G256" s="413" t="str">
        <f t="shared" si="22"/>
        <v>项</v>
      </c>
    </row>
    <row r="257" s="387" customFormat="1" ht="21" customHeight="1" spans="1:7">
      <c r="A257" s="421" t="s">
        <v>1712</v>
      </c>
      <c r="B257" s="410" t="s">
        <v>1713</v>
      </c>
      <c r="C257" s="411"/>
      <c r="D257" s="411"/>
      <c r="E257" s="425" t="str">
        <f t="shared" si="25"/>
        <v/>
      </c>
      <c r="F257" s="408" t="str">
        <f t="shared" si="21"/>
        <v>否</v>
      </c>
      <c r="G257" s="413" t="str">
        <f t="shared" si="22"/>
        <v>项</v>
      </c>
    </row>
    <row r="258" s="387" customFormat="1" ht="21" customHeight="1" spans="1:7">
      <c r="A258" s="421" t="s">
        <v>1714</v>
      </c>
      <c r="B258" s="410" t="s">
        <v>1715</v>
      </c>
      <c r="C258" s="411"/>
      <c r="D258" s="411"/>
      <c r="E258" s="425" t="str">
        <f t="shared" si="25"/>
        <v/>
      </c>
      <c r="F258" s="408" t="str">
        <f t="shared" si="21"/>
        <v>否</v>
      </c>
      <c r="G258" s="413" t="str">
        <f t="shared" si="22"/>
        <v>项</v>
      </c>
    </row>
    <row r="259" s="387" customFormat="1" ht="21" customHeight="1" spans="1:7">
      <c r="A259" s="421" t="s">
        <v>1716</v>
      </c>
      <c r="B259" s="410" t="s">
        <v>1717</v>
      </c>
      <c r="C259" s="411"/>
      <c r="D259" s="411"/>
      <c r="E259" s="425" t="str">
        <f t="shared" si="25"/>
        <v/>
      </c>
      <c r="F259" s="408" t="str">
        <f t="shared" si="21"/>
        <v>否</v>
      </c>
      <c r="G259" s="413" t="str">
        <f t="shared" si="22"/>
        <v>项</v>
      </c>
    </row>
    <row r="260" s="387" customFormat="1" ht="21" customHeight="1" spans="1:7">
      <c r="A260" s="421" t="s">
        <v>1718</v>
      </c>
      <c r="B260" s="410" t="s">
        <v>1719</v>
      </c>
      <c r="C260" s="411"/>
      <c r="D260" s="411"/>
      <c r="E260" s="425" t="str">
        <f t="shared" si="25"/>
        <v/>
      </c>
      <c r="F260" s="408" t="str">
        <f t="shared" si="21"/>
        <v>否</v>
      </c>
      <c r="G260" s="413" t="str">
        <f t="shared" si="22"/>
        <v>项</v>
      </c>
    </row>
    <row r="261" s="387" customFormat="1" ht="21" customHeight="1" spans="1:7">
      <c r="A261" s="421" t="s">
        <v>1720</v>
      </c>
      <c r="B261" s="410" t="s">
        <v>1721</v>
      </c>
      <c r="C261" s="411"/>
      <c r="D261" s="411"/>
      <c r="E261" s="425" t="str">
        <f t="shared" si="25"/>
        <v/>
      </c>
      <c r="F261" s="408" t="str">
        <f t="shared" si="21"/>
        <v>否</v>
      </c>
      <c r="G261" s="413" t="str">
        <f t="shared" si="22"/>
        <v>项</v>
      </c>
    </row>
    <row r="262" s="387" customFormat="1" ht="21" customHeight="1" spans="1:7">
      <c r="A262" s="421" t="s">
        <v>1722</v>
      </c>
      <c r="B262" s="410" t="s">
        <v>1723</v>
      </c>
      <c r="C262" s="411"/>
      <c r="D262" s="411"/>
      <c r="E262" s="416" t="str">
        <f t="shared" si="25"/>
        <v/>
      </c>
      <c r="F262" s="408" t="str">
        <f t="shared" si="21"/>
        <v>否</v>
      </c>
      <c r="G262" s="413" t="str">
        <f t="shared" si="22"/>
        <v>项</v>
      </c>
    </row>
    <row r="263" s="387" customFormat="1" ht="21" customHeight="1" spans="1:7">
      <c r="A263" s="421" t="s">
        <v>1724</v>
      </c>
      <c r="B263" s="410" t="s">
        <v>1725</v>
      </c>
      <c r="C263" s="411"/>
      <c r="D263" s="411"/>
      <c r="E263" s="416" t="str">
        <f t="shared" si="25"/>
        <v/>
      </c>
      <c r="F263" s="408" t="str">
        <f t="shared" si="21"/>
        <v>否</v>
      </c>
      <c r="G263" s="413" t="str">
        <f t="shared" si="22"/>
        <v>项</v>
      </c>
    </row>
    <row r="264" s="387" customFormat="1" ht="21" customHeight="1" spans="1:7">
      <c r="A264" s="421" t="s">
        <v>1726</v>
      </c>
      <c r="B264" s="410" t="s">
        <v>1727</v>
      </c>
      <c r="C264" s="411"/>
      <c r="D264" s="411"/>
      <c r="E264" s="416" t="str">
        <f t="shared" si="25"/>
        <v/>
      </c>
      <c r="F264" s="408" t="str">
        <f t="shared" si="21"/>
        <v>否</v>
      </c>
      <c r="G264" s="413" t="str">
        <f t="shared" si="22"/>
        <v>项</v>
      </c>
    </row>
    <row r="265" s="387" customFormat="1" ht="21" customHeight="1" spans="1:7">
      <c r="A265" s="421" t="s">
        <v>1728</v>
      </c>
      <c r="B265" s="410" t="s">
        <v>1729</v>
      </c>
      <c r="C265" s="411"/>
      <c r="D265" s="411"/>
      <c r="E265" s="416" t="str">
        <f t="shared" si="25"/>
        <v/>
      </c>
      <c r="F265" s="408" t="str">
        <f t="shared" si="21"/>
        <v>否</v>
      </c>
      <c r="G265" s="413" t="str">
        <f t="shared" si="22"/>
        <v>项</v>
      </c>
    </row>
    <row r="266" s="387" customFormat="1" ht="21" customHeight="1" spans="1:7">
      <c r="A266" s="421" t="s">
        <v>1730</v>
      </c>
      <c r="B266" s="410" t="s">
        <v>1731</v>
      </c>
      <c r="C266" s="411"/>
      <c r="D266" s="411"/>
      <c r="E266" s="416" t="str">
        <f t="shared" si="25"/>
        <v/>
      </c>
      <c r="F266" s="408" t="str">
        <f t="shared" si="21"/>
        <v>否</v>
      </c>
      <c r="G266" s="413" t="str">
        <f t="shared" si="22"/>
        <v>项</v>
      </c>
    </row>
    <row r="267" s="387" customFormat="1" ht="21" customHeight="1" spans="1:7">
      <c r="A267" s="421" t="s">
        <v>1732</v>
      </c>
      <c r="B267" s="410" t="s">
        <v>1733</v>
      </c>
      <c r="C267" s="411">
        <f>SUM(C268:C273)</f>
        <v>0</v>
      </c>
      <c r="D267" s="411">
        <f>SUM(D268:D273)</f>
        <v>0</v>
      </c>
      <c r="E267" s="416" t="str">
        <f t="shared" si="25"/>
        <v/>
      </c>
      <c r="F267" s="408" t="str">
        <f t="shared" si="21"/>
        <v>否</v>
      </c>
      <c r="G267" s="413" t="str">
        <f t="shared" si="22"/>
        <v>款</v>
      </c>
    </row>
    <row r="268" s="387" customFormat="1" ht="21" customHeight="1" spans="1:7">
      <c r="A268" s="421" t="s">
        <v>1734</v>
      </c>
      <c r="B268" s="410" t="s">
        <v>1735</v>
      </c>
      <c r="C268" s="411"/>
      <c r="D268" s="411"/>
      <c r="E268" s="416" t="str">
        <f t="shared" si="25"/>
        <v/>
      </c>
      <c r="F268" s="408" t="str">
        <f t="shared" si="21"/>
        <v>否</v>
      </c>
      <c r="G268" s="413" t="str">
        <f t="shared" si="22"/>
        <v>项</v>
      </c>
    </row>
    <row r="269" s="387" customFormat="1" ht="21" customHeight="1" spans="1:7">
      <c r="A269" s="421" t="s">
        <v>1736</v>
      </c>
      <c r="B269" s="410" t="s">
        <v>1737</v>
      </c>
      <c r="C269" s="411"/>
      <c r="D269" s="411"/>
      <c r="E269" s="416" t="str">
        <f t="shared" si="25"/>
        <v/>
      </c>
      <c r="F269" s="408" t="str">
        <f t="shared" si="21"/>
        <v>否</v>
      </c>
      <c r="G269" s="413" t="str">
        <f t="shared" si="22"/>
        <v>项</v>
      </c>
    </row>
    <row r="270" s="387" customFormat="1" ht="21" customHeight="1" spans="1:7">
      <c r="A270" s="421" t="s">
        <v>1738</v>
      </c>
      <c r="B270" s="410" t="s">
        <v>1739</v>
      </c>
      <c r="C270" s="411"/>
      <c r="D270" s="411"/>
      <c r="E270" s="416" t="str">
        <f t="shared" si="25"/>
        <v/>
      </c>
      <c r="F270" s="408" t="str">
        <f t="shared" si="21"/>
        <v>否</v>
      </c>
      <c r="G270" s="413" t="str">
        <f t="shared" si="22"/>
        <v>项</v>
      </c>
    </row>
    <row r="271" s="387" customFormat="1" ht="21" customHeight="1" spans="1:7">
      <c r="A271" s="421" t="s">
        <v>1740</v>
      </c>
      <c r="B271" s="410" t="s">
        <v>1741</v>
      </c>
      <c r="C271" s="411"/>
      <c r="D271" s="411"/>
      <c r="E271" s="416" t="str">
        <f t="shared" si="25"/>
        <v/>
      </c>
      <c r="F271" s="408" t="str">
        <f t="shared" si="21"/>
        <v>否</v>
      </c>
      <c r="G271" s="413" t="str">
        <f t="shared" si="22"/>
        <v>项</v>
      </c>
    </row>
    <row r="272" s="387" customFormat="1" ht="21" customHeight="1" spans="1:7">
      <c r="A272" s="421" t="s">
        <v>1742</v>
      </c>
      <c r="B272" s="410" t="s">
        <v>1743</v>
      </c>
      <c r="C272" s="411"/>
      <c r="D272" s="411"/>
      <c r="E272" s="416" t="str">
        <f t="shared" si="25"/>
        <v/>
      </c>
      <c r="F272" s="408" t="str">
        <f t="shared" si="21"/>
        <v>否</v>
      </c>
      <c r="G272" s="413" t="str">
        <f t="shared" si="22"/>
        <v>项</v>
      </c>
    </row>
    <row r="273" s="387" customFormat="1" ht="21" customHeight="1" spans="1:7">
      <c r="A273" s="421" t="s">
        <v>1744</v>
      </c>
      <c r="B273" s="410" t="s">
        <v>1745</v>
      </c>
      <c r="C273" s="411"/>
      <c r="D273" s="411"/>
      <c r="E273" s="416" t="str">
        <f t="shared" ref="E273:E285" si="26">IF(C273&gt;0,D273/C273-1,IF(C273&lt;0,-(D273/C273-1),""))</f>
        <v/>
      </c>
      <c r="F273" s="408" t="str">
        <f t="shared" si="21"/>
        <v>否</v>
      </c>
      <c r="G273" s="413" t="str">
        <f t="shared" si="22"/>
        <v>项</v>
      </c>
    </row>
    <row r="274" s="388" customFormat="1" ht="21" customHeight="1" spans="1:7">
      <c r="A274" s="431"/>
      <c r="B274" s="432" t="s">
        <v>1780</v>
      </c>
      <c r="C274" s="406">
        <f>SUM(C4,C20,C32,C43,C104,C188,C192,C218,C235,C253)</f>
        <v>43085</v>
      </c>
      <c r="D274" s="406">
        <f>SUM(D4,D20,D32,D43,D104,D188,D192,D218,D235,D253)</f>
        <v>56328</v>
      </c>
      <c r="E274" s="419">
        <f t="shared" si="26"/>
        <v>0.307</v>
      </c>
      <c r="F274" s="417" t="str">
        <f>IF(LEN(A274)=3,"是",IF(B274&lt;&gt;"",IF(SUM(C274:D274)&lt;&gt;0,"是","否"),"是"))</f>
        <v>是</v>
      </c>
      <c r="G274" s="418"/>
    </row>
    <row r="275" s="388" customFormat="1" ht="25" customHeight="1" spans="1:7">
      <c r="A275" s="433" t="s">
        <v>1748</v>
      </c>
      <c r="B275" s="434" t="s">
        <v>122</v>
      </c>
      <c r="C275" s="435">
        <f>SUM(C279,C276)</f>
        <v>28573</v>
      </c>
      <c r="D275" s="435">
        <f>SUM(D279,D276)</f>
        <v>30454</v>
      </c>
      <c r="E275" s="419">
        <f t="shared" si="26"/>
        <v>0.066</v>
      </c>
      <c r="F275" s="417" t="str">
        <f>IF(LEN(A275)=3,"是",IF(B275&lt;&gt;"",IF(SUM(C275:D275)&lt;&gt;0,"是","否"),"是"))</f>
        <v>是</v>
      </c>
      <c r="G275" s="418"/>
    </row>
    <row r="276" s="386" customFormat="1" ht="25" customHeight="1" spans="1:7">
      <c r="A276" s="436" t="s">
        <v>1749</v>
      </c>
      <c r="B276" s="437" t="s">
        <v>1750</v>
      </c>
      <c r="C276" s="438">
        <f>SUM(C277:C278)</f>
        <v>1417</v>
      </c>
      <c r="D276" s="438">
        <f>SUM(D277:D278)</f>
        <v>1715</v>
      </c>
      <c r="E276" s="416">
        <f t="shared" si="26"/>
        <v>0.21</v>
      </c>
      <c r="F276" s="408" t="str">
        <f>IF(LEN(A276)=3,"是",IF(B276&lt;&gt;"",IF(SUM(C276:D276)&lt;&gt;0,"是","否"),"是"))</f>
        <v>是</v>
      </c>
      <c r="G276" s="413"/>
    </row>
    <row r="277" s="383" customFormat="1" ht="25" customHeight="1" spans="1:7">
      <c r="A277" s="436" t="s">
        <v>1781</v>
      </c>
      <c r="B277" s="437" t="s">
        <v>1782</v>
      </c>
      <c r="C277" s="438"/>
      <c r="D277" s="438"/>
      <c r="E277" s="416" t="str">
        <f t="shared" si="26"/>
        <v/>
      </c>
      <c r="F277" s="408" t="str">
        <f>IF(LEN(A277)=3,"是",IF(B277&lt;&gt;"",IF(SUM(C277:D277)&lt;&gt;0,"是","否"),"是"))</f>
        <v>否</v>
      </c>
      <c r="G277" s="245"/>
    </row>
    <row r="278" s="383" customFormat="1" ht="25" customHeight="1" spans="1:7">
      <c r="A278" s="436" t="s">
        <v>1751</v>
      </c>
      <c r="B278" s="437" t="s">
        <v>1752</v>
      </c>
      <c r="C278" s="438">
        <v>1417</v>
      </c>
      <c r="D278" s="438">
        <v>1715</v>
      </c>
      <c r="E278" s="416">
        <f t="shared" si="26"/>
        <v>0.21</v>
      </c>
      <c r="F278" s="408" t="str">
        <f>IF(LEN(A278)=3,"是",IF(B278&lt;&gt;"",IF(SUM(C278:D278)&lt;&gt;0,"是","否"),"是"))</f>
        <v>是</v>
      </c>
      <c r="G278" s="244"/>
    </row>
    <row r="279" s="383" customFormat="1" ht="25" customHeight="1" spans="1:7">
      <c r="A279" s="436" t="s">
        <v>1757</v>
      </c>
      <c r="B279" s="437" t="s">
        <v>1758</v>
      </c>
      <c r="C279" s="438">
        <v>27156</v>
      </c>
      <c r="D279" s="438">
        <v>28739</v>
      </c>
      <c r="E279" s="416">
        <f t="shared" si="26"/>
        <v>0.058</v>
      </c>
      <c r="F279" s="408"/>
      <c r="G279" s="245"/>
    </row>
    <row r="280" s="383" customFormat="1" ht="25" customHeight="1" spans="1:7">
      <c r="A280" s="436" t="s">
        <v>1759</v>
      </c>
      <c r="B280" s="437" t="s">
        <v>1760</v>
      </c>
      <c r="C280" s="438"/>
      <c r="D280" s="438"/>
      <c r="E280" s="416" t="str">
        <f t="shared" si="26"/>
        <v/>
      </c>
      <c r="F280" s="408" t="str">
        <f>IF(LEN(A280)=3,"是",IF(B280&lt;&gt;"",IF(SUM(C280:D280)&lt;&gt;0,"是","否"),"是"))</f>
        <v>否</v>
      </c>
      <c r="G280" s="245"/>
    </row>
    <row r="281" ht="25" customHeight="1" spans="1:7">
      <c r="A281" s="436" t="s">
        <v>1783</v>
      </c>
      <c r="B281" s="439" t="s">
        <v>1784</v>
      </c>
      <c r="C281" s="438"/>
      <c r="D281" s="438"/>
      <c r="E281" s="416" t="str">
        <f t="shared" si="26"/>
        <v/>
      </c>
      <c r="F281" s="408" t="str">
        <f>IF(LEN(A281)=3,"是",IF(B281&lt;&gt;"",IF(SUM(C281:D281)&lt;&gt;0,"是","否"),"是"))</f>
        <v>否</v>
      </c>
      <c r="G281" s="245"/>
    </row>
    <row r="282" s="388" customFormat="1" ht="25" customHeight="1" spans="1:7">
      <c r="A282" s="433" t="s">
        <v>1761</v>
      </c>
      <c r="B282" s="440" t="s">
        <v>1762</v>
      </c>
      <c r="C282" s="435">
        <v>0</v>
      </c>
      <c r="D282" s="435">
        <v>20851</v>
      </c>
      <c r="E282" s="419" t="str">
        <f t="shared" si="26"/>
        <v/>
      </c>
      <c r="F282" s="417" t="str">
        <f>IF(LEN(A282)=3,"是",IF(B282&lt;&gt;"",IF(SUM(C282:D282)&lt;&gt;0,"是","否"),"是"))</f>
        <v>是</v>
      </c>
      <c r="G282" s="418"/>
    </row>
    <row r="283" ht="25" customHeight="1" spans="1:7">
      <c r="A283" s="439" t="s">
        <v>1785</v>
      </c>
      <c r="B283" s="439" t="s">
        <v>1786</v>
      </c>
      <c r="C283" s="438"/>
      <c r="D283" s="435"/>
      <c r="E283" s="416" t="str">
        <f t="shared" si="26"/>
        <v/>
      </c>
      <c r="F283" s="408"/>
      <c r="G283" s="245"/>
    </row>
    <row r="284" ht="25" customHeight="1" spans="1:7">
      <c r="A284" s="433"/>
      <c r="B284" s="440" t="s">
        <v>1787</v>
      </c>
      <c r="C284" s="435"/>
      <c r="D284" s="438"/>
      <c r="E284" s="416" t="str">
        <f t="shared" si="26"/>
        <v/>
      </c>
      <c r="F284" s="408" t="str">
        <f>IF(LEN(A284)=3,"是",IF(B284&lt;&gt;"",IF(SUM(C284:D284)&lt;&gt;0,"是","否"),"是"))</f>
        <v>否</v>
      </c>
      <c r="G284" s="245"/>
    </row>
    <row r="285" s="388" customFormat="1" ht="25" customHeight="1" spans="1:7">
      <c r="A285" s="441"/>
      <c r="B285" s="442" t="s">
        <v>129</v>
      </c>
      <c r="C285" s="435">
        <f>C274+C275+C282</f>
        <v>71658</v>
      </c>
      <c r="D285" s="435">
        <f>D274+D275+D282</f>
        <v>107633</v>
      </c>
      <c r="E285" s="419">
        <f t="shared" si="26"/>
        <v>0.502</v>
      </c>
      <c r="F285" s="417" t="str">
        <f>IF(LEN(A285)=3,"是",IF(B285&lt;&gt;"",IF(SUM(C285:D285)&lt;&gt;0,"是","否"),"是"))</f>
        <v>是</v>
      </c>
      <c r="G285" s="418"/>
    </row>
    <row r="286" spans="3:4">
      <c r="C286" s="443"/>
      <c r="D286" s="443"/>
    </row>
    <row r="287" spans="3:4">
      <c r="C287" s="443"/>
      <c r="D287" s="443"/>
    </row>
    <row r="288" spans="3:4">
      <c r="C288" s="443"/>
      <c r="D288" s="443"/>
    </row>
  </sheetData>
  <sheetProtection sheet="1" objects="1"/>
  <mergeCells count="1">
    <mergeCell ref="B1:E1"/>
  </mergeCells>
  <conditionalFormatting sqref="B281">
    <cfRule type="expression" dxfId="1" priority="12" stopIfTrue="1">
      <formula>"len($A:$A)=3"</formula>
    </cfRule>
  </conditionalFormatting>
  <conditionalFormatting sqref="C281">
    <cfRule type="expression" dxfId="1" priority="6" stopIfTrue="1">
      <formula>"len($A:$A)=3"</formula>
    </cfRule>
  </conditionalFormatting>
  <conditionalFormatting sqref="D281">
    <cfRule type="expression" dxfId="1" priority="5" stopIfTrue="1">
      <formula>"len($A:$A)=3"</formula>
    </cfRule>
  </conditionalFormatting>
  <conditionalFormatting sqref="A283:B283">
    <cfRule type="expression" dxfId="1" priority="1" stopIfTrue="1">
      <formula>"len($A:$A)=3"</formula>
    </cfRule>
  </conditionalFormatting>
  <conditionalFormatting sqref="D282:D283">
    <cfRule type="expression" dxfId="1" priority="3" stopIfTrue="1">
      <formula>"len($A:$A)=3"</formula>
    </cfRule>
  </conditionalFormatting>
  <conditionalFormatting sqref="B282 B284">
    <cfRule type="expression" dxfId="1" priority="10" stopIfTrue="1">
      <formula>"len($A:$A)=3"</formula>
    </cfRule>
  </conditionalFormatting>
  <conditionalFormatting sqref="C282 C284">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5"/>
  <sheetViews>
    <sheetView showGridLines="0" showZeros="0" view="pageBreakPreview" zoomScale="70" zoomScaleNormal="100" workbookViewId="0">
      <selection activeCell="A1" sqref="$A1:$XFD1048576"/>
    </sheetView>
  </sheetViews>
  <sheetFormatPr defaultColWidth="9" defaultRowHeight="13.5" outlineLevelCol="4"/>
  <cols>
    <col min="1" max="1" width="52.1333333333333" style="360" customWidth="1"/>
    <col min="2" max="3" width="20.6333333333333" style="132" customWidth="1"/>
    <col min="4" max="4" width="20.6333333333333" style="361" customWidth="1"/>
    <col min="5" max="5" width="9" hidden="1" customWidth="1"/>
  </cols>
  <sheetData>
    <row r="1" s="358" customFormat="1" ht="45" customHeight="1" spans="1:5">
      <c r="A1" s="362" t="s">
        <v>1788</v>
      </c>
      <c r="B1" s="362"/>
      <c r="C1" s="362"/>
      <c r="D1" s="363"/>
      <c r="E1" s="364"/>
    </row>
    <row r="2" ht="20.1" customHeight="1" spans="1:5">
      <c r="A2" s="365"/>
      <c r="B2" s="366"/>
      <c r="C2" s="367"/>
      <c r="D2" s="368" t="s">
        <v>2</v>
      </c>
      <c r="E2" s="369"/>
    </row>
    <row r="3" ht="45" customHeight="1" spans="1:5">
      <c r="A3" s="255" t="s">
        <v>1143</v>
      </c>
      <c r="B3" s="264" t="s">
        <v>131</v>
      </c>
      <c r="C3" s="264" t="s">
        <v>6</v>
      </c>
      <c r="D3" s="370" t="s">
        <v>132</v>
      </c>
      <c r="E3" s="371" t="s">
        <v>8</v>
      </c>
    </row>
    <row r="4" ht="36" customHeight="1" spans="1:5">
      <c r="A4" s="372" t="s">
        <v>1280</v>
      </c>
      <c r="B4" s="373"/>
      <c r="C4" s="373"/>
      <c r="D4" s="374"/>
      <c r="E4" s="375" t="str">
        <f>IF(A4&lt;&gt;"",IF(SUM(B4:C4)&lt;&gt;0,"是","否"),"是")</f>
        <v>否</v>
      </c>
    </row>
    <row r="5" ht="36" customHeight="1" spans="1:5">
      <c r="A5" s="372" t="s">
        <v>1311</v>
      </c>
      <c r="B5" s="373">
        <v>407</v>
      </c>
      <c r="C5" s="373"/>
      <c r="D5" s="374">
        <f>(C5-B5)/B5</f>
        <v>-1</v>
      </c>
      <c r="E5" s="375" t="str">
        <f t="shared" ref="E5:E15" si="0">IF(A5&lt;&gt;"",IF(SUM(B5:C5)&lt;&gt;0,"是","否"),"是")</f>
        <v>是</v>
      </c>
    </row>
    <row r="6" ht="36" customHeight="1" spans="1:5">
      <c r="A6" s="372" t="s">
        <v>1331</v>
      </c>
      <c r="B6" s="373"/>
      <c r="C6" s="376"/>
      <c r="D6" s="374"/>
      <c r="E6" s="375" t="str">
        <f t="shared" si="0"/>
        <v>否</v>
      </c>
    </row>
    <row r="7" ht="36" customHeight="1" spans="1:5">
      <c r="A7" s="377" t="s">
        <v>1343</v>
      </c>
      <c r="B7" s="373"/>
      <c r="C7" s="373"/>
      <c r="D7" s="374"/>
      <c r="E7" s="378" t="str">
        <f t="shared" si="0"/>
        <v>否</v>
      </c>
    </row>
    <row r="8" ht="36" customHeight="1" spans="1:5">
      <c r="A8" s="372" t="s">
        <v>1439</v>
      </c>
      <c r="B8" s="373"/>
      <c r="C8" s="373"/>
      <c r="D8" s="374"/>
      <c r="E8" s="375" t="str">
        <f t="shared" si="0"/>
        <v>否</v>
      </c>
    </row>
    <row r="9" ht="36" customHeight="1" spans="1:5">
      <c r="A9" s="372" t="s">
        <v>1480</v>
      </c>
      <c r="B9" s="373"/>
      <c r="C9" s="373"/>
      <c r="D9" s="374"/>
      <c r="E9" s="375" t="str">
        <f t="shared" si="0"/>
        <v>否</v>
      </c>
    </row>
    <row r="10" ht="36" customHeight="1" spans="1:5">
      <c r="A10" s="377" t="s">
        <v>1578</v>
      </c>
      <c r="B10" s="373"/>
      <c r="C10" s="373"/>
      <c r="D10" s="374"/>
      <c r="E10" s="378" t="str">
        <f t="shared" si="0"/>
        <v>否</v>
      </c>
    </row>
    <row r="11" ht="36" customHeight="1" spans="1:5">
      <c r="A11" s="372" t="s">
        <v>1585</v>
      </c>
      <c r="B11" s="373"/>
      <c r="C11" s="373">
        <v>33</v>
      </c>
      <c r="D11" s="374"/>
      <c r="E11" s="375" t="str">
        <f t="shared" si="0"/>
        <v>是</v>
      </c>
    </row>
    <row r="12" ht="36" customHeight="1" spans="1:5">
      <c r="A12" s="377" t="s">
        <v>1635</v>
      </c>
      <c r="B12" s="373"/>
      <c r="C12" s="373"/>
      <c r="D12" s="374"/>
      <c r="E12" s="378" t="str">
        <f t="shared" si="0"/>
        <v>否</v>
      </c>
    </row>
    <row r="13" ht="36" customHeight="1" spans="1:5">
      <c r="A13" s="377" t="s">
        <v>1670</v>
      </c>
      <c r="B13" s="373"/>
      <c r="C13" s="373"/>
      <c r="D13" s="374"/>
      <c r="E13" s="378" t="str">
        <f t="shared" si="0"/>
        <v>否</v>
      </c>
    </row>
    <row r="14" ht="36" customHeight="1" spans="1:5">
      <c r="A14" s="377" t="s">
        <v>1705</v>
      </c>
      <c r="B14" s="373"/>
      <c r="C14" s="373"/>
      <c r="D14" s="374"/>
      <c r="E14" s="378" t="str">
        <f t="shared" si="0"/>
        <v>否</v>
      </c>
    </row>
    <row r="15" s="359" customFormat="1" ht="36" customHeight="1" spans="1:5">
      <c r="A15" s="379" t="s">
        <v>1789</v>
      </c>
      <c r="B15" s="380">
        <f>SUM(B4:B14)</f>
        <v>407</v>
      </c>
      <c r="C15" s="380">
        <f>SUM(C4:C14)</f>
        <v>33</v>
      </c>
      <c r="D15" s="381">
        <f>(C15-B15)/B15</f>
        <v>-0.92</v>
      </c>
      <c r="E15" s="382"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60" zoomScaleNormal="100" workbookViewId="0">
      <pane ySplit="3" topLeftCell="A4" activePane="bottomLeft" state="frozen"/>
      <selection/>
      <selection pane="bottomLeft" activeCell="A2" sqref="A$1:D$1048576"/>
    </sheetView>
  </sheetViews>
  <sheetFormatPr defaultColWidth="9" defaultRowHeight="14.25" outlineLevelCol="4"/>
  <cols>
    <col min="1" max="1" width="50.775" style="320" customWidth="1"/>
    <col min="2" max="4" width="20.6333333333333" style="320" customWidth="1"/>
    <col min="5" max="5" width="4.21666666666667" style="344" customWidth="1"/>
    <col min="6" max="6" width="13.775" style="344"/>
    <col min="7" max="16384" width="9" style="344"/>
  </cols>
  <sheetData>
    <row r="1" ht="45" customHeight="1" spans="1:4">
      <c r="A1" s="260" t="s">
        <v>1790</v>
      </c>
      <c r="B1" s="260"/>
      <c r="C1" s="260"/>
      <c r="D1" s="260"/>
    </row>
    <row r="2" ht="20.1" customHeight="1" spans="1:4">
      <c r="A2" s="345"/>
      <c r="B2" s="346"/>
      <c r="C2" s="347"/>
      <c r="D2" s="348" t="s">
        <v>1791</v>
      </c>
    </row>
    <row r="3" ht="45" customHeight="1" spans="1:5">
      <c r="A3" s="289" t="s">
        <v>1792</v>
      </c>
      <c r="B3" s="152" t="s">
        <v>5</v>
      </c>
      <c r="C3" s="152" t="s">
        <v>6</v>
      </c>
      <c r="D3" s="152" t="s">
        <v>7</v>
      </c>
      <c r="E3" s="344" t="s">
        <v>8</v>
      </c>
    </row>
    <row r="4" ht="36" customHeight="1" spans="1:5">
      <c r="A4" s="254" t="s">
        <v>1793</v>
      </c>
      <c r="B4" s="312">
        <f>SUM(B5:B22)</f>
        <v>373</v>
      </c>
      <c r="C4" s="312">
        <f>SUM(C5:C22)</f>
        <v>300</v>
      </c>
      <c r="D4" s="349">
        <f>(C4-B4)/B4</f>
        <v>-0.196</v>
      </c>
      <c r="E4" s="350" t="str">
        <f t="shared" ref="E4:E41" si="0">IF(A4&lt;&gt;"",IF(SUM(B4:C4)&lt;&gt;0,"是","否"),"是")</f>
        <v>是</v>
      </c>
    </row>
    <row r="5" ht="36" customHeight="1" spans="1:5">
      <c r="A5" s="337" t="s">
        <v>1794</v>
      </c>
      <c r="B5" s="315"/>
      <c r="C5" s="300"/>
      <c r="D5" s="349"/>
      <c r="E5" s="350" t="str">
        <f t="shared" si="0"/>
        <v>否</v>
      </c>
    </row>
    <row r="6" ht="36" customHeight="1" spans="1:5">
      <c r="A6" s="337" t="s">
        <v>1795</v>
      </c>
      <c r="B6" s="315"/>
      <c r="C6" s="315"/>
      <c r="D6" s="349"/>
      <c r="E6" s="350" t="str">
        <f t="shared" si="0"/>
        <v>否</v>
      </c>
    </row>
    <row r="7" ht="36" customHeight="1" spans="1:5">
      <c r="A7" s="337" t="s">
        <v>1796</v>
      </c>
      <c r="B7" s="351"/>
      <c r="C7" s="300"/>
      <c r="D7" s="349"/>
      <c r="E7" s="350" t="str">
        <f t="shared" si="0"/>
        <v>否</v>
      </c>
    </row>
    <row r="8" ht="36" customHeight="1" spans="1:5">
      <c r="A8" s="337" t="s">
        <v>1797</v>
      </c>
      <c r="B8" s="315"/>
      <c r="C8" s="300"/>
      <c r="D8" s="349"/>
      <c r="E8" s="350" t="str">
        <f t="shared" si="0"/>
        <v>否</v>
      </c>
    </row>
    <row r="9" ht="36" customHeight="1" spans="1:5">
      <c r="A9" s="337" t="s">
        <v>1798</v>
      </c>
      <c r="B9" s="351"/>
      <c r="C9" s="300"/>
      <c r="D9" s="349"/>
      <c r="E9" s="350" t="str">
        <f t="shared" si="0"/>
        <v>否</v>
      </c>
    </row>
    <row r="10" ht="36" customHeight="1" spans="1:5">
      <c r="A10" s="337" t="s">
        <v>1799</v>
      </c>
      <c r="B10" s="315"/>
      <c r="C10" s="300"/>
      <c r="D10" s="349"/>
      <c r="E10" s="350" t="str">
        <f t="shared" si="0"/>
        <v>否</v>
      </c>
    </row>
    <row r="11" ht="36" customHeight="1" spans="1:5">
      <c r="A11" s="337" t="s">
        <v>1800</v>
      </c>
      <c r="B11" s="315"/>
      <c r="C11" s="300"/>
      <c r="D11" s="349"/>
      <c r="E11" s="350" t="str">
        <f t="shared" si="0"/>
        <v>否</v>
      </c>
    </row>
    <row r="12" ht="36" customHeight="1" spans="1:5">
      <c r="A12" s="337" t="s">
        <v>1801</v>
      </c>
      <c r="B12" s="315"/>
      <c r="C12" s="300"/>
      <c r="D12" s="349"/>
      <c r="E12" s="350" t="str">
        <f t="shared" si="0"/>
        <v>否</v>
      </c>
    </row>
    <row r="13" ht="36" customHeight="1" spans="1:5">
      <c r="A13" s="337" t="s">
        <v>1802</v>
      </c>
      <c r="B13" s="299"/>
      <c r="C13" s="315"/>
      <c r="D13" s="349"/>
      <c r="E13" s="350" t="str">
        <f t="shared" si="0"/>
        <v>否</v>
      </c>
    </row>
    <row r="14" ht="36" customHeight="1" spans="1:5">
      <c r="A14" s="337" t="s">
        <v>1803</v>
      </c>
      <c r="B14" s="299"/>
      <c r="C14" s="300"/>
      <c r="D14" s="349"/>
      <c r="E14" s="350" t="str">
        <f t="shared" si="0"/>
        <v>否</v>
      </c>
    </row>
    <row r="15" ht="36" customHeight="1" spans="1:5">
      <c r="A15" s="337" t="s">
        <v>1804</v>
      </c>
      <c r="B15" s="299"/>
      <c r="C15" s="352"/>
      <c r="D15" s="349"/>
      <c r="E15" s="350" t="str">
        <f t="shared" si="0"/>
        <v>否</v>
      </c>
    </row>
    <row r="16" ht="36" customHeight="1" spans="1:5">
      <c r="A16" s="337" t="s">
        <v>1805</v>
      </c>
      <c r="B16" s="299"/>
      <c r="C16" s="352"/>
      <c r="D16" s="349"/>
      <c r="E16" s="350" t="str">
        <f t="shared" si="0"/>
        <v>否</v>
      </c>
    </row>
    <row r="17" ht="36" customHeight="1" spans="1:5">
      <c r="A17" s="337" t="s">
        <v>1806</v>
      </c>
      <c r="B17" s="315"/>
      <c r="C17" s="300"/>
      <c r="D17" s="349"/>
      <c r="E17" s="350" t="str">
        <f t="shared" si="0"/>
        <v>否</v>
      </c>
    </row>
    <row r="18" ht="36" customHeight="1" spans="1:5">
      <c r="A18" s="337" t="s">
        <v>1807</v>
      </c>
      <c r="B18" s="299"/>
      <c r="C18" s="352"/>
      <c r="D18" s="349"/>
      <c r="E18" s="350" t="str">
        <f t="shared" si="0"/>
        <v>否</v>
      </c>
    </row>
    <row r="19" ht="36" customHeight="1" spans="1:5">
      <c r="A19" s="337" t="s">
        <v>1808</v>
      </c>
      <c r="B19" s="299"/>
      <c r="C19" s="352"/>
      <c r="D19" s="349"/>
      <c r="E19" s="350" t="str">
        <f t="shared" si="0"/>
        <v>否</v>
      </c>
    </row>
    <row r="20" ht="36" customHeight="1" spans="1:5">
      <c r="A20" s="337" t="s">
        <v>1809</v>
      </c>
      <c r="B20" s="315"/>
      <c r="C20" s="352"/>
      <c r="D20" s="349"/>
      <c r="E20" s="350" t="str">
        <f t="shared" si="0"/>
        <v>否</v>
      </c>
    </row>
    <row r="21" ht="36" customHeight="1" spans="1:5">
      <c r="A21" s="337" t="s">
        <v>1810</v>
      </c>
      <c r="B21" s="299"/>
      <c r="C21" s="300"/>
      <c r="D21" s="349"/>
      <c r="E21" s="350" t="str">
        <f t="shared" si="0"/>
        <v>否</v>
      </c>
    </row>
    <row r="22" s="342" customFormat="1" ht="36" customHeight="1" spans="1:5">
      <c r="A22" s="337" t="s">
        <v>1811</v>
      </c>
      <c r="B22" s="299">
        <v>373</v>
      </c>
      <c r="C22" s="300">
        <v>300</v>
      </c>
      <c r="D22" s="353">
        <f>(C22-B22)/B22</f>
        <v>-0.196</v>
      </c>
      <c r="E22" s="354" t="str">
        <f t="shared" si="0"/>
        <v>是</v>
      </c>
    </row>
    <row r="23" ht="36" customHeight="1" spans="1:5">
      <c r="A23" s="254" t="s">
        <v>1812</v>
      </c>
      <c r="B23" s="312"/>
      <c r="C23" s="312"/>
      <c r="D23" s="349"/>
      <c r="E23" s="350" t="str">
        <f t="shared" si="0"/>
        <v>否</v>
      </c>
    </row>
    <row r="24" ht="36" customHeight="1" spans="1:5">
      <c r="A24" s="270" t="s">
        <v>1813</v>
      </c>
      <c r="B24" s="299"/>
      <c r="C24" s="300"/>
      <c r="D24" s="349"/>
      <c r="E24" s="350" t="str">
        <f t="shared" si="0"/>
        <v>否</v>
      </c>
    </row>
    <row r="25" ht="36" customHeight="1" spans="1:5">
      <c r="A25" s="270" t="s">
        <v>1814</v>
      </c>
      <c r="B25" s="299"/>
      <c r="C25" s="300"/>
      <c r="D25" s="349"/>
      <c r="E25" s="350" t="str">
        <f t="shared" si="0"/>
        <v>否</v>
      </c>
    </row>
    <row r="26" ht="36" customHeight="1" spans="1:5">
      <c r="A26" s="270" t="s">
        <v>1815</v>
      </c>
      <c r="B26" s="299"/>
      <c r="C26" s="300"/>
      <c r="D26" s="349"/>
      <c r="E26" s="350" t="str">
        <f t="shared" si="0"/>
        <v>否</v>
      </c>
    </row>
    <row r="27" ht="36" customHeight="1" spans="1:5">
      <c r="A27" s="270" t="s">
        <v>1816</v>
      </c>
      <c r="B27" s="299"/>
      <c r="C27" s="300"/>
      <c r="D27" s="349"/>
      <c r="E27" s="350" t="str">
        <f t="shared" si="0"/>
        <v>否</v>
      </c>
    </row>
    <row r="28" ht="36" customHeight="1" spans="1:5">
      <c r="A28" s="254" t="s">
        <v>1817</v>
      </c>
      <c r="B28" s="312"/>
      <c r="C28" s="312"/>
      <c r="D28" s="349"/>
      <c r="E28" s="350" t="str">
        <f t="shared" si="0"/>
        <v>否</v>
      </c>
    </row>
    <row r="29" ht="36" customHeight="1" spans="1:5">
      <c r="A29" s="270" t="s">
        <v>1818</v>
      </c>
      <c r="B29" s="299"/>
      <c r="C29" s="300"/>
      <c r="D29" s="349"/>
      <c r="E29" s="350" t="str">
        <f t="shared" si="0"/>
        <v>否</v>
      </c>
    </row>
    <row r="30" ht="36" customHeight="1" spans="1:5">
      <c r="A30" s="270" t="s">
        <v>1819</v>
      </c>
      <c r="B30" s="315"/>
      <c r="C30" s="300"/>
      <c r="D30" s="349"/>
      <c r="E30" s="350" t="str">
        <f t="shared" si="0"/>
        <v>否</v>
      </c>
    </row>
    <row r="31" ht="36" customHeight="1" spans="1:5">
      <c r="A31" s="270" t="s">
        <v>1820</v>
      </c>
      <c r="B31" s="299"/>
      <c r="C31" s="300"/>
      <c r="D31" s="349"/>
      <c r="E31" s="350" t="str">
        <f t="shared" si="0"/>
        <v>否</v>
      </c>
    </row>
    <row r="32" ht="36" customHeight="1" spans="1:5">
      <c r="A32" s="254" t="s">
        <v>1821</v>
      </c>
      <c r="B32" s="312"/>
      <c r="C32" s="312"/>
      <c r="D32" s="349"/>
      <c r="E32" s="350" t="str">
        <f t="shared" si="0"/>
        <v>否</v>
      </c>
    </row>
    <row r="33" ht="36" customHeight="1" spans="1:5">
      <c r="A33" s="270" t="s">
        <v>1822</v>
      </c>
      <c r="B33" s="315"/>
      <c r="C33" s="316"/>
      <c r="D33" s="349"/>
      <c r="E33" s="350" t="str">
        <f t="shared" si="0"/>
        <v>否</v>
      </c>
    </row>
    <row r="34" ht="36" customHeight="1" spans="1:5">
      <c r="A34" s="270" t="s">
        <v>1823</v>
      </c>
      <c r="B34" s="299"/>
      <c r="C34" s="316"/>
      <c r="D34" s="349"/>
      <c r="E34" s="350" t="str">
        <f t="shared" si="0"/>
        <v>否</v>
      </c>
    </row>
    <row r="35" ht="36" customHeight="1" spans="1:5">
      <c r="A35" s="270" t="s">
        <v>1824</v>
      </c>
      <c r="B35" s="299"/>
      <c r="C35" s="352"/>
      <c r="D35" s="349"/>
      <c r="E35" s="350" t="str">
        <f t="shared" si="0"/>
        <v>否</v>
      </c>
    </row>
    <row r="36" ht="36" customHeight="1" spans="1:5">
      <c r="A36" s="254" t="s">
        <v>1825</v>
      </c>
      <c r="B36" s="355"/>
      <c r="C36" s="356"/>
      <c r="D36" s="349"/>
      <c r="E36" s="350" t="str">
        <f t="shared" si="0"/>
        <v>否</v>
      </c>
    </row>
    <row r="37" ht="36" customHeight="1" spans="1:5">
      <c r="A37" s="357" t="s">
        <v>1826</v>
      </c>
      <c r="B37" s="312">
        <f>SUM(B4,B23,B28,B32,B36)</f>
        <v>373</v>
      </c>
      <c r="C37" s="312">
        <f>SUM(C4,C23,C28,C32,C36)</f>
        <v>300</v>
      </c>
      <c r="D37" s="349">
        <f>(C37-B37)/B37</f>
        <v>-0.196</v>
      </c>
      <c r="E37" s="350" t="str">
        <f t="shared" si="0"/>
        <v>是</v>
      </c>
    </row>
    <row r="38" s="343" customFormat="1" ht="36" customHeight="1" spans="1:5">
      <c r="A38" s="311" t="s">
        <v>1827</v>
      </c>
      <c r="B38" s="312">
        <f>SUM(B39:B40)</f>
        <v>18</v>
      </c>
      <c r="C38" s="312">
        <f>SUM(C39:C40)</f>
        <v>9</v>
      </c>
      <c r="D38" s="349">
        <f>(C38-B38)/B38</f>
        <v>-0.5</v>
      </c>
      <c r="E38" s="350" t="str">
        <f t="shared" si="0"/>
        <v>是</v>
      </c>
    </row>
    <row r="39" ht="36" customHeight="1" spans="1:5">
      <c r="A39" s="314" t="s">
        <v>1828</v>
      </c>
      <c r="B39" s="315">
        <v>9</v>
      </c>
      <c r="C39" s="316">
        <v>9</v>
      </c>
      <c r="D39" s="349">
        <f>(C39-B39)/B39</f>
        <v>0</v>
      </c>
      <c r="E39" s="350"/>
    </row>
    <row r="40" s="342" customFormat="1" ht="36" customHeight="1" spans="1:5">
      <c r="A40" s="314" t="s">
        <v>64</v>
      </c>
      <c r="B40" s="315">
        <v>9</v>
      </c>
      <c r="C40" s="316"/>
      <c r="D40" s="353">
        <f>(C40-B40)/B40</f>
        <v>-1</v>
      </c>
      <c r="E40" s="354" t="str">
        <f>IF(A40&lt;&gt;"",IF(SUM(B40:C40)&lt;&gt;0,"是","否"),"是")</f>
        <v>是</v>
      </c>
    </row>
    <row r="41" ht="36" customHeight="1" spans="1:5">
      <c r="A41" s="357" t="s">
        <v>69</v>
      </c>
      <c r="B41" s="312">
        <f>SUM(B37:B38)</f>
        <v>391</v>
      </c>
      <c r="C41" s="312">
        <f>SUM(C37:C38)</f>
        <v>309</v>
      </c>
      <c r="D41" s="349">
        <f>(C41-B41)/B41</f>
        <v>-0.21</v>
      </c>
      <c r="E41" s="350" t="str">
        <f>IF(A41&lt;&gt;"",IF(SUM(B41:C41)&lt;&gt;0,"是","否"),"是")</f>
        <v>是</v>
      </c>
    </row>
    <row r="42" spans="2:2">
      <c r="B42" s="341"/>
    </row>
    <row r="43" spans="2:3">
      <c r="B43" s="341"/>
      <c r="C43" s="341"/>
    </row>
    <row r="44" spans="2:2">
      <c r="B44" s="341"/>
    </row>
    <row r="45" spans="2:3">
      <c r="B45" s="341"/>
      <c r="C45" s="341"/>
    </row>
    <row r="46" spans="2:2">
      <c r="B46" s="341"/>
    </row>
    <row r="47" spans="2:2">
      <c r="B47" s="341"/>
    </row>
    <row r="48" spans="2:3">
      <c r="B48" s="341"/>
      <c r="C48" s="341"/>
    </row>
    <row r="49" spans="2:2">
      <c r="B49" s="341"/>
    </row>
    <row r="50" spans="2:2">
      <c r="B50" s="341"/>
    </row>
    <row r="51" spans="2:2">
      <c r="B51" s="341"/>
    </row>
    <row r="52" spans="2:2">
      <c r="B52" s="341"/>
    </row>
    <row r="53" spans="2:3">
      <c r="B53" s="341"/>
      <c r="C53" s="341"/>
    </row>
    <row r="54" spans="2:2">
      <c r="B54" s="341"/>
    </row>
  </sheetData>
  <sheetProtection sheet="1" objects="1"/>
  <mergeCells count="1">
    <mergeCell ref="A1:D1"/>
  </mergeCells>
  <conditionalFormatting sqref="E3:F40 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60" zoomScaleNormal="100" workbookViewId="0">
      <selection activeCell="A2" sqref="A$1:D$1048576"/>
    </sheetView>
  </sheetViews>
  <sheetFormatPr defaultColWidth="9" defaultRowHeight="14.25" outlineLevelCol="4"/>
  <cols>
    <col min="1" max="1" width="50.775" style="281" customWidth="1"/>
    <col min="2" max="2" width="20.6333333333333" style="281" customWidth="1"/>
    <col min="3" max="3" width="20.6333333333333" style="320" customWidth="1"/>
    <col min="4" max="4" width="20.6333333333333" style="281" customWidth="1"/>
    <col min="5" max="5" width="4.775" style="283" hidden="1" customWidth="1"/>
    <col min="6" max="16384" width="9" style="283"/>
  </cols>
  <sheetData>
    <row r="1" ht="45" customHeight="1" spans="1:5">
      <c r="A1" s="321" t="s">
        <v>1829</v>
      </c>
      <c r="B1" s="321"/>
      <c r="C1" s="321"/>
      <c r="D1" s="321"/>
      <c r="E1" s="322"/>
    </row>
    <row r="2" ht="20.1" customHeight="1" spans="1:5">
      <c r="A2" s="323"/>
      <c r="B2" s="323"/>
      <c r="C2" s="323"/>
      <c r="D2" s="324" t="s">
        <v>2</v>
      </c>
      <c r="E2" s="325"/>
    </row>
    <row r="3" ht="45" customHeight="1" spans="1:5">
      <c r="A3" s="326" t="s">
        <v>4</v>
      </c>
      <c r="B3" s="264" t="s">
        <v>5</v>
      </c>
      <c r="C3" s="264" t="s">
        <v>6</v>
      </c>
      <c r="D3" s="264" t="s">
        <v>7</v>
      </c>
      <c r="E3" s="327" t="s">
        <v>8</v>
      </c>
    </row>
    <row r="4" s="279" customFormat="1" ht="35.1" customHeight="1" spans="1:5">
      <c r="A4" s="254" t="s">
        <v>1830</v>
      </c>
      <c r="B4" s="328">
        <f>SUM(B5:B10)</f>
        <v>18</v>
      </c>
      <c r="C4" s="328">
        <f>SUM(C5:C10)</f>
        <v>9</v>
      </c>
      <c r="D4" s="329">
        <f t="shared" ref="D4:D9" si="0">IF(B4&gt;0,C4/B4-1,IF(B4&lt;0,-(C4/B4-1),""))</f>
        <v>-0.5</v>
      </c>
      <c r="E4" s="330" t="str">
        <f t="shared" ref="E4:E28" si="1">IF(A4&lt;&gt;"",IF(SUM(B4:C4)&lt;&gt;0,"是","否"),"是")</f>
        <v>是</v>
      </c>
    </row>
    <row r="5" ht="35.1" customHeight="1" spans="1:5">
      <c r="A5" s="267" t="s">
        <v>1831</v>
      </c>
      <c r="B5" s="331"/>
      <c r="C5" s="331"/>
      <c r="D5" s="293" t="str">
        <f t="shared" si="0"/>
        <v/>
      </c>
      <c r="E5" s="332" t="str">
        <f t="shared" si="1"/>
        <v>否</v>
      </c>
    </row>
    <row r="6" ht="35.1" customHeight="1" spans="1:5">
      <c r="A6" s="267" t="s">
        <v>1832</v>
      </c>
      <c r="B6" s="331"/>
      <c r="C6" s="331"/>
      <c r="D6" s="293" t="str">
        <f t="shared" si="0"/>
        <v/>
      </c>
      <c r="E6" s="332" t="str">
        <f t="shared" si="1"/>
        <v>否</v>
      </c>
    </row>
    <row r="7" ht="35.1" customHeight="1" spans="1:5">
      <c r="A7" s="267" t="s">
        <v>1833</v>
      </c>
      <c r="B7" s="331">
        <v>18</v>
      </c>
      <c r="C7" s="331">
        <v>9</v>
      </c>
      <c r="D7" s="293">
        <f t="shared" si="0"/>
        <v>-0.5</v>
      </c>
      <c r="E7" s="332" t="str">
        <f t="shared" si="1"/>
        <v>是</v>
      </c>
    </row>
    <row r="8" ht="35.1" customHeight="1" spans="1:5">
      <c r="A8" s="267" t="s">
        <v>1834</v>
      </c>
      <c r="B8" s="331"/>
      <c r="C8" s="331"/>
      <c r="D8" s="293" t="str">
        <f t="shared" si="0"/>
        <v/>
      </c>
      <c r="E8" s="332" t="str">
        <f t="shared" si="1"/>
        <v>否</v>
      </c>
    </row>
    <row r="9" ht="35.1" customHeight="1" spans="1:5">
      <c r="A9" s="267" t="s">
        <v>1835</v>
      </c>
      <c r="B9" s="333"/>
      <c r="C9" s="333"/>
      <c r="D9" s="293" t="str">
        <f t="shared" si="0"/>
        <v/>
      </c>
      <c r="E9" s="332" t="str">
        <f t="shared" si="1"/>
        <v>否</v>
      </c>
    </row>
    <row r="10" ht="35.1" customHeight="1" spans="1:5">
      <c r="A10" s="267" t="s">
        <v>1836</v>
      </c>
      <c r="B10" s="331"/>
      <c r="C10" s="331"/>
      <c r="D10" s="334"/>
      <c r="E10" s="332" t="str">
        <f t="shared" si="1"/>
        <v>否</v>
      </c>
    </row>
    <row r="11" ht="35.1" customHeight="1" spans="1:5">
      <c r="A11" s="254" t="s">
        <v>1837</v>
      </c>
      <c r="B11" s="335"/>
      <c r="C11" s="335"/>
      <c r="D11" s="336"/>
      <c r="E11" s="332" t="str">
        <f t="shared" si="1"/>
        <v>否</v>
      </c>
    </row>
    <row r="12" ht="35.1" customHeight="1" spans="1:5">
      <c r="A12" s="267" t="s">
        <v>1838</v>
      </c>
      <c r="B12" s="331"/>
      <c r="C12" s="331"/>
      <c r="D12" s="334"/>
      <c r="E12" s="332" t="str">
        <f t="shared" si="1"/>
        <v>否</v>
      </c>
    </row>
    <row r="13" ht="35.1" customHeight="1" spans="1:5">
      <c r="A13" s="267" t="s">
        <v>1839</v>
      </c>
      <c r="B13" s="331"/>
      <c r="C13" s="331"/>
      <c r="D13" s="334"/>
      <c r="E13" s="332" t="str">
        <f t="shared" si="1"/>
        <v>否</v>
      </c>
    </row>
    <row r="14" ht="35.1" customHeight="1" spans="1:5">
      <c r="A14" s="267" t="s">
        <v>1840</v>
      </c>
      <c r="B14" s="333"/>
      <c r="C14" s="333"/>
      <c r="D14" s="293" t="str">
        <f>IF(B14&gt;0,C14/B14-1,IF(B14&lt;0,-(C14/B14-1),""))</f>
        <v/>
      </c>
      <c r="E14" s="332" t="str">
        <f t="shared" si="1"/>
        <v>否</v>
      </c>
    </row>
    <row r="15" ht="35.1" customHeight="1" spans="1:5">
      <c r="A15" s="267" t="s">
        <v>1841</v>
      </c>
      <c r="B15" s="333"/>
      <c r="C15" s="333"/>
      <c r="D15" s="293" t="str">
        <f>IF(B15&gt;0,C15/B15-1,IF(B15&lt;0,-(C15/B15-1),""))</f>
        <v/>
      </c>
      <c r="E15" s="332" t="str">
        <f t="shared" si="1"/>
        <v>否</v>
      </c>
    </row>
    <row r="16" ht="35.1" customHeight="1" spans="1:5">
      <c r="A16" s="267" t="s">
        <v>1842</v>
      </c>
      <c r="B16" s="331"/>
      <c r="C16" s="331"/>
      <c r="D16" s="293" t="str">
        <f t="shared" ref="D16:D28" si="2">IF(B16&gt;0,C16/B16-1,IF(B16&lt;0,-(C16/B16-1),""))</f>
        <v/>
      </c>
      <c r="E16" s="332" t="str">
        <f t="shared" si="1"/>
        <v>否</v>
      </c>
    </row>
    <row r="17" s="319" customFormat="1" ht="35.1" customHeight="1" spans="1:5">
      <c r="A17" s="254" t="s">
        <v>1843</v>
      </c>
      <c r="B17" s="335"/>
      <c r="C17" s="335"/>
      <c r="D17" s="293" t="str">
        <f t="shared" si="2"/>
        <v/>
      </c>
      <c r="E17" s="332" t="str">
        <f t="shared" si="1"/>
        <v>否</v>
      </c>
    </row>
    <row r="18" ht="35.1" customHeight="1" spans="1:5">
      <c r="A18" s="267" t="s">
        <v>1844</v>
      </c>
      <c r="B18" s="331"/>
      <c r="C18" s="331"/>
      <c r="D18" s="293" t="str">
        <f t="shared" si="2"/>
        <v/>
      </c>
      <c r="E18" s="332" t="str">
        <f t="shared" si="1"/>
        <v>否</v>
      </c>
    </row>
    <row r="19" ht="35.1" customHeight="1" spans="1:5">
      <c r="A19" s="254" t="s">
        <v>1845</v>
      </c>
      <c r="B19" s="335"/>
      <c r="C19" s="335"/>
      <c r="D19" s="293" t="str">
        <f t="shared" si="2"/>
        <v/>
      </c>
      <c r="E19" s="332" t="str">
        <f t="shared" si="1"/>
        <v>否</v>
      </c>
    </row>
    <row r="20" ht="35.1" customHeight="1" spans="1:5">
      <c r="A20" s="337" t="s">
        <v>1846</v>
      </c>
      <c r="B20" s="331"/>
      <c r="C20" s="331"/>
      <c r="D20" s="293" t="str">
        <f t="shared" si="2"/>
        <v/>
      </c>
      <c r="E20" s="332" t="str">
        <f t="shared" si="1"/>
        <v>否</v>
      </c>
    </row>
    <row r="21" ht="35.1" customHeight="1" spans="1:5">
      <c r="A21" s="254" t="s">
        <v>1847</v>
      </c>
      <c r="B21" s="335"/>
      <c r="C21" s="335"/>
      <c r="D21" s="293" t="str">
        <f t="shared" si="2"/>
        <v/>
      </c>
      <c r="E21" s="332" t="str">
        <f t="shared" si="1"/>
        <v>否</v>
      </c>
    </row>
    <row r="22" ht="35.1" customHeight="1" spans="1:5">
      <c r="A22" s="267" t="s">
        <v>1848</v>
      </c>
      <c r="B22" s="331"/>
      <c r="C22" s="331"/>
      <c r="D22" s="293" t="str">
        <f t="shared" si="2"/>
        <v/>
      </c>
      <c r="E22" s="332" t="str">
        <f t="shared" si="1"/>
        <v>否</v>
      </c>
    </row>
    <row r="23" s="279" customFormat="1" ht="35.1" customHeight="1" spans="1:5">
      <c r="A23" s="310" t="s">
        <v>1849</v>
      </c>
      <c r="B23" s="335">
        <f>SUM(B4,B11,B17,B19,B21)</f>
        <v>18</v>
      </c>
      <c r="C23" s="335">
        <f>SUM(C4,C11,C17,C19,C21)</f>
        <v>9</v>
      </c>
      <c r="D23" s="329">
        <f t="shared" si="2"/>
        <v>-0.5</v>
      </c>
      <c r="E23" s="330" t="str">
        <f t="shared" si="1"/>
        <v>是</v>
      </c>
    </row>
    <row r="24" ht="35.1" customHeight="1" spans="1:5">
      <c r="A24" s="338" t="s">
        <v>1850</v>
      </c>
      <c r="B24" s="335">
        <f>SUM(B25:B27)</f>
        <v>373</v>
      </c>
      <c r="C24" s="335">
        <f>SUM(C25:C27)</f>
        <v>300</v>
      </c>
      <c r="D24" s="293">
        <f t="shared" si="2"/>
        <v>-0.196</v>
      </c>
      <c r="E24" s="332" t="str">
        <f t="shared" si="1"/>
        <v>是</v>
      </c>
    </row>
    <row r="25" ht="35.1" customHeight="1" spans="1:5">
      <c r="A25" s="339" t="s">
        <v>1851</v>
      </c>
      <c r="B25" s="333">
        <v>373</v>
      </c>
      <c r="C25" s="333">
        <v>300</v>
      </c>
      <c r="D25" s="293">
        <f t="shared" si="2"/>
        <v>-0.196</v>
      </c>
      <c r="E25" s="332" t="str">
        <f t="shared" si="1"/>
        <v>是</v>
      </c>
    </row>
    <row r="26" ht="35.1" customHeight="1" spans="1:5">
      <c r="A26" s="340" t="s">
        <v>1852</v>
      </c>
      <c r="B26" s="331"/>
      <c r="C26" s="331"/>
      <c r="D26" s="293" t="str">
        <f t="shared" si="2"/>
        <v/>
      </c>
      <c r="E26" s="332" t="str">
        <f t="shared" si="1"/>
        <v>否</v>
      </c>
    </row>
    <row r="27" ht="35.1" customHeight="1" spans="1:5">
      <c r="A27" s="340" t="s">
        <v>1853</v>
      </c>
      <c r="B27" s="331"/>
      <c r="C27" s="335"/>
      <c r="D27" s="293" t="str">
        <f t="shared" si="2"/>
        <v/>
      </c>
      <c r="E27" s="332" t="str">
        <f t="shared" si="1"/>
        <v>否</v>
      </c>
    </row>
    <row r="28" ht="35.1" customHeight="1" spans="1:5">
      <c r="A28" s="273" t="s">
        <v>129</v>
      </c>
      <c r="B28" s="335">
        <f>SUM(B23:B24)</f>
        <v>391</v>
      </c>
      <c r="C28" s="335">
        <f>SUM(C23:C24)</f>
        <v>309</v>
      </c>
      <c r="D28" s="293">
        <f t="shared" si="2"/>
        <v>-0.21</v>
      </c>
      <c r="E28" s="332" t="str">
        <f t="shared" si="1"/>
        <v>是</v>
      </c>
    </row>
    <row r="29" spans="2:2">
      <c r="B29" s="317"/>
    </row>
    <row r="30" spans="2:3">
      <c r="B30" s="317"/>
      <c r="C30" s="341"/>
    </row>
    <row r="31" spans="2:2">
      <c r="B31" s="317"/>
    </row>
    <row r="32" spans="2:3">
      <c r="B32" s="317"/>
      <c r="C32" s="341"/>
    </row>
    <row r="33" spans="2:2">
      <c r="B33" s="317"/>
    </row>
    <row r="34" spans="2:2">
      <c r="B34" s="317"/>
    </row>
    <row r="35" spans="2:3">
      <c r="B35" s="317"/>
      <c r="C35" s="341"/>
    </row>
    <row r="36" spans="2:2">
      <c r="B36" s="317"/>
    </row>
    <row r="37" spans="2:2">
      <c r="B37" s="317"/>
    </row>
    <row r="38" spans="2:2">
      <c r="B38" s="317"/>
    </row>
    <row r="39" spans="2:2">
      <c r="B39" s="317"/>
    </row>
    <row r="40" spans="2:3">
      <c r="B40" s="317"/>
      <c r="C40" s="341"/>
    </row>
    <row r="41" spans="2:2">
      <c r="B41" s="317"/>
    </row>
  </sheetData>
  <sheetProtection sheet="1" objects="1"/>
  <mergeCells count="1">
    <mergeCell ref="A1:D1"/>
  </mergeCells>
  <conditionalFormatting sqref="E29">
    <cfRule type="cellIs" dxfId="3" priority="1" stopIfTrue="1" operator="lessThanOrEqual">
      <formula>-1</formula>
    </cfRule>
  </conditionalFormatting>
  <conditionalFormatting sqref="E3:E29 D4: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70" zoomScaleNormal="100" workbookViewId="0">
      <selection activeCell="A2" sqref="A$1:D$1048576"/>
    </sheetView>
  </sheetViews>
  <sheetFormatPr defaultColWidth="9" defaultRowHeight="20.25" outlineLevelCol="4"/>
  <cols>
    <col min="1" max="1" width="52.6666666666667" style="281" customWidth="1"/>
    <col min="2" max="2" width="20.6333333333333" style="281" customWidth="1"/>
    <col min="3" max="3" width="20.6333333333333" style="282" customWidth="1"/>
    <col min="4" max="4" width="20.6333333333333" style="281" customWidth="1"/>
    <col min="5" max="5" width="4.44166666666667" style="283" hidden="1" customWidth="1"/>
    <col min="6" max="16384" width="9" style="283"/>
  </cols>
  <sheetData>
    <row r="1" ht="45" customHeight="1" spans="1:4">
      <c r="A1" s="284" t="s">
        <v>1854</v>
      </c>
      <c r="B1" s="284"/>
      <c r="C1" s="285"/>
      <c r="D1" s="284"/>
    </row>
    <row r="2" ht="20.1" customHeight="1" spans="1:4">
      <c r="A2" s="286"/>
      <c r="B2" s="286"/>
      <c r="C2" s="287"/>
      <c r="D2" s="288" t="s">
        <v>2</v>
      </c>
    </row>
    <row r="3" ht="45" customHeight="1" spans="1:5">
      <c r="A3" s="289" t="s">
        <v>1792</v>
      </c>
      <c r="B3" s="264" t="s">
        <v>131</v>
      </c>
      <c r="C3" s="264" t="s">
        <v>6</v>
      </c>
      <c r="D3" s="264" t="s">
        <v>7</v>
      </c>
      <c r="E3" s="283" t="s">
        <v>8</v>
      </c>
    </row>
    <row r="4" ht="36" customHeight="1" spans="1:5">
      <c r="A4" s="254" t="s">
        <v>1855</v>
      </c>
      <c r="B4" s="158">
        <f>SUBTOTAL(9,B5:B20)</f>
        <v>300</v>
      </c>
      <c r="C4" s="158">
        <f>SUBTOTAL(9,C5:C20)</f>
        <v>300</v>
      </c>
      <c r="D4" s="290">
        <f>(C4-B4)/B4</f>
        <v>0</v>
      </c>
      <c r="E4" s="233" t="str">
        <f t="shared" ref="E4:E35" si="0">IF(A4&lt;&gt;"",IF(SUM(B4:C4)&lt;&gt;0,"是","否"),"是")</f>
        <v>是</v>
      </c>
    </row>
    <row r="5" ht="36" customHeight="1" spans="1:5">
      <c r="A5" s="270" t="s">
        <v>1794</v>
      </c>
      <c r="B5" s="158"/>
      <c r="C5" s="291"/>
      <c r="D5" s="290"/>
      <c r="E5" s="233" t="str">
        <f t="shared" si="0"/>
        <v>否</v>
      </c>
    </row>
    <row r="6" ht="36" customHeight="1" spans="1:5">
      <c r="A6" s="270" t="s">
        <v>1795</v>
      </c>
      <c r="B6" s="268"/>
      <c r="C6" s="292"/>
      <c r="D6" s="293" t="str">
        <f>IF(B6&gt;0,C6/B6-1,IF(B6&lt;0,-(C6/B6-1),""))</f>
        <v/>
      </c>
      <c r="E6" s="233" t="str">
        <f t="shared" si="0"/>
        <v>否</v>
      </c>
    </row>
    <row r="7" ht="36" customHeight="1" spans="1:5">
      <c r="A7" s="270" t="s">
        <v>1796</v>
      </c>
      <c r="B7" s="294"/>
      <c r="C7" s="291"/>
      <c r="D7" s="290"/>
      <c r="E7" s="233" t="str">
        <f t="shared" si="0"/>
        <v>否</v>
      </c>
    </row>
    <row r="8" ht="36" customHeight="1" spans="1:5">
      <c r="A8" s="270" t="s">
        <v>1797</v>
      </c>
      <c r="B8" s="295"/>
      <c r="C8" s="292">
        <v>0</v>
      </c>
      <c r="D8" s="293" t="str">
        <f>IF(B8&gt;0,C8/B8-1,IF(B8&lt;0,-(C8/B8-1),""))</f>
        <v/>
      </c>
      <c r="E8" s="233" t="str">
        <f t="shared" si="0"/>
        <v>否</v>
      </c>
    </row>
    <row r="9" ht="36" customHeight="1" spans="1:5">
      <c r="A9" s="270" t="s">
        <v>1798</v>
      </c>
      <c r="B9" s="294"/>
      <c r="C9" s="291"/>
      <c r="D9" s="290"/>
      <c r="E9" s="233" t="str">
        <f t="shared" si="0"/>
        <v>否</v>
      </c>
    </row>
    <row r="10" ht="36" customHeight="1" spans="1:5">
      <c r="A10" s="270" t="s">
        <v>1801</v>
      </c>
      <c r="B10" s="296"/>
      <c r="C10" s="291"/>
      <c r="D10" s="290"/>
      <c r="E10" s="233" t="str">
        <f t="shared" si="0"/>
        <v>否</v>
      </c>
    </row>
    <row r="11" ht="36" customHeight="1" spans="1:5">
      <c r="A11" s="270" t="s">
        <v>1802</v>
      </c>
      <c r="B11" s="296"/>
      <c r="C11" s="297"/>
      <c r="D11" s="290"/>
      <c r="E11" s="233" t="str">
        <f t="shared" si="0"/>
        <v>否</v>
      </c>
    </row>
    <row r="12" ht="36" customHeight="1" spans="1:5">
      <c r="A12" s="270" t="s">
        <v>1803</v>
      </c>
      <c r="B12" s="294"/>
      <c r="C12" s="298"/>
      <c r="D12" s="290"/>
      <c r="E12" s="233" t="str">
        <f t="shared" si="0"/>
        <v>否</v>
      </c>
    </row>
    <row r="13" ht="36" customHeight="1" spans="1:5">
      <c r="A13" s="270" t="s">
        <v>1804</v>
      </c>
      <c r="B13" s="294"/>
      <c r="C13" s="291"/>
      <c r="D13" s="290"/>
      <c r="E13" s="233" t="str">
        <f t="shared" si="0"/>
        <v>否</v>
      </c>
    </row>
    <row r="14" ht="36" customHeight="1" spans="1:5">
      <c r="A14" s="270" t="s">
        <v>1800</v>
      </c>
      <c r="B14" s="294"/>
      <c r="C14" s="291"/>
      <c r="D14" s="290"/>
      <c r="E14" s="233" t="str">
        <f t="shared" si="0"/>
        <v>否</v>
      </c>
    </row>
    <row r="15" ht="36" customHeight="1" spans="1:5">
      <c r="A15" s="270" t="s">
        <v>1856</v>
      </c>
      <c r="B15" s="294"/>
      <c r="C15" s="297"/>
      <c r="D15" s="290"/>
      <c r="E15" s="233" t="str">
        <f t="shared" si="0"/>
        <v>否</v>
      </c>
    </row>
    <row r="16" ht="36" customHeight="1" spans="1:5">
      <c r="A16" s="270" t="s">
        <v>1806</v>
      </c>
      <c r="B16" s="294"/>
      <c r="C16" s="291"/>
      <c r="D16" s="290"/>
      <c r="E16" s="233" t="str">
        <f t="shared" si="0"/>
        <v>否</v>
      </c>
    </row>
    <row r="17" ht="36" customHeight="1" spans="1:5">
      <c r="A17" s="270" t="s">
        <v>1807</v>
      </c>
      <c r="B17" s="294"/>
      <c r="C17" s="291"/>
      <c r="D17" s="290"/>
      <c r="E17" s="233" t="str">
        <f t="shared" si="0"/>
        <v>否</v>
      </c>
    </row>
    <row r="18" ht="36" customHeight="1" spans="1:5">
      <c r="A18" s="270" t="s">
        <v>1808</v>
      </c>
      <c r="B18" s="294"/>
      <c r="C18" s="291"/>
      <c r="D18" s="290"/>
      <c r="E18" s="233" t="str">
        <f t="shared" si="0"/>
        <v>否</v>
      </c>
    </row>
    <row r="19" ht="36" customHeight="1" spans="1:5">
      <c r="A19" s="270" t="s">
        <v>1810</v>
      </c>
      <c r="B19" s="295"/>
      <c r="C19" s="292"/>
      <c r="D19" s="293" t="str">
        <f>IF(B19&gt;0,C19/B19-1,IF(B19&lt;0,-(C19/B19-1),""))</f>
        <v/>
      </c>
      <c r="E19" s="233" t="str">
        <f t="shared" si="0"/>
        <v>否</v>
      </c>
    </row>
    <row r="20" ht="36" customHeight="1" spans="1:5">
      <c r="A20" s="270" t="s">
        <v>1811</v>
      </c>
      <c r="B20" s="299">
        <v>300</v>
      </c>
      <c r="C20" s="300">
        <v>300</v>
      </c>
      <c r="D20" s="290">
        <f>(C20-B20)/B20</f>
        <v>0</v>
      </c>
      <c r="E20" s="233" t="str">
        <f t="shared" si="0"/>
        <v>是</v>
      </c>
    </row>
    <row r="21" ht="36" customHeight="1" spans="1:5">
      <c r="A21" s="254" t="s">
        <v>1857</v>
      </c>
      <c r="B21" s="301"/>
      <c r="C21" s="301"/>
      <c r="D21" s="290"/>
      <c r="E21" s="233" t="str">
        <f t="shared" si="0"/>
        <v>否</v>
      </c>
    </row>
    <row r="22" ht="36" customHeight="1" spans="1:5">
      <c r="A22" s="270" t="s">
        <v>1813</v>
      </c>
      <c r="B22" s="302"/>
      <c r="C22" s="302"/>
      <c r="D22" s="290"/>
      <c r="E22" s="233" t="str">
        <f t="shared" si="0"/>
        <v>否</v>
      </c>
    </row>
    <row r="23" ht="36" customHeight="1" spans="1:5">
      <c r="A23" s="270" t="s">
        <v>1814</v>
      </c>
      <c r="B23" s="302">
        <v>0</v>
      </c>
      <c r="C23" s="303"/>
      <c r="D23" s="304" t="str">
        <f>IF(B23&gt;0,C23/B23-1,IF(B23&lt;0,-(C23/B23-1),""))</f>
        <v/>
      </c>
      <c r="E23" s="233" t="str">
        <f t="shared" si="0"/>
        <v>否</v>
      </c>
    </row>
    <row r="24" ht="36" customHeight="1" spans="1:5">
      <c r="A24" s="254" t="s">
        <v>1858</v>
      </c>
      <c r="B24" s="265"/>
      <c r="C24" s="305">
        <f>SUM(C25:C27)</f>
        <v>0</v>
      </c>
      <c r="D24" s="293" t="str">
        <f>IF(B24&gt;0,C24/B24-1,IF(B24&lt;0,-(C24/B24-1),""))</f>
        <v/>
      </c>
      <c r="E24" s="233" t="str">
        <f t="shared" si="0"/>
        <v>否</v>
      </c>
    </row>
    <row r="25" ht="36" customHeight="1" spans="1:5">
      <c r="A25" s="270" t="s">
        <v>1859</v>
      </c>
      <c r="B25" s="268"/>
      <c r="C25" s="306"/>
      <c r="D25" s="293" t="str">
        <f>IF(B25&gt;0,C25/B25-1,IF(B25&lt;0,-(C25/B25-1),""))</f>
        <v/>
      </c>
      <c r="E25" s="233" t="str">
        <f t="shared" si="0"/>
        <v>否</v>
      </c>
    </row>
    <row r="26" ht="36" customHeight="1" spans="1:5">
      <c r="A26" s="270" t="s">
        <v>1860</v>
      </c>
      <c r="B26" s="268"/>
      <c r="C26" s="306"/>
      <c r="D26" s="293" t="str">
        <f>IF(B26&gt;0,C26/B26-1,IF(B26&lt;0,-(C26/B26-1),""))</f>
        <v/>
      </c>
      <c r="E26" s="233" t="str">
        <f t="shared" si="0"/>
        <v>否</v>
      </c>
    </row>
    <row r="27" ht="36" customHeight="1" spans="1:5">
      <c r="A27" s="270" t="s">
        <v>1861</v>
      </c>
      <c r="B27" s="162"/>
      <c r="C27" s="303">
        <f>SUM(C28:C29)</f>
        <v>0</v>
      </c>
      <c r="D27" s="293" t="str">
        <f>IF(B27&gt;0,C27/B27-1,IF(B27&lt;0,-(C27/B27-1),""))</f>
        <v/>
      </c>
      <c r="E27" s="233" t="str">
        <f t="shared" si="0"/>
        <v>否</v>
      </c>
    </row>
    <row r="28" ht="36" customHeight="1" spans="1:5">
      <c r="A28" s="254" t="s">
        <v>1862</v>
      </c>
      <c r="B28" s="265"/>
      <c r="C28" s="265"/>
      <c r="D28" s="290"/>
      <c r="E28" s="233" t="str">
        <f t="shared" si="0"/>
        <v>否</v>
      </c>
    </row>
    <row r="29" ht="36" customHeight="1" spans="1:5">
      <c r="A29" s="270" t="s">
        <v>1823</v>
      </c>
      <c r="B29" s="162"/>
      <c r="C29" s="307"/>
      <c r="D29" s="290"/>
      <c r="E29" s="233" t="str">
        <f t="shared" si="0"/>
        <v>否</v>
      </c>
    </row>
    <row r="30" ht="36" customHeight="1" spans="1:5">
      <c r="A30" s="254" t="s">
        <v>1863</v>
      </c>
      <c r="B30" s="308"/>
      <c r="C30" s="309"/>
      <c r="D30" s="290"/>
      <c r="E30" s="233" t="str">
        <f t="shared" si="0"/>
        <v>否</v>
      </c>
    </row>
    <row r="31" ht="36" customHeight="1" spans="1:5">
      <c r="A31" s="310" t="s">
        <v>1864</v>
      </c>
      <c r="B31" s="158">
        <f>SUM(B30,B28,B24,B21,B4)</f>
        <v>300</v>
      </c>
      <c r="C31" s="158">
        <f>SUM(C30,C28,C24,C21,C4)</f>
        <v>300</v>
      </c>
      <c r="D31" s="290">
        <f>(C31-B31)/B31</f>
        <v>0</v>
      </c>
      <c r="E31" s="233" t="str">
        <f t="shared" si="0"/>
        <v>是</v>
      </c>
    </row>
    <row r="32" s="279" customFormat="1" ht="36" customHeight="1" spans="1:5">
      <c r="A32" s="311" t="s">
        <v>61</v>
      </c>
      <c r="B32" s="312">
        <f>SUBTOTAL(9,B33:B34)</f>
        <v>18</v>
      </c>
      <c r="C32" s="312">
        <f>SUBTOTAL(9,C33:C34)</f>
        <v>9</v>
      </c>
      <c r="D32" s="290">
        <f>(C32-B32)/B32</f>
        <v>-0.5</v>
      </c>
      <c r="E32" s="313" t="str">
        <f t="shared" si="0"/>
        <v>是</v>
      </c>
    </row>
    <row r="33" ht="36" customHeight="1" spans="1:5">
      <c r="A33" s="314" t="s">
        <v>1865</v>
      </c>
      <c r="B33" s="315">
        <v>9</v>
      </c>
      <c r="C33" s="316">
        <v>9</v>
      </c>
      <c r="D33" s="290">
        <f>(C33-B33)/B33</f>
        <v>0</v>
      </c>
      <c r="E33" s="233"/>
    </row>
    <row r="34" s="280" customFormat="1" ht="34" customHeight="1" spans="1:5">
      <c r="A34" s="314" t="s">
        <v>1866</v>
      </c>
      <c r="B34" s="315">
        <v>9</v>
      </c>
      <c r="C34" s="316"/>
      <c r="D34" s="237">
        <f>(C34-B34)/B34</f>
        <v>-1</v>
      </c>
      <c r="E34" s="233"/>
    </row>
    <row r="35" ht="36" customHeight="1" spans="1:5">
      <c r="A35" s="273" t="s">
        <v>69</v>
      </c>
      <c r="B35" s="158">
        <f>SUM(B31,B32)</f>
        <v>318</v>
      </c>
      <c r="C35" s="158">
        <f>SUM(C31,C32)</f>
        <v>309</v>
      </c>
      <c r="D35" s="290">
        <f>(C35-B35)/B35</f>
        <v>-0.028</v>
      </c>
      <c r="E35" s="233" t="str">
        <f>IF(A35&lt;&gt;"",IF(SUM(B35:C35)&lt;&gt;0,"是","否"),"是")</f>
        <v>是</v>
      </c>
    </row>
    <row r="36" spans="2:2">
      <c r="B36" s="317"/>
    </row>
    <row r="37" spans="2:2">
      <c r="B37" s="318"/>
    </row>
    <row r="38" spans="2:2">
      <c r="B38" s="317"/>
    </row>
    <row r="39" spans="2:2">
      <c r="B39" s="318"/>
    </row>
    <row r="40" spans="2:2">
      <c r="B40" s="317"/>
    </row>
    <row r="41" spans="2:2">
      <c r="B41" s="317"/>
    </row>
    <row r="42" spans="2:2">
      <c r="B42" s="318"/>
    </row>
    <row r="43" spans="2:2">
      <c r="B43" s="317"/>
    </row>
    <row r="44" spans="2:2">
      <c r="B44" s="317"/>
    </row>
    <row r="45" spans="2:2">
      <c r="B45" s="317"/>
    </row>
    <row r="46" spans="2:2">
      <c r="B46" s="317"/>
    </row>
    <row r="47" spans="2:2">
      <c r="B47" s="318"/>
    </row>
    <row r="48" spans="2:2">
      <c r="B48" s="317"/>
    </row>
  </sheetData>
  <sheetProtection sheet="1" objects="1"/>
  <mergeCells count="1">
    <mergeCell ref="A1:D1"/>
  </mergeCells>
  <conditionalFormatting sqref="E3:E35">
    <cfRule type="cellIs" dxfId="3" priority="2" stopIfTrue="1" operator="lessThanOrEqual">
      <formula>-1</formula>
    </cfRule>
  </conditionalFormatting>
  <conditionalFormatting sqref="D4:D5 D7 D28:D33 D35 D9:D18 D20:D23">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5"/>
  <sheetViews>
    <sheetView showGridLines="0" showZeros="0" view="pageBreakPreview" zoomScale="70" zoomScaleNormal="100" workbookViewId="0">
      <pane ySplit="3" topLeftCell="A4" activePane="bottomLeft" state="frozen"/>
      <selection/>
      <selection pane="bottomLeft" activeCell="A2" sqref="A$1:D$1048576"/>
    </sheetView>
  </sheetViews>
  <sheetFormatPr defaultColWidth="9" defaultRowHeight="13.5" outlineLevelCol="4"/>
  <cols>
    <col min="1" max="1" width="50.775" style="132" customWidth="1"/>
    <col min="2" max="2" width="20.6333333333333" style="132" customWidth="1"/>
    <col min="3" max="3" width="18.3333333333333" style="132" customWidth="1"/>
    <col min="4" max="4" width="28.6333333333333" style="132" customWidth="1"/>
    <col min="5" max="5" width="9.75" hidden="1" customWidth="1"/>
  </cols>
  <sheetData>
    <row r="1" ht="45" customHeight="1" spans="1:4">
      <c r="A1" s="260" t="s">
        <v>1867</v>
      </c>
      <c r="B1" s="260"/>
      <c r="C1" s="260"/>
      <c r="D1" s="260"/>
    </row>
    <row r="2" ht="20.1" customHeight="1" spans="1:4">
      <c r="A2" s="261"/>
      <c r="B2" s="261"/>
      <c r="C2" s="261"/>
      <c r="D2" s="262" t="s">
        <v>2</v>
      </c>
    </row>
    <row r="3" ht="45" customHeight="1" spans="1:5">
      <c r="A3" s="263" t="s">
        <v>1868</v>
      </c>
      <c r="B3" s="264" t="s">
        <v>131</v>
      </c>
      <c r="C3" s="264" t="s">
        <v>6</v>
      </c>
      <c r="D3" s="264" t="s">
        <v>7</v>
      </c>
      <c r="E3" s="259" t="s">
        <v>8</v>
      </c>
    </row>
    <row r="4" ht="36" customHeight="1" spans="1:5">
      <c r="A4" s="254" t="s">
        <v>1830</v>
      </c>
      <c r="B4" s="265">
        <f>SUM(B5:B7)</f>
        <v>18</v>
      </c>
      <c r="C4" s="265">
        <f>SUM(C5:C7)</f>
        <v>9</v>
      </c>
      <c r="D4" s="266">
        <f t="shared" ref="D4:D14" si="0">IF(B4&gt;0,C4/B4-1,IF(B4&lt;0,-(C4/B4-1),""))</f>
        <v>-0.5</v>
      </c>
      <c r="E4" s="233" t="str">
        <f>IF(A4&lt;&gt;"",IF(SUM(B4:C4)&lt;&gt;0,"是","否"),"是")</f>
        <v>是</v>
      </c>
    </row>
    <row r="5" ht="36" customHeight="1" spans="1:5">
      <c r="A5" s="267" t="s">
        <v>1869</v>
      </c>
      <c r="B5" s="268"/>
      <c r="C5" s="268"/>
      <c r="D5" s="266" t="str">
        <f t="shared" si="0"/>
        <v/>
      </c>
      <c r="E5" s="233" t="str">
        <f>IF(A5&lt;&gt;"",IF(SUM(B5:C5)&lt;&gt;0,"是","否"),"是")</f>
        <v>否</v>
      </c>
    </row>
    <row r="6" ht="34" customHeight="1" spans="1:5">
      <c r="A6" s="267" t="s">
        <v>1836</v>
      </c>
      <c r="B6" s="268"/>
      <c r="C6" s="268"/>
      <c r="D6" s="266" t="str">
        <f t="shared" si="0"/>
        <v/>
      </c>
      <c r="E6" s="233" t="str">
        <f>IF(A6&lt;&gt;"",IF(SUM(B6:C6)&lt;&gt;0,"是","否"),"是")</f>
        <v>否</v>
      </c>
    </row>
    <row r="7" s="259" customFormat="1" ht="41" customHeight="1" spans="1:5">
      <c r="A7" s="267" t="s">
        <v>1833</v>
      </c>
      <c r="B7" s="268">
        <v>18</v>
      </c>
      <c r="C7" s="268">
        <v>9</v>
      </c>
      <c r="D7" s="269">
        <f t="shared" si="0"/>
        <v>-0.5</v>
      </c>
      <c r="E7" s="233"/>
    </row>
    <row r="8" ht="36" customHeight="1" spans="1:5">
      <c r="A8" s="254" t="s">
        <v>1837</v>
      </c>
      <c r="B8" s="265"/>
      <c r="C8" s="265"/>
      <c r="D8" s="266" t="str">
        <f t="shared" si="0"/>
        <v/>
      </c>
      <c r="E8" s="233" t="str">
        <f t="shared" ref="E8:E22" si="1">IF(A8&lt;&gt;"",IF(SUM(B8:C8)&lt;&gt;0,"是","否"),"是")</f>
        <v>否</v>
      </c>
    </row>
    <row r="9" ht="36" customHeight="1" spans="1:5">
      <c r="A9" s="267" t="s">
        <v>1838</v>
      </c>
      <c r="B9" s="268"/>
      <c r="C9" s="268"/>
      <c r="D9" s="266" t="str">
        <f t="shared" si="0"/>
        <v/>
      </c>
      <c r="E9" s="233" t="str">
        <f t="shared" si="1"/>
        <v>否</v>
      </c>
    </row>
    <row r="10" ht="36" customHeight="1" spans="1:5">
      <c r="A10" s="267" t="s">
        <v>1842</v>
      </c>
      <c r="B10" s="268"/>
      <c r="C10" s="268"/>
      <c r="D10" s="266" t="str">
        <f t="shared" si="0"/>
        <v/>
      </c>
      <c r="E10" s="233" t="str">
        <f t="shared" si="1"/>
        <v>否</v>
      </c>
    </row>
    <row r="11" ht="36" customHeight="1" spans="1:5">
      <c r="A11" s="254" t="s">
        <v>1843</v>
      </c>
      <c r="B11" s="265">
        <f>B12</f>
        <v>0</v>
      </c>
      <c r="C11" s="265">
        <f>C12</f>
        <v>0</v>
      </c>
      <c r="D11" s="266" t="str">
        <f t="shared" si="0"/>
        <v/>
      </c>
      <c r="E11" s="233" t="str">
        <f t="shared" si="1"/>
        <v>否</v>
      </c>
    </row>
    <row r="12" ht="36" customHeight="1" spans="1:5">
      <c r="A12" s="267" t="s">
        <v>1844</v>
      </c>
      <c r="B12" s="268"/>
      <c r="C12" s="268"/>
      <c r="D12" s="269" t="str">
        <f t="shared" si="0"/>
        <v/>
      </c>
      <c r="E12" s="233" t="str">
        <f t="shared" si="1"/>
        <v>否</v>
      </c>
    </row>
    <row r="13" ht="36" customHeight="1" spans="1:5">
      <c r="A13" s="254" t="s">
        <v>1845</v>
      </c>
      <c r="B13" s="265"/>
      <c r="C13" s="265"/>
      <c r="D13" s="266" t="str">
        <f t="shared" si="0"/>
        <v/>
      </c>
      <c r="E13" s="233" t="str">
        <f t="shared" si="1"/>
        <v>否</v>
      </c>
    </row>
    <row r="14" ht="36" customHeight="1" spans="1:5">
      <c r="A14" s="270" t="s">
        <v>1870</v>
      </c>
      <c r="B14" s="268"/>
      <c r="C14" s="268"/>
      <c r="D14" s="269" t="str">
        <f t="shared" si="0"/>
        <v/>
      </c>
      <c r="E14" s="233" t="str">
        <f t="shared" si="1"/>
        <v>否</v>
      </c>
    </row>
    <row r="15" ht="36" customHeight="1" spans="1:5">
      <c r="A15" s="254" t="s">
        <v>1847</v>
      </c>
      <c r="B15" s="265"/>
      <c r="C15" s="265"/>
      <c r="D15" s="271"/>
      <c r="E15" s="233" t="str">
        <f t="shared" si="1"/>
        <v>否</v>
      </c>
    </row>
    <row r="16" ht="36" customHeight="1" spans="1:5">
      <c r="A16" s="267" t="s">
        <v>1848</v>
      </c>
      <c r="B16" s="268"/>
      <c r="C16" s="268"/>
      <c r="D16" s="272"/>
      <c r="E16" s="233" t="str">
        <f t="shared" si="1"/>
        <v>否</v>
      </c>
    </row>
    <row r="17" ht="36" customHeight="1" spans="1:5">
      <c r="A17" s="273" t="s">
        <v>1871</v>
      </c>
      <c r="B17" s="265">
        <f>SUM(B15,B13,B11,B8,B4)</f>
        <v>18</v>
      </c>
      <c r="C17" s="265">
        <f>SUM(C15,C13,C11,C8,C4)</f>
        <v>9</v>
      </c>
      <c r="D17" s="271">
        <f>(C17-B17)/B17</f>
        <v>-0.5</v>
      </c>
      <c r="E17" s="233" t="str">
        <f t="shared" si="1"/>
        <v>是</v>
      </c>
    </row>
    <row r="18" ht="36" customHeight="1" spans="1:5">
      <c r="A18" s="274" t="s">
        <v>122</v>
      </c>
      <c r="B18" s="265">
        <f>SUM(B19:B21)</f>
        <v>300</v>
      </c>
      <c r="C18" s="265">
        <f>SUM(C19:C21)</f>
        <v>300</v>
      </c>
      <c r="D18" s="271">
        <f>(C18-B18)/B18</f>
        <v>0</v>
      </c>
      <c r="E18" s="233" t="str">
        <f t="shared" si="1"/>
        <v>是</v>
      </c>
    </row>
    <row r="19" ht="36" customHeight="1" spans="1:5">
      <c r="A19" s="275" t="s">
        <v>1872</v>
      </c>
      <c r="B19" s="276"/>
      <c r="C19" s="268"/>
      <c r="D19" s="271"/>
      <c r="E19" s="233" t="str">
        <f t="shared" si="1"/>
        <v>否</v>
      </c>
    </row>
    <row r="20" ht="36" customHeight="1" spans="1:5">
      <c r="A20" s="275" t="s">
        <v>1873</v>
      </c>
      <c r="B20" s="276">
        <v>300</v>
      </c>
      <c r="C20" s="276">
        <v>300</v>
      </c>
      <c r="D20" s="271">
        <f>(C20-B20)/B20</f>
        <v>0</v>
      </c>
      <c r="E20" s="233" t="str">
        <f t="shared" si="1"/>
        <v>是</v>
      </c>
    </row>
    <row r="21" ht="36" customHeight="1" spans="1:5">
      <c r="A21" s="275" t="s">
        <v>1874</v>
      </c>
      <c r="B21" s="276"/>
      <c r="C21" s="265"/>
      <c r="D21" s="271"/>
      <c r="E21" s="233" t="str">
        <f t="shared" si="1"/>
        <v>否</v>
      </c>
    </row>
    <row r="22" ht="36" customHeight="1" spans="1:5">
      <c r="A22" s="273" t="s">
        <v>129</v>
      </c>
      <c r="B22" s="265">
        <f>SUM(B17:B18)</f>
        <v>318</v>
      </c>
      <c r="C22" s="265">
        <f>SUM(C17:C18)</f>
        <v>309</v>
      </c>
      <c r="D22" s="271">
        <f>(C22-B22)/B22</f>
        <v>-0.028</v>
      </c>
      <c r="E22" s="233" t="str">
        <f t="shared" si="1"/>
        <v>是</v>
      </c>
    </row>
    <row r="23" spans="2:2">
      <c r="B23" s="277"/>
    </row>
    <row r="24" spans="2:3">
      <c r="B24" s="278"/>
      <c r="C24" s="278"/>
    </row>
    <row r="25" spans="2:2">
      <c r="B25" s="277"/>
    </row>
    <row r="26" spans="2:3">
      <c r="B26" s="278"/>
      <c r="C26" s="278"/>
    </row>
    <row r="27" spans="2:2">
      <c r="B27" s="277"/>
    </row>
    <row r="28" spans="2:2">
      <c r="B28" s="277"/>
    </row>
    <row r="29" spans="2:3">
      <c r="B29" s="278"/>
      <c r="C29" s="278"/>
    </row>
    <row r="30" spans="2:2">
      <c r="B30" s="277"/>
    </row>
    <row r="31" spans="2:2">
      <c r="B31" s="277"/>
    </row>
    <row r="32" spans="2:2">
      <c r="B32" s="277"/>
    </row>
    <row r="33" spans="2:2">
      <c r="B33" s="277"/>
    </row>
    <row r="34" spans="2:3">
      <c r="B34" s="278"/>
      <c r="C34" s="278"/>
    </row>
    <row r="35" spans="2:2">
      <c r="B35" s="277"/>
    </row>
  </sheetData>
  <sheetProtection sheet="1" objects="1"/>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rgb="FF00B0F0"/>
  </sheetPr>
  <dimension ref="A1:B14"/>
  <sheetViews>
    <sheetView view="pageBreakPreview" zoomScale="80" zoomScaleNormal="100" workbookViewId="0">
      <selection activeCell="A2" sqref="A$1:B$1048576"/>
    </sheetView>
  </sheetViews>
  <sheetFormatPr defaultColWidth="9" defaultRowHeight="14.25" outlineLevelCol="1"/>
  <cols>
    <col min="1" max="1" width="36.25" style="244" customWidth="1"/>
    <col min="2" max="2" width="45.5" style="245" customWidth="1"/>
    <col min="3" max="3" width="12.6333333333333" style="242"/>
    <col min="4" max="16374" width="9" style="242"/>
    <col min="16375" max="16376" width="35.6333333333333" style="242"/>
    <col min="16377" max="16377" width="9" style="242"/>
    <col min="16378" max="16384" width="9" style="246"/>
  </cols>
  <sheetData>
    <row r="1" s="242" customFormat="1" ht="45" customHeight="1" spans="1:2">
      <c r="A1" s="247" t="s">
        <v>1875</v>
      </c>
      <c r="B1" s="248"/>
    </row>
    <row r="2" s="242" customFormat="1" ht="20.1" customHeight="1" spans="1:2">
      <c r="A2" s="249"/>
      <c r="B2" s="250" t="s">
        <v>2</v>
      </c>
    </row>
    <row r="3" s="243" customFormat="1" ht="45" customHeight="1" spans="1:2">
      <c r="A3" s="251" t="s">
        <v>1876</v>
      </c>
      <c r="B3" s="251" t="s">
        <v>1877</v>
      </c>
    </row>
    <row r="4" s="242" customFormat="1" ht="36" customHeight="1" spans="1:2">
      <c r="A4" s="257" t="s">
        <v>1878</v>
      </c>
      <c r="B4" s="253">
        <v>9</v>
      </c>
    </row>
    <row r="5" s="242" customFormat="1" ht="36" customHeight="1" spans="1:2">
      <c r="A5" s="258" t="s">
        <v>1879</v>
      </c>
      <c r="B5" s="253">
        <v>9</v>
      </c>
    </row>
    <row r="6" s="242" customFormat="1" ht="36" customHeight="1" spans="1:2">
      <c r="A6" s="252" t="s">
        <v>1880</v>
      </c>
      <c r="B6" s="253">
        <v>9</v>
      </c>
    </row>
    <row r="7" s="242" customFormat="1" ht="36" customHeight="1" spans="1:2">
      <c r="A7" s="258"/>
      <c r="B7" s="253"/>
    </row>
    <row r="8" s="242" customFormat="1" ht="36" customHeight="1" spans="1:2">
      <c r="A8" s="258"/>
      <c r="B8" s="253"/>
    </row>
    <row r="9" s="242" customFormat="1" ht="36" customHeight="1" spans="1:2">
      <c r="A9" s="258"/>
      <c r="B9" s="253"/>
    </row>
    <row r="10" s="242" customFormat="1" ht="36" customHeight="1" spans="1:2">
      <c r="A10" s="258"/>
      <c r="B10" s="253"/>
    </row>
    <row r="11" s="242" customFormat="1" ht="36" customHeight="1" spans="1:2">
      <c r="A11" s="258"/>
      <c r="B11" s="253"/>
    </row>
    <row r="12" s="242" customFormat="1" ht="36" customHeight="1" spans="1:2">
      <c r="A12" s="258"/>
      <c r="B12" s="253"/>
    </row>
    <row r="13" s="242" customFormat="1" ht="36" customHeight="1" spans="1:2">
      <c r="A13" s="258"/>
      <c r="B13" s="253"/>
    </row>
    <row r="14" s="242" customFormat="1" ht="31" customHeight="1" spans="1:2">
      <c r="A14" s="255" t="s">
        <v>1881</v>
      </c>
      <c r="B14" s="256">
        <v>9</v>
      </c>
    </row>
  </sheetData>
  <sheetProtection sheet="1" objects="1"/>
  <mergeCells count="1">
    <mergeCell ref="A1:B1"/>
  </mergeCells>
  <conditionalFormatting sqref="B3:G3">
    <cfRule type="cellIs" dxfId="0" priority="4" stopIfTrue="1" operator="lessThanOrEqual">
      <formula>-1</formula>
    </cfRule>
  </conditionalFormatting>
  <conditionalFormatting sqref="B4:B5">
    <cfRule type="cellIs" dxfId="0" priority="2" stopIfTrue="1" operator="lessThanOrEqual">
      <formula>-1</formula>
    </cfRule>
  </conditionalFormatting>
  <conditionalFormatting sqref="B4:B6">
    <cfRule type="cellIs" dxfId="0" priority="1" stopIfTrue="1" operator="lessThanOrEqual">
      <formula>-1</formula>
    </cfRule>
  </conditionalFormatting>
  <conditionalFormatting sqref="C1:G2">
    <cfRule type="cellIs" dxfId="0" priority="6" stopIfTrue="1" operator="lessThanOrEqual">
      <formula>-1</formula>
    </cfRule>
    <cfRule type="cellIs" dxfId="0" priority="5" stopIfTrue="1" operator="greaterThanOrEqual">
      <formula>10</formula>
    </cfRule>
  </conditionalFormatting>
  <conditionalFormatting sqref="C4:G6">
    <cfRule type="cellIs" dxfId="0" priority="3"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00B0F0"/>
  </sheetPr>
  <dimension ref="A1:XEW11"/>
  <sheetViews>
    <sheetView view="pageBreakPreview" zoomScale="90" zoomScaleNormal="100" workbookViewId="0">
      <selection activeCell="A2" sqref="A$1:B$1048576"/>
    </sheetView>
  </sheetViews>
  <sheetFormatPr defaultColWidth="9" defaultRowHeight="14.25"/>
  <cols>
    <col min="1" max="1" width="46.6333333333333" style="244" customWidth="1"/>
    <col min="2" max="2" width="38" style="245" customWidth="1"/>
    <col min="3" max="16371" width="9" style="242"/>
    <col min="16372" max="16373" width="35.6333333333333" style="242"/>
    <col min="16374" max="16374" width="9" style="242"/>
    <col min="16375" max="16384" width="9" style="246"/>
  </cols>
  <sheetData>
    <row r="1" s="242" customFormat="1" ht="45" customHeight="1" spans="1:2">
      <c r="A1" s="247" t="s">
        <v>1882</v>
      </c>
      <c r="B1" s="248"/>
    </row>
    <row r="2" s="242" customFormat="1" ht="20.1" customHeight="1" spans="1:2">
      <c r="A2" s="249"/>
      <c r="B2" s="250" t="s">
        <v>2</v>
      </c>
    </row>
    <row r="3" s="243" customFormat="1" ht="45" customHeight="1" spans="1:2">
      <c r="A3" s="251" t="s">
        <v>1883</v>
      </c>
      <c r="B3" s="251" t="s">
        <v>1877</v>
      </c>
    </row>
    <row r="4" s="242" customFormat="1" ht="36" customHeight="1" spans="1:2">
      <c r="A4" s="252" t="s">
        <v>1880</v>
      </c>
      <c r="B4" s="253">
        <v>9</v>
      </c>
    </row>
    <row r="5" s="242" customFormat="1" ht="36" customHeight="1" spans="1:2">
      <c r="A5" s="254"/>
      <c r="B5" s="253"/>
    </row>
    <row r="6" s="242" customFormat="1" ht="36" customHeight="1" spans="1:2">
      <c r="A6" s="254"/>
      <c r="B6" s="253"/>
    </row>
    <row r="7" s="242" customFormat="1" ht="36" customHeight="1" spans="1:2">
      <c r="A7" s="254"/>
      <c r="B7" s="253"/>
    </row>
    <row r="8" s="242" customFormat="1" ht="36" customHeight="1" spans="1:2">
      <c r="A8" s="254"/>
      <c r="B8" s="253"/>
    </row>
    <row r="9" s="242" customFormat="1" ht="31" customHeight="1" spans="1:2">
      <c r="A9" s="255" t="s">
        <v>1881</v>
      </c>
      <c r="B9" s="256">
        <v>9</v>
      </c>
    </row>
    <row r="10" s="242" customFormat="1" spans="1:16377">
      <c r="A10" s="244"/>
      <c r="B10" s="245"/>
      <c r="XEU10" s="246"/>
      <c r="XEV10" s="246"/>
      <c r="XEW10" s="246"/>
    </row>
    <row r="11" s="242" customFormat="1" spans="1:16377">
      <c r="A11" s="244"/>
      <c r="B11" s="245"/>
      <c r="XEU11" s="246"/>
      <c r="XEV11" s="246"/>
      <c r="XEW11" s="246"/>
    </row>
  </sheetData>
  <sheetProtection sheet="1" objects="1"/>
  <mergeCells count="1">
    <mergeCell ref="A1:B1"/>
  </mergeCells>
  <conditionalFormatting sqref="B3:G3">
    <cfRule type="cellIs" dxfId="0" priority="3" stopIfTrue="1" operator="lessThanOrEqual">
      <formula>-1</formula>
    </cfRule>
  </conditionalFormatting>
  <conditionalFormatting sqref="B4">
    <cfRule type="cellIs" dxfId="0" priority="1" stopIfTrue="1" operator="lessThanOrEqual">
      <formula>-1</formula>
    </cfRule>
  </conditionalFormatting>
  <conditionalFormatting sqref="C4:G4 B5:G8">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0"/>
  <sheetViews>
    <sheetView showGridLines="0" showZeros="0" view="pageBreakPreview" zoomScale="60" zoomScaleNormal="90" workbookViewId="0">
      <pane ySplit="3" topLeftCell="A12" activePane="bottomLeft" state="frozen"/>
      <selection/>
      <selection pane="bottomLeft" activeCell="A1" sqref="$A1:$XFD1048576"/>
    </sheetView>
  </sheetViews>
  <sheetFormatPr defaultColWidth="9" defaultRowHeight="14.25" outlineLevelCol="5"/>
  <cols>
    <col min="1" max="1" width="12.75" style="245" customWidth="1"/>
    <col min="2" max="2" width="50.75" style="245" customWidth="1"/>
    <col min="3" max="4" width="20.6333333333333" style="245" customWidth="1"/>
    <col min="5" max="5" width="20.6333333333333" style="476" customWidth="1"/>
    <col min="6" max="6" width="9.75" style="449" customWidth="1"/>
    <col min="7" max="16384" width="9" style="369"/>
  </cols>
  <sheetData>
    <row r="1" s="132" customFormat="1" ht="45" customHeight="1" spans="1:6">
      <c r="A1" s="674"/>
      <c r="B1" s="674" t="s">
        <v>70</v>
      </c>
      <c r="C1" s="674"/>
      <c r="D1" s="674"/>
      <c r="E1" s="676"/>
      <c r="F1" s="360"/>
    </row>
    <row r="2" ht="18.95" customHeight="1" spans="1:5">
      <c r="A2" s="697"/>
      <c r="B2" s="677"/>
      <c r="C2" s="451"/>
      <c r="E2" s="479" t="s">
        <v>2</v>
      </c>
    </row>
    <row r="3" s="668" customFormat="1" ht="45" customHeight="1" spans="1:6">
      <c r="A3" s="698" t="s">
        <v>3</v>
      </c>
      <c r="B3" s="699" t="s">
        <v>4</v>
      </c>
      <c r="C3" s="264" t="s">
        <v>5</v>
      </c>
      <c r="D3" s="264" t="s">
        <v>6</v>
      </c>
      <c r="E3" s="370" t="s">
        <v>7</v>
      </c>
      <c r="F3" s="700" t="s">
        <v>8</v>
      </c>
    </row>
    <row r="4" ht="41" customHeight="1" spans="1:6">
      <c r="A4" s="465" t="s">
        <v>71</v>
      </c>
      <c r="B4" s="701" t="s">
        <v>72</v>
      </c>
      <c r="C4" s="162">
        <v>21147</v>
      </c>
      <c r="D4" s="162">
        <v>29732</v>
      </c>
      <c r="E4" s="374">
        <f>(D4-C4)/C4</f>
        <v>0.41</v>
      </c>
      <c r="F4" s="375" t="str">
        <f t="shared" ref="F4:F38" si="0">IF(LEN(A4)=3,"是",IF(B4&lt;&gt;"",IF(SUM(C4:D4)&lt;&gt;0,"是","否"),"是"))</f>
        <v>是</v>
      </c>
    </row>
    <row r="5" ht="37.5" customHeight="1" spans="1:6">
      <c r="A5" s="465" t="s">
        <v>73</v>
      </c>
      <c r="B5" s="702" t="s">
        <v>74</v>
      </c>
      <c r="C5" s="162"/>
      <c r="D5" s="162">
        <v>0</v>
      </c>
      <c r="E5" s="374"/>
      <c r="F5" s="375" t="str">
        <f t="shared" si="0"/>
        <v>是</v>
      </c>
    </row>
    <row r="6" ht="37.5" customHeight="1" spans="1:6">
      <c r="A6" s="465" t="s">
        <v>75</v>
      </c>
      <c r="B6" s="702" t="s">
        <v>76</v>
      </c>
      <c r="C6" s="162">
        <v>631</v>
      </c>
      <c r="D6" s="162">
        <v>130</v>
      </c>
      <c r="E6" s="374">
        <f t="shared" ref="E5:E34" si="1">(D6-C6)/C6</f>
        <v>-0.79</v>
      </c>
      <c r="F6" s="375" t="str">
        <f t="shared" si="0"/>
        <v>是</v>
      </c>
    </row>
    <row r="7" ht="37.5" customHeight="1" spans="1:6">
      <c r="A7" s="465" t="s">
        <v>77</v>
      </c>
      <c r="B7" s="702" t="s">
        <v>78</v>
      </c>
      <c r="C7" s="162">
        <v>14055</v>
      </c>
      <c r="D7" s="162">
        <v>13457</v>
      </c>
      <c r="E7" s="374">
        <f t="shared" si="1"/>
        <v>-0.04</v>
      </c>
      <c r="F7" s="375" t="str">
        <f t="shared" si="0"/>
        <v>是</v>
      </c>
    </row>
    <row r="8" ht="37.5" customHeight="1" spans="1:6">
      <c r="A8" s="465" t="s">
        <v>79</v>
      </c>
      <c r="B8" s="702" t="s">
        <v>80</v>
      </c>
      <c r="C8" s="162">
        <v>58671</v>
      </c>
      <c r="D8" s="162">
        <v>59300</v>
      </c>
      <c r="E8" s="374">
        <f t="shared" si="1"/>
        <v>0.01</v>
      </c>
      <c r="F8" s="375" t="str">
        <f t="shared" si="0"/>
        <v>是</v>
      </c>
    </row>
    <row r="9" ht="37.5" customHeight="1" spans="1:6">
      <c r="A9" s="465" t="s">
        <v>81</v>
      </c>
      <c r="B9" s="702" t="s">
        <v>82</v>
      </c>
      <c r="C9" s="162">
        <v>109</v>
      </c>
      <c r="D9" s="162">
        <v>167</v>
      </c>
      <c r="E9" s="374">
        <f t="shared" si="1"/>
        <v>0.53</v>
      </c>
      <c r="F9" s="375" t="str">
        <f t="shared" si="0"/>
        <v>是</v>
      </c>
    </row>
    <row r="10" ht="37.5" customHeight="1" spans="1:6">
      <c r="A10" s="465" t="s">
        <v>83</v>
      </c>
      <c r="B10" s="702" t="s">
        <v>84</v>
      </c>
      <c r="C10" s="162">
        <v>2537</v>
      </c>
      <c r="D10" s="162">
        <v>1992</v>
      </c>
      <c r="E10" s="374">
        <f t="shared" si="1"/>
        <v>-0.21</v>
      </c>
      <c r="F10" s="375" t="str">
        <f t="shared" si="0"/>
        <v>是</v>
      </c>
    </row>
    <row r="11" ht="37.5" customHeight="1" spans="1:6">
      <c r="A11" s="465" t="s">
        <v>85</v>
      </c>
      <c r="B11" s="702" t="s">
        <v>86</v>
      </c>
      <c r="C11" s="162">
        <v>65758</v>
      </c>
      <c r="D11" s="162">
        <v>71445</v>
      </c>
      <c r="E11" s="374">
        <f t="shared" si="1"/>
        <v>0.09</v>
      </c>
      <c r="F11" s="375" t="str">
        <f t="shared" si="0"/>
        <v>是</v>
      </c>
    </row>
    <row r="12" ht="37.5" customHeight="1" spans="1:6">
      <c r="A12" s="465" t="s">
        <v>87</v>
      </c>
      <c r="B12" s="702" t="s">
        <v>88</v>
      </c>
      <c r="C12" s="162">
        <v>17066</v>
      </c>
      <c r="D12" s="162">
        <v>30724</v>
      </c>
      <c r="E12" s="374">
        <f t="shared" si="1"/>
        <v>0.8</v>
      </c>
      <c r="F12" s="375" t="str">
        <f t="shared" si="0"/>
        <v>是</v>
      </c>
    </row>
    <row r="13" ht="37.5" customHeight="1" spans="1:6">
      <c r="A13" s="465" t="s">
        <v>89</v>
      </c>
      <c r="B13" s="702" t="s">
        <v>90</v>
      </c>
      <c r="C13" s="162">
        <v>3969</v>
      </c>
      <c r="D13" s="162">
        <v>2870</v>
      </c>
      <c r="E13" s="374">
        <f t="shared" si="1"/>
        <v>-0.28</v>
      </c>
      <c r="F13" s="375" t="str">
        <f t="shared" si="0"/>
        <v>是</v>
      </c>
    </row>
    <row r="14" ht="37.5" customHeight="1" spans="1:6">
      <c r="A14" s="465" t="s">
        <v>91</v>
      </c>
      <c r="B14" s="702" t="s">
        <v>92</v>
      </c>
      <c r="C14" s="162">
        <v>7920</v>
      </c>
      <c r="D14" s="162">
        <v>4960</v>
      </c>
      <c r="E14" s="374">
        <f t="shared" si="1"/>
        <v>-0.37</v>
      </c>
      <c r="F14" s="375" t="str">
        <f t="shared" si="0"/>
        <v>是</v>
      </c>
    </row>
    <row r="15" ht="37.5" customHeight="1" spans="1:6">
      <c r="A15" s="465" t="s">
        <v>93</v>
      </c>
      <c r="B15" s="702" t="s">
        <v>94</v>
      </c>
      <c r="C15" s="162">
        <v>63129</v>
      </c>
      <c r="D15" s="162">
        <v>28106</v>
      </c>
      <c r="E15" s="374">
        <f t="shared" si="1"/>
        <v>-0.55</v>
      </c>
      <c r="F15" s="375" t="str">
        <f t="shared" si="0"/>
        <v>是</v>
      </c>
    </row>
    <row r="16" ht="37.5" customHeight="1" spans="1:6">
      <c r="A16" s="465" t="s">
        <v>95</v>
      </c>
      <c r="B16" s="702" t="s">
        <v>96</v>
      </c>
      <c r="C16" s="162">
        <v>5480</v>
      </c>
      <c r="D16" s="162">
        <v>1787</v>
      </c>
      <c r="E16" s="374">
        <f t="shared" si="1"/>
        <v>-0.67</v>
      </c>
      <c r="F16" s="375" t="str">
        <f t="shared" si="0"/>
        <v>是</v>
      </c>
    </row>
    <row r="17" ht="37.5" customHeight="1" spans="1:6">
      <c r="A17" s="465" t="s">
        <v>97</v>
      </c>
      <c r="B17" s="702" t="s">
        <v>98</v>
      </c>
      <c r="C17" s="162">
        <v>75</v>
      </c>
      <c r="D17" s="162">
        <v>0</v>
      </c>
      <c r="E17" s="374">
        <f t="shared" si="1"/>
        <v>-1</v>
      </c>
      <c r="F17" s="375" t="str">
        <f t="shared" si="0"/>
        <v>是</v>
      </c>
    </row>
    <row r="18" ht="37.5" customHeight="1" spans="1:6">
      <c r="A18" s="465" t="s">
        <v>99</v>
      </c>
      <c r="B18" s="702" t="s">
        <v>100</v>
      </c>
      <c r="C18" s="162">
        <v>190</v>
      </c>
      <c r="D18" s="162">
        <v>154</v>
      </c>
      <c r="E18" s="374">
        <f t="shared" si="1"/>
        <v>-0.19</v>
      </c>
      <c r="F18" s="375" t="str">
        <f t="shared" si="0"/>
        <v>是</v>
      </c>
    </row>
    <row r="19" ht="37.5" customHeight="1" spans="1:6">
      <c r="A19" s="465" t="s">
        <v>101</v>
      </c>
      <c r="B19" s="702" t="s">
        <v>102</v>
      </c>
      <c r="C19" s="162">
        <v>48</v>
      </c>
      <c r="D19" s="162">
        <v>55</v>
      </c>
      <c r="E19" s="374">
        <f t="shared" si="1"/>
        <v>0.15</v>
      </c>
      <c r="F19" s="375" t="str">
        <f t="shared" si="0"/>
        <v>是</v>
      </c>
    </row>
    <row r="20" ht="37.5" customHeight="1" spans="1:6">
      <c r="A20" s="465" t="s">
        <v>103</v>
      </c>
      <c r="B20" s="702" t="s">
        <v>104</v>
      </c>
      <c r="C20" s="162"/>
      <c r="D20" s="162"/>
      <c r="E20" s="374"/>
      <c r="F20" s="375" t="str">
        <f t="shared" si="0"/>
        <v>是</v>
      </c>
    </row>
    <row r="21" ht="37.5" customHeight="1" spans="1:6">
      <c r="A21" s="465" t="s">
        <v>105</v>
      </c>
      <c r="B21" s="702" t="s">
        <v>106</v>
      </c>
      <c r="C21" s="162">
        <v>1922</v>
      </c>
      <c r="D21" s="162">
        <v>1144</v>
      </c>
      <c r="E21" s="374">
        <f t="shared" si="1"/>
        <v>-0.4</v>
      </c>
      <c r="F21" s="375" t="str">
        <f t="shared" si="0"/>
        <v>是</v>
      </c>
    </row>
    <row r="22" ht="37.5" customHeight="1" spans="1:6">
      <c r="A22" s="465" t="s">
        <v>107</v>
      </c>
      <c r="B22" s="702" t="s">
        <v>108</v>
      </c>
      <c r="C22" s="162">
        <v>21759</v>
      </c>
      <c r="D22" s="162">
        <v>23905</v>
      </c>
      <c r="E22" s="374">
        <f t="shared" si="1"/>
        <v>0.1</v>
      </c>
      <c r="F22" s="375" t="str">
        <f t="shared" si="0"/>
        <v>是</v>
      </c>
    </row>
    <row r="23" ht="37.5" customHeight="1" spans="1:6">
      <c r="A23" s="465" t="s">
        <v>109</v>
      </c>
      <c r="B23" s="702" t="s">
        <v>110</v>
      </c>
      <c r="C23" s="162">
        <v>486</v>
      </c>
      <c r="D23" s="162">
        <v>213</v>
      </c>
      <c r="E23" s="374">
        <f t="shared" si="1"/>
        <v>-0.56</v>
      </c>
      <c r="F23" s="375" t="str">
        <f t="shared" si="0"/>
        <v>是</v>
      </c>
    </row>
    <row r="24" ht="37.5" customHeight="1" spans="1:6">
      <c r="A24" s="465" t="s">
        <v>111</v>
      </c>
      <c r="B24" s="702" t="s">
        <v>112</v>
      </c>
      <c r="C24" s="162">
        <v>5186</v>
      </c>
      <c r="D24" s="162">
        <v>1581</v>
      </c>
      <c r="E24" s="374">
        <f t="shared" si="1"/>
        <v>-0.7</v>
      </c>
      <c r="F24" s="375" t="str">
        <f t="shared" si="0"/>
        <v>是</v>
      </c>
    </row>
    <row r="25" ht="37.5" customHeight="1" spans="1:6">
      <c r="A25" s="465" t="s">
        <v>113</v>
      </c>
      <c r="B25" s="702" t="s">
        <v>114</v>
      </c>
      <c r="C25" s="162"/>
      <c r="D25" s="162">
        <v>3600</v>
      </c>
      <c r="E25" s="374"/>
      <c r="F25" s="375" t="str">
        <f t="shared" si="0"/>
        <v>是</v>
      </c>
    </row>
    <row r="26" ht="37.5" customHeight="1" spans="1:6">
      <c r="A26" s="465" t="s">
        <v>115</v>
      </c>
      <c r="B26" s="702" t="s">
        <v>116</v>
      </c>
      <c r="C26" s="162">
        <v>226</v>
      </c>
      <c r="D26" s="162">
        <v>64364</v>
      </c>
      <c r="E26" s="374">
        <f t="shared" si="1"/>
        <v>283.8</v>
      </c>
      <c r="F26" s="375"/>
    </row>
    <row r="27" ht="37.5" customHeight="1" spans="1:6">
      <c r="A27" s="465" t="s">
        <v>117</v>
      </c>
      <c r="B27" s="702" t="s">
        <v>118</v>
      </c>
      <c r="C27" s="162">
        <v>10493</v>
      </c>
      <c r="D27" s="162">
        <v>13428</v>
      </c>
      <c r="E27" s="374">
        <f t="shared" si="1"/>
        <v>0.28</v>
      </c>
      <c r="F27" s="375" t="str">
        <f t="shared" ref="F27:F32" si="2">IF(LEN(A27)=3,"是",IF(B27&lt;&gt;"",IF(SUM(C27:D27)&lt;&gt;0,"是","否"),"是"))</f>
        <v>是</v>
      </c>
    </row>
    <row r="28" ht="37.5" customHeight="1" spans="1:6">
      <c r="A28" s="465" t="s">
        <v>119</v>
      </c>
      <c r="B28" s="702" t="s">
        <v>120</v>
      </c>
      <c r="C28" s="162">
        <v>18</v>
      </c>
      <c r="D28" s="162">
        <v>203</v>
      </c>
      <c r="E28" s="374">
        <f t="shared" si="1"/>
        <v>10.28</v>
      </c>
      <c r="F28" s="375" t="str">
        <f t="shared" si="2"/>
        <v>是</v>
      </c>
    </row>
    <row r="29" s="670" customFormat="1" ht="37.5" customHeight="1" spans="1:6">
      <c r="A29" s="688"/>
      <c r="B29" s="689" t="s">
        <v>121</v>
      </c>
      <c r="C29" s="158">
        <f>SUM(C4:C28)</f>
        <v>300875</v>
      </c>
      <c r="D29" s="158">
        <f>SUM(D4:D28)</f>
        <v>353317</v>
      </c>
      <c r="E29" s="381">
        <f t="shared" si="1"/>
        <v>0.17</v>
      </c>
      <c r="F29" s="382" t="str">
        <f t="shared" si="2"/>
        <v>是</v>
      </c>
    </row>
    <row r="30" s="669" customFormat="1" ht="37.5" customHeight="1" spans="1:6">
      <c r="A30" s="463">
        <v>230</v>
      </c>
      <c r="B30" s="703" t="s">
        <v>122</v>
      </c>
      <c r="C30" s="158">
        <f>SUM(C31:C35)</f>
        <v>25730</v>
      </c>
      <c r="D30" s="158">
        <f>SUM(D31:D35)</f>
        <v>7000</v>
      </c>
      <c r="E30" s="381">
        <f t="shared" si="1"/>
        <v>-0.73</v>
      </c>
      <c r="F30" s="382" t="str">
        <f t="shared" si="2"/>
        <v>是</v>
      </c>
    </row>
    <row r="31" ht="37.5" customHeight="1" spans="1:6">
      <c r="A31" s="704">
        <v>23006</v>
      </c>
      <c r="B31" s="705" t="s">
        <v>123</v>
      </c>
      <c r="C31" s="162">
        <v>7394</v>
      </c>
      <c r="D31" s="162">
        <v>6800</v>
      </c>
      <c r="E31" s="374">
        <f t="shared" si="1"/>
        <v>-0.08</v>
      </c>
      <c r="F31" s="375" t="str">
        <f t="shared" si="2"/>
        <v>是</v>
      </c>
    </row>
    <row r="32" ht="36" customHeight="1" spans="1:6">
      <c r="A32" s="465">
        <v>23008</v>
      </c>
      <c r="B32" s="705" t="s">
        <v>124</v>
      </c>
      <c r="C32" s="162">
        <v>123</v>
      </c>
      <c r="D32" s="162">
        <v>200</v>
      </c>
      <c r="E32" s="374">
        <f t="shared" si="1"/>
        <v>0.63</v>
      </c>
      <c r="F32" s="375" t="str">
        <f t="shared" si="2"/>
        <v>是</v>
      </c>
    </row>
    <row r="33" s="695" customFormat="1" ht="36" customHeight="1" spans="1:6">
      <c r="A33" s="706">
        <v>23009</v>
      </c>
      <c r="B33" s="707" t="s">
        <v>125</v>
      </c>
      <c r="C33" s="158">
        <v>14146</v>
      </c>
      <c r="D33" s="158"/>
      <c r="E33" s="381">
        <f t="shared" si="1"/>
        <v>-1</v>
      </c>
      <c r="F33" s="382"/>
    </row>
    <row r="34" s="695" customFormat="1" ht="37.5" customHeight="1" spans="1:6">
      <c r="A34" s="464">
        <v>23015</v>
      </c>
      <c r="B34" s="708" t="s">
        <v>126</v>
      </c>
      <c r="C34" s="709">
        <v>4067</v>
      </c>
      <c r="D34" s="158"/>
      <c r="E34" s="381">
        <f t="shared" si="1"/>
        <v>-1</v>
      </c>
      <c r="F34" s="382" t="str">
        <f>IF(LEN(A34)=3,"是",IF(B34&lt;&gt;"",IF(SUM(C34:D34)&lt;&gt;0,"是","否"),"是"))</f>
        <v>是</v>
      </c>
    </row>
    <row r="35" s="696" customFormat="1" ht="36" customHeight="1" spans="1:6">
      <c r="A35" s="464">
        <v>23016</v>
      </c>
      <c r="B35" s="708" t="s">
        <v>127</v>
      </c>
      <c r="C35" s="709"/>
      <c r="D35" s="158"/>
      <c r="E35" s="381"/>
      <c r="F35" s="382" t="str">
        <f>IF(LEN(A35)=3,"是",IF(B35&lt;&gt;"",IF(SUM(C35:D35)&lt;&gt;0,"是","否"),"是"))</f>
        <v>否</v>
      </c>
    </row>
    <row r="36" s="696" customFormat="1" ht="37.5" customHeight="1" spans="1:6">
      <c r="A36" s="510">
        <v>231</v>
      </c>
      <c r="B36" s="495" t="s">
        <v>128</v>
      </c>
      <c r="C36" s="709">
        <v>17300</v>
      </c>
      <c r="D36" s="158">
        <v>57186</v>
      </c>
      <c r="E36" s="381">
        <f>(D36-C36)/C36</f>
        <v>2.31</v>
      </c>
      <c r="F36" s="382" t="str">
        <f>IF(LEN(A36)=3,"是",IF(B36&lt;&gt;"",IF(SUM(C36:D36)&lt;&gt;0,"是","否"),"是"))</f>
        <v>是</v>
      </c>
    </row>
    <row r="37" s="669" customFormat="1" ht="37.5" customHeight="1" spans="1:6">
      <c r="A37" s="688"/>
      <c r="B37" s="694" t="s">
        <v>129</v>
      </c>
      <c r="C37" s="158">
        <f>C29+C30+C36</f>
        <v>343905</v>
      </c>
      <c r="D37" s="158">
        <f>D29+D30+D36</f>
        <v>417503</v>
      </c>
      <c r="E37" s="381">
        <f>(D37-C37)/C37</f>
        <v>0.21</v>
      </c>
      <c r="F37" s="382" t="str">
        <f>IF(LEN(A37)=3,"是",IF(B37&lt;&gt;"",IF(SUM(C37:D37)&lt;&gt;0,"是","否"),"是"))</f>
        <v>是</v>
      </c>
    </row>
    <row r="38" spans="2:4">
      <c r="B38" s="710"/>
      <c r="D38" s="506"/>
    </row>
    <row r="40" spans="4:4">
      <c r="D40" s="506"/>
    </row>
    <row r="42" spans="4:4">
      <c r="D42" s="506"/>
    </row>
    <row r="43" spans="4:4">
      <c r="D43" s="506"/>
    </row>
    <row r="45" spans="4:4">
      <c r="D45" s="506"/>
    </row>
    <row r="46" spans="4:4">
      <c r="D46" s="506"/>
    </row>
    <row r="47" spans="4:4">
      <c r="D47" s="506"/>
    </row>
    <row r="48" spans="4:4">
      <c r="D48" s="506"/>
    </row>
    <row r="50" spans="4:4">
      <c r="D50" s="506"/>
    </row>
  </sheetData>
  <sheetProtection sheet="1" objects="1"/>
  <mergeCells count="1">
    <mergeCell ref="B1:E1"/>
  </mergeCells>
  <conditionalFormatting sqref="C34">
    <cfRule type="expression" dxfId="1" priority="14" stopIfTrue="1">
      <formula>"len($A:$A)=3"</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F4:F38">
    <cfRule type="cellIs" dxfId="2" priority="11" stopIfTrue="1" operator="lessThan">
      <formula>0</formula>
    </cfRule>
  </conditionalFormatting>
  <conditionalFormatting sqref="E2 D31 D38:E43">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3"/>
  <sheetViews>
    <sheetView showGridLines="0" showZeros="0" view="pageBreakPreview" zoomScale="70" zoomScaleNormal="115" workbookViewId="0">
      <selection activeCell="A2" sqref="A$1:D$1048576"/>
    </sheetView>
  </sheetViews>
  <sheetFormatPr defaultColWidth="9" defaultRowHeight="14.25" outlineLevelCol="4"/>
  <cols>
    <col min="1" max="1" width="52.4416666666667" style="206" customWidth="1"/>
    <col min="2" max="3" width="20.6333333333333" style="206" customWidth="1"/>
    <col min="4" max="4" width="20.6333333333333" style="207" customWidth="1"/>
    <col min="5" max="5" width="5.38333333333333" style="208" hidden="1" customWidth="1"/>
    <col min="6" max="16384" width="9" style="208"/>
  </cols>
  <sheetData>
    <row r="1" ht="45" customHeight="1" spans="1:4">
      <c r="A1" s="209" t="s">
        <v>1884</v>
      </c>
      <c r="B1" s="209"/>
      <c r="C1" s="209"/>
      <c r="D1" s="210"/>
    </row>
    <row r="2" s="224" customFormat="1" ht="20.1" customHeight="1" spans="1:4">
      <c r="A2" s="225"/>
      <c r="B2" s="226"/>
      <c r="C2" s="227"/>
      <c r="D2" s="228" t="s">
        <v>2</v>
      </c>
    </row>
    <row r="3" ht="45" customHeight="1" spans="1:5">
      <c r="A3" s="229" t="s">
        <v>1885</v>
      </c>
      <c r="B3" s="152" t="s">
        <v>5</v>
      </c>
      <c r="C3" s="152" t="s">
        <v>6</v>
      </c>
      <c r="D3" s="154" t="s">
        <v>7</v>
      </c>
      <c r="E3" s="224" t="s">
        <v>8</v>
      </c>
    </row>
    <row r="4" ht="36" customHeight="1" spans="1:5">
      <c r="A4" s="230" t="s">
        <v>1886</v>
      </c>
      <c r="B4" s="231"/>
      <c r="C4" s="232"/>
      <c r="D4" s="159"/>
      <c r="E4" s="233" t="str">
        <f t="shared" ref="E4:E38" si="0">IF(A4&lt;&gt;"",IF(SUM(B4:C4)&lt;&gt;0,"是","否"),"是")</f>
        <v>否</v>
      </c>
    </row>
    <row r="5" ht="36" customHeight="1" spans="1:5">
      <c r="A5" s="234" t="s">
        <v>1887</v>
      </c>
      <c r="B5" s="235"/>
      <c r="C5" s="235"/>
      <c r="D5" s="159"/>
      <c r="E5" s="233" t="str">
        <f t="shared" si="0"/>
        <v>否</v>
      </c>
    </row>
    <row r="6" ht="36" customHeight="1" spans="1:5">
      <c r="A6" s="234" t="s">
        <v>1888</v>
      </c>
      <c r="B6" s="235"/>
      <c r="C6" s="236"/>
      <c r="D6" s="159"/>
      <c r="E6" s="233" t="str">
        <f t="shared" si="0"/>
        <v>否</v>
      </c>
    </row>
    <row r="7" s="204" customFormat="1" ht="36" customHeight="1" spans="1:5">
      <c r="A7" s="234" t="s">
        <v>1889</v>
      </c>
      <c r="B7" s="235"/>
      <c r="C7" s="236"/>
      <c r="D7" s="159"/>
      <c r="E7" s="233" t="str">
        <f t="shared" si="0"/>
        <v>否</v>
      </c>
    </row>
    <row r="8" ht="36" customHeight="1" spans="1:5">
      <c r="A8" s="230" t="s">
        <v>1890</v>
      </c>
      <c r="B8" s="231">
        <f>SUBTOTAL(9,B9:B11)</f>
        <v>27030</v>
      </c>
      <c r="C8" s="231">
        <f>SUBTOTAL(9,C9:C11)</f>
        <v>30311</v>
      </c>
      <c r="D8" s="159">
        <f>(C8-B8)/B8</f>
        <v>0.12</v>
      </c>
      <c r="E8" s="233" t="str">
        <f t="shared" si="0"/>
        <v>是</v>
      </c>
    </row>
    <row r="9" s="203" customFormat="1" ht="36" customHeight="1" spans="1:5">
      <c r="A9" s="234" t="s">
        <v>1887</v>
      </c>
      <c r="B9" s="235">
        <v>18034</v>
      </c>
      <c r="C9" s="236">
        <v>19636</v>
      </c>
      <c r="D9" s="198">
        <f>(C9-B9)/B9</f>
        <v>0.09</v>
      </c>
      <c r="E9" s="233" t="str">
        <f t="shared" si="0"/>
        <v>是</v>
      </c>
    </row>
    <row r="10" s="203" customFormat="1" ht="36" customHeight="1" spans="1:5">
      <c r="A10" s="234" t="s">
        <v>1888</v>
      </c>
      <c r="B10" s="235">
        <v>121</v>
      </c>
      <c r="C10" s="236">
        <v>130</v>
      </c>
      <c r="D10" s="198">
        <f>(C10-B10)/B10</f>
        <v>0.07</v>
      </c>
      <c r="E10" s="233" t="str">
        <f t="shared" si="0"/>
        <v>是</v>
      </c>
    </row>
    <row r="11" s="203" customFormat="1" ht="36" customHeight="1" spans="1:5">
      <c r="A11" s="234" t="s">
        <v>1889</v>
      </c>
      <c r="B11" s="235">
        <v>8875</v>
      </c>
      <c r="C11" s="236">
        <v>10545</v>
      </c>
      <c r="D11" s="198">
        <f>(C11-B11)/B11</f>
        <v>0.19</v>
      </c>
      <c r="E11" s="233" t="str">
        <f t="shared" si="0"/>
        <v>是</v>
      </c>
    </row>
    <row r="12" ht="36" customHeight="1" spans="1:5">
      <c r="A12" s="230" t="s">
        <v>1891</v>
      </c>
      <c r="B12" s="231"/>
      <c r="C12" s="232"/>
      <c r="D12" s="159"/>
      <c r="E12" s="233" t="str">
        <f t="shared" si="0"/>
        <v>否</v>
      </c>
    </row>
    <row r="13" ht="36" customHeight="1" spans="1:5">
      <c r="A13" s="234" t="s">
        <v>1887</v>
      </c>
      <c r="B13" s="235"/>
      <c r="C13" s="236"/>
      <c r="D13" s="159"/>
      <c r="E13" s="233" t="str">
        <f t="shared" si="0"/>
        <v>否</v>
      </c>
    </row>
    <row r="14" ht="36" customHeight="1" spans="1:5">
      <c r="A14" s="234" t="s">
        <v>1888</v>
      </c>
      <c r="B14" s="235"/>
      <c r="C14" s="236"/>
      <c r="D14" s="159"/>
      <c r="E14" s="233" t="str">
        <f t="shared" si="0"/>
        <v>否</v>
      </c>
    </row>
    <row r="15" ht="36" customHeight="1" spans="1:5">
      <c r="A15" s="234" t="s">
        <v>1889</v>
      </c>
      <c r="B15" s="235">
        <v>0</v>
      </c>
      <c r="C15" s="236"/>
      <c r="D15" s="237" t="str">
        <f>IF(B15&gt;0,C15/B15-1,IF(B15&lt;0,-(C15/B15-1),""))</f>
        <v/>
      </c>
      <c r="E15" s="233" t="str">
        <f t="shared" si="0"/>
        <v>否</v>
      </c>
    </row>
    <row r="16" ht="36" customHeight="1" spans="1:5">
      <c r="A16" s="230" t="s">
        <v>1892</v>
      </c>
      <c r="B16" s="231"/>
      <c r="C16" s="232"/>
      <c r="D16" s="159"/>
      <c r="E16" s="233" t="str">
        <f t="shared" si="0"/>
        <v>否</v>
      </c>
    </row>
    <row r="17" ht="36" customHeight="1" spans="1:5">
      <c r="A17" s="234" t="s">
        <v>1887</v>
      </c>
      <c r="B17" s="235"/>
      <c r="C17" s="197"/>
      <c r="D17" s="159"/>
      <c r="E17" s="233" t="str">
        <f t="shared" si="0"/>
        <v>否</v>
      </c>
    </row>
    <row r="18" ht="36" customHeight="1" spans="1:5">
      <c r="A18" s="234" t="s">
        <v>1888</v>
      </c>
      <c r="B18" s="235"/>
      <c r="C18" s="197"/>
      <c r="D18" s="159"/>
      <c r="E18" s="233" t="str">
        <f t="shared" si="0"/>
        <v>否</v>
      </c>
    </row>
    <row r="19" ht="36" customHeight="1" spans="1:5">
      <c r="A19" s="234" t="s">
        <v>1889</v>
      </c>
      <c r="B19" s="235"/>
      <c r="C19" s="197"/>
      <c r="D19" s="159"/>
      <c r="E19" s="233" t="str">
        <f t="shared" si="0"/>
        <v>否</v>
      </c>
    </row>
    <row r="20" ht="36" customHeight="1" spans="1:5">
      <c r="A20" s="230" t="s">
        <v>1893</v>
      </c>
      <c r="B20" s="231"/>
      <c r="C20" s="232"/>
      <c r="D20" s="159"/>
      <c r="E20" s="233" t="str">
        <f t="shared" si="0"/>
        <v>否</v>
      </c>
    </row>
    <row r="21" ht="36" customHeight="1" spans="1:5">
      <c r="A21" s="234" t="s">
        <v>1887</v>
      </c>
      <c r="B21" s="235"/>
      <c r="C21" s="232"/>
      <c r="D21" s="159"/>
      <c r="E21" s="233" t="str">
        <f t="shared" si="0"/>
        <v>否</v>
      </c>
    </row>
    <row r="22" ht="36" customHeight="1" spans="1:5">
      <c r="A22" s="234" t="s">
        <v>1888</v>
      </c>
      <c r="B22" s="235"/>
      <c r="C22" s="235"/>
      <c r="D22" s="159"/>
      <c r="E22" s="233" t="str">
        <f t="shared" si="0"/>
        <v>否</v>
      </c>
    </row>
    <row r="23" ht="36" customHeight="1" spans="1:5">
      <c r="A23" s="234" t="s">
        <v>1889</v>
      </c>
      <c r="B23" s="235"/>
      <c r="C23" s="236"/>
      <c r="D23" s="159"/>
      <c r="E23" s="233" t="str">
        <f t="shared" si="0"/>
        <v>否</v>
      </c>
    </row>
    <row r="24" ht="36" customHeight="1" spans="1:5">
      <c r="A24" s="230" t="s">
        <v>1894</v>
      </c>
      <c r="B24" s="238"/>
      <c r="C24" s="232"/>
      <c r="D24" s="159"/>
      <c r="E24" s="233" t="str">
        <f t="shared" si="0"/>
        <v>否</v>
      </c>
    </row>
    <row r="25" ht="36" customHeight="1" spans="1:5">
      <c r="A25" s="234" t="s">
        <v>1887</v>
      </c>
      <c r="B25" s="235"/>
      <c r="C25" s="239"/>
      <c r="D25" s="159"/>
      <c r="E25" s="233" t="str">
        <f t="shared" si="0"/>
        <v>否</v>
      </c>
    </row>
    <row r="26" ht="36" customHeight="1" spans="1:5">
      <c r="A26" s="234" t="s">
        <v>1888</v>
      </c>
      <c r="B26" s="235"/>
      <c r="C26" s="235"/>
      <c r="D26" s="159"/>
      <c r="E26" s="233" t="str">
        <f t="shared" si="0"/>
        <v>否</v>
      </c>
    </row>
    <row r="27" ht="36" customHeight="1" spans="1:5">
      <c r="A27" s="234" t="s">
        <v>1889</v>
      </c>
      <c r="B27" s="235"/>
      <c r="C27" s="235"/>
      <c r="D27" s="159"/>
      <c r="E27" s="233" t="str">
        <f t="shared" si="0"/>
        <v>否</v>
      </c>
    </row>
    <row r="28" ht="36" customHeight="1" spans="1:5">
      <c r="A28" s="230" t="s">
        <v>1895</v>
      </c>
      <c r="B28" s="231"/>
      <c r="C28" s="232"/>
      <c r="D28" s="159"/>
      <c r="E28" s="233" t="str">
        <f t="shared" si="0"/>
        <v>否</v>
      </c>
    </row>
    <row r="29" ht="36" customHeight="1" spans="1:5">
      <c r="A29" s="234" t="s">
        <v>1887</v>
      </c>
      <c r="B29" s="235"/>
      <c r="C29" s="239"/>
      <c r="D29" s="159"/>
      <c r="E29" s="233" t="str">
        <f t="shared" si="0"/>
        <v>否</v>
      </c>
    </row>
    <row r="30" ht="36" customHeight="1" spans="1:5">
      <c r="A30" s="234" t="s">
        <v>1888</v>
      </c>
      <c r="B30" s="235"/>
      <c r="C30" s="239"/>
      <c r="D30" s="159"/>
      <c r="E30" s="233" t="str">
        <f t="shared" si="0"/>
        <v>否</v>
      </c>
    </row>
    <row r="31" ht="36" customHeight="1" spans="1:5">
      <c r="A31" s="234" t="s">
        <v>1889</v>
      </c>
      <c r="B31" s="235"/>
      <c r="C31" s="239"/>
      <c r="D31" s="159"/>
      <c r="E31" s="233" t="str">
        <f t="shared" si="0"/>
        <v>否</v>
      </c>
    </row>
    <row r="32" ht="36" customHeight="1" spans="1:5">
      <c r="A32" s="174" t="s">
        <v>1896</v>
      </c>
      <c r="B32" s="238">
        <f>B4+B8+B12+B16+B20+B24+B28</f>
        <v>27030</v>
      </c>
      <c r="C32" s="238">
        <f>C4+C8+C12+C16+C20+C24+C28</f>
        <v>30311</v>
      </c>
      <c r="D32" s="159">
        <f t="shared" ref="D32:D37" si="1">(C32-B32)/B32</f>
        <v>0.12</v>
      </c>
      <c r="E32" s="233" t="str">
        <f t="shared" si="0"/>
        <v>是</v>
      </c>
    </row>
    <row r="33" s="203" customFormat="1" ht="36" customHeight="1" spans="1:5">
      <c r="A33" s="234" t="s">
        <v>1897</v>
      </c>
      <c r="B33" s="240">
        <f>B5+B9+B13+B17+B21+B25+B29</f>
        <v>18034</v>
      </c>
      <c r="C33" s="240">
        <f>C5+C9+C13+C17+C21+C25+C29</f>
        <v>19636</v>
      </c>
      <c r="D33" s="198">
        <f t="shared" si="1"/>
        <v>0.09</v>
      </c>
      <c r="E33" s="233" t="str">
        <f t="shared" si="0"/>
        <v>是</v>
      </c>
    </row>
    <row r="34" s="203" customFormat="1" ht="36" customHeight="1" spans="1:5">
      <c r="A34" s="234" t="s">
        <v>1898</v>
      </c>
      <c r="B34" s="240">
        <f>B6+B10+B14+B18+B22+B26+B30</f>
        <v>121</v>
      </c>
      <c r="C34" s="240">
        <f>C6+C10+C14+C18+C22+C26+C30</f>
        <v>130</v>
      </c>
      <c r="D34" s="198">
        <f t="shared" si="1"/>
        <v>0.07</v>
      </c>
      <c r="E34" s="233" t="str">
        <f t="shared" si="0"/>
        <v>是</v>
      </c>
    </row>
    <row r="35" s="203" customFormat="1" ht="36" customHeight="1" spans="1:5">
      <c r="A35" s="234" t="s">
        <v>1899</v>
      </c>
      <c r="B35" s="240">
        <f>B7+B11+B15+B19+B23+B27+B31</f>
        <v>8875</v>
      </c>
      <c r="C35" s="240">
        <f>C7+C11+C15+C19+C23+C27+C31</f>
        <v>10545</v>
      </c>
      <c r="D35" s="198">
        <f t="shared" si="1"/>
        <v>0.19</v>
      </c>
      <c r="E35" s="233" t="str">
        <f t="shared" si="0"/>
        <v>是</v>
      </c>
    </row>
    <row r="36" s="205" customFormat="1" ht="36" customHeight="1" spans="1:5">
      <c r="A36" s="176" t="s">
        <v>1900</v>
      </c>
      <c r="B36" s="238">
        <v>28</v>
      </c>
      <c r="C36" s="238">
        <v>1</v>
      </c>
      <c r="D36" s="159">
        <f t="shared" si="1"/>
        <v>-0.96</v>
      </c>
      <c r="E36" s="233"/>
    </row>
    <row r="37" s="205" customFormat="1" ht="36" customHeight="1" spans="1:5">
      <c r="A37" s="176" t="s">
        <v>1901</v>
      </c>
      <c r="B37" s="231">
        <v>190</v>
      </c>
      <c r="C37" s="231">
        <v>50</v>
      </c>
      <c r="D37" s="159">
        <f t="shared" si="1"/>
        <v>-0.74</v>
      </c>
      <c r="E37" s="233" t="str">
        <f>IF(A37&lt;&gt;"",IF(SUM(B37:C37)&lt;&gt;0,"是","否"),"是")</f>
        <v>是</v>
      </c>
    </row>
    <row r="38" ht="36" customHeight="1" spans="1:5">
      <c r="A38" s="241" t="s">
        <v>1902</v>
      </c>
      <c r="B38" s="231"/>
      <c r="C38" s="232"/>
      <c r="D38" s="159"/>
      <c r="E38" s="233" t="str">
        <f>IF(A38&lt;&gt;"",IF(SUM(B38:C38)&lt;&gt;0,"是","否"),"是")</f>
        <v>否</v>
      </c>
    </row>
    <row r="39" ht="36" customHeight="1" spans="1:5">
      <c r="A39" s="174" t="s">
        <v>1903</v>
      </c>
      <c r="B39" s="231">
        <f>SUBTOTAL(9,B36:B37,B32)</f>
        <v>27248</v>
      </c>
      <c r="C39" s="231">
        <f>SUBTOTAL(9,C36:C37,C32)</f>
        <v>30362</v>
      </c>
      <c r="D39" s="159">
        <f>(C39-B39)/B39</f>
        <v>0.11</v>
      </c>
      <c r="E39" s="233" t="str">
        <f>IF(A39&lt;&gt;"",IF(SUM(B39:C39)&lt;&gt;0,"是","否"),"是")</f>
        <v>是</v>
      </c>
    </row>
    <row r="40" spans="2:3">
      <c r="B40" s="223"/>
      <c r="C40" s="223"/>
    </row>
    <row r="41" spans="2:3">
      <c r="B41" s="223"/>
      <c r="C41" s="223"/>
    </row>
    <row r="42" spans="2:3">
      <c r="B42" s="223"/>
      <c r="C42" s="223"/>
    </row>
    <row r="43" spans="2:3">
      <c r="B43" s="223"/>
      <c r="C43" s="223"/>
    </row>
  </sheetData>
  <sheetProtection sheet="1" objects="1"/>
  <mergeCells count="1">
    <mergeCell ref="A1:D1"/>
  </mergeCells>
  <conditionalFormatting sqref="E4:E39">
    <cfRule type="cellIs" dxfId="3" priority="4" stopIfTrue="1" operator="lessThanOrEqual">
      <formula>-1</formula>
    </cfRule>
  </conditionalFormatting>
  <conditionalFormatting sqref="E5:E39">
    <cfRule type="cellIs" dxfId="3" priority="2" stopIfTrue="1" operator="lessThanOrEqual">
      <formula>-1</formula>
    </cfRule>
  </conditionalFormatting>
  <conditionalFormatting sqref="D15 C25 C29:C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70" zoomScaleNormal="100" workbookViewId="0">
      <pane ySplit="3" topLeftCell="A4" activePane="bottomLeft" state="frozen"/>
      <selection/>
      <selection pane="bottomLeft" activeCell="A2" sqref="A$1:D$1048576"/>
    </sheetView>
  </sheetViews>
  <sheetFormatPr defaultColWidth="9" defaultRowHeight="14.25" outlineLevelCol="4"/>
  <cols>
    <col min="1" max="1" width="45.6333333333333" style="206" customWidth="1"/>
    <col min="2" max="3" width="20.6333333333333" style="206" customWidth="1"/>
    <col min="4" max="4" width="20.6333333333333" style="207" customWidth="1"/>
    <col min="5" max="5" width="12.75" style="208" customWidth="1"/>
    <col min="6" max="16384" width="9" style="208"/>
  </cols>
  <sheetData>
    <row r="1" ht="45" customHeight="1" spans="1:4">
      <c r="A1" s="209" t="s">
        <v>1904</v>
      </c>
      <c r="B1" s="209"/>
      <c r="C1" s="209"/>
      <c r="D1" s="210"/>
    </row>
    <row r="2" ht="20.1" customHeight="1" spans="1:4">
      <c r="A2" s="211"/>
      <c r="B2" s="212"/>
      <c r="C2" s="213"/>
      <c r="D2" s="214" t="s">
        <v>1905</v>
      </c>
    </row>
    <row r="3" ht="45" customHeight="1" spans="1:5">
      <c r="A3" s="151" t="s">
        <v>1143</v>
      </c>
      <c r="B3" s="152" t="s">
        <v>5</v>
      </c>
      <c r="C3" s="152" t="s">
        <v>6</v>
      </c>
      <c r="D3" s="154" t="s">
        <v>7</v>
      </c>
      <c r="E3" s="215" t="s">
        <v>8</v>
      </c>
    </row>
    <row r="4" ht="36" customHeight="1" spans="1:5">
      <c r="A4" s="156" t="s">
        <v>1906</v>
      </c>
      <c r="B4" s="158"/>
      <c r="C4" s="158"/>
      <c r="D4" s="159"/>
      <c r="E4" s="216" t="str">
        <f t="shared" ref="E4:E22" si="0">IF(A4&lt;&gt;"",IF(SUM(B4:C4)&lt;&gt;0,"是","否"),"是")</f>
        <v>否</v>
      </c>
    </row>
    <row r="5" ht="36" customHeight="1" spans="1:5">
      <c r="A5" s="160" t="s">
        <v>1907</v>
      </c>
      <c r="B5" s="162"/>
      <c r="C5" s="162"/>
      <c r="D5" s="217"/>
      <c r="E5" s="216" t="str">
        <f t="shared" si="0"/>
        <v>否</v>
      </c>
    </row>
    <row r="6" ht="36" customHeight="1" spans="1:5">
      <c r="A6" s="218" t="s">
        <v>1908</v>
      </c>
      <c r="B6" s="158">
        <f>SUM(B7)</f>
        <v>25057</v>
      </c>
      <c r="C6" s="158">
        <f>SUM(C7)</f>
        <v>27466</v>
      </c>
      <c r="D6" s="219">
        <f>(C6-B6)/B6</f>
        <v>0.1</v>
      </c>
      <c r="E6" s="216" t="str">
        <f t="shared" si="0"/>
        <v>是</v>
      </c>
    </row>
    <row r="7" s="203" customFormat="1" ht="36" customHeight="1" spans="1:5">
      <c r="A7" s="160" t="s">
        <v>1907</v>
      </c>
      <c r="B7" s="162">
        <v>25057</v>
      </c>
      <c r="C7" s="220">
        <v>27466</v>
      </c>
      <c r="D7" s="217">
        <f>(C7-B7)/B7</f>
        <v>0.1</v>
      </c>
      <c r="E7" s="216" t="str">
        <f t="shared" si="0"/>
        <v>是</v>
      </c>
    </row>
    <row r="8" s="204" customFormat="1" ht="36" customHeight="1" spans="1:5">
      <c r="A8" s="156" t="s">
        <v>1909</v>
      </c>
      <c r="B8" s="158"/>
      <c r="C8" s="158"/>
      <c r="D8" s="219"/>
      <c r="E8" s="216" t="str">
        <f t="shared" si="0"/>
        <v>否</v>
      </c>
    </row>
    <row r="9" s="204" customFormat="1" ht="36" customHeight="1" spans="1:5">
      <c r="A9" s="160" t="s">
        <v>1907</v>
      </c>
      <c r="B9" s="162"/>
      <c r="C9" s="220"/>
      <c r="D9" s="217"/>
      <c r="E9" s="216" t="str">
        <f t="shared" si="0"/>
        <v>否</v>
      </c>
    </row>
    <row r="10" s="204" customFormat="1" ht="36" customHeight="1" spans="1:5">
      <c r="A10" s="156" t="s">
        <v>1910</v>
      </c>
      <c r="B10" s="158"/>
      <c r="C10" s="158"/>
      <c r="D10" s="219"/>
      <c r="E10" s="216" t="str">
        <f t="shared" si="0"/>
        <v>否</v>
      </c>
    </row>
    <row r="11" s="204" customFormat="1" ht="36" customHeight="1" spans="1:5">
      <c r="A11" s="160" t="s">
        <v>1907</v>
      </c>
      <c r="B11" s="162"/>
      <c r="C11" s="162"/>
      <c r="D11" s="217"/>
      <c r="E11" s="216" t="str">
        <f t="shared" si="0"/>
        <v>否</v>
      </c>
    </row>
    <row r="12" s="204" customFormat="1" ht="36" customHeight="1" spans="1:5">
      <c r="A12" s="156" t="s">
        <v>1911</v>
      </c>
      <c r="B12" s="158"/>
      <c r="C12" s="158"/>
      <c r="D12" s="219"/>
      <c r="E12" s="216" t="str">
        <f t="shared" si="0"/>
        <v>否</v>
      </c>
    </row>
    <row r="13" s="204" customFormat="1" ht="36" customHeight="1" spans="1:5">
      <c r="A13" s="160" t="s">
        <v>1907</v>
      </c>
      <c r="B13" s="162"/>
      <c r="C13" s="162"/>
      <c r="D13" s="217"/>
      <c r="E13" s="216" t="str">
        <f t="shared" si="0"/>
        <v>否</v>
      </c>
    </row>
    <row r="14" s="204" customFormat="1" ht="36" customHeight="1" spans="1:5">
      <c r="A14" s="156" t="s">
        <v>1912</v>
      </c>
      <c r="B14" s="158"/>
      <c r="C14" s="158"/>
      <c r="D14" s="219"/>
      <c r="E14" s="216" t="str">
        <f t="shared" si="0"/>
        <v>否</v>
      </c>
    </row>
    <row r="15" ht="36" customHeight="1" spans="1:5">
      <c r="A15" s="160" t="s">
        <v>1907</v>
      </c>
      <c r="B15" s="162"/>
      <c r="C15" s="220"/>
      <c r="D15" s="217"/>
      <c r="E15" s="216" t="str">
        <f t="shared" si="0"/>
        <v>否</v>
      </c>
    </row>
    <row r="16" ht="36" customHeight="1" spans="1:5">
      <c r="A16" s="156" t="s">
        <v>1913</v>
      </c>
      <c r="B16" s="158"/>
      <c r="C16" s="158"/>
      <c r="D16" s="219"/>
      <c r="E16" s="216" t="str">
        <f t="shared" si="0"/>
        <v>否</v>
      </c>
    </row>
    <row r="17" ht="36" customHeight="1" spans="1:5">
      <c r="A17" s="160" t="s">
        <v>1907</v>
      </c>
      <c r="B17" s="162"/>
      <c r="C17" s="173"/>
      <c r="D17" s="217"/>
      <c r="E17" s="216" t="str">
        <f t="shared" si="0"/>
        <v>否</v>
      </c>
    </row>
    <row r="18" ht="36" customHeight="1" spans="1:5">
      <c r="A18" s="174" t="s">
        <v>1914</v>
      </c>
      <c r="B18" s="158">
        <f>B4+B6+B8+B10+B12+B12+B14+B16</f>
        <v>25057</v>
      </c>
      <c r="C18" s="158">
        <f>C4+C6+C8+C10+C12+C12+C14+C16</f>
        <v>27466</v>
      </c>
      <c r="D18" s="219">
        <f>(C18-B18)/B18</f>
        <v>0.1</v>
      </c>
      <c r="E18" s="216" t="str">
        <f t="shared" si="0"/>
        <v>是</v>
      </c>
    </row>
    <row r="19" s="203" customFormat="1" ht="36" customHeight="1" spans="1:5">
      <c r="A19" s="160" t="s">
        <v>1915</v>
      </c>
      <c r="B19" s="162">
        <f>B5+B7+B9+B11+B13+B13+B15+B17</f>
        <v>25057</v>
      </c>
      <c r="C19" s="162">
        <f>C5+C7+C9+C11+C13+C13+C15+C17</f>
        <v>27466</v>
      </c>
      <c r="D19" s="217">
        <f>(C19-B19)/B19</f>
        <v>0.1</v>
      </c>
      <c r="E19" s="216" t="str">
        <f t="shared" si="0"/>
        <v>是</v>
      </c>
    </row>
    <row r="20" s="205" customFormat="1" ht="36" customHeight="1" spans="1:5">
      <c r="A20" s="156" t="s">
        <v>937</v>
      </c>
      <c r="B20" s="158"/>
      <c r="C20" s="158">
        <v>3</v>
      </c>
      <c r="D20" s="217"/>
      <c r="E20" s="221"/>
    </row>
    <row r="21" s="205" customFormat="1" ht="36" customHeight="1" spans="1:5">
      <c r="A21" s="222" t="s">
        <v>1916</v>
      </c>
      <c r="B21" s="158">
        <v>117</v>
      </c>
      <c r="C21" s="158">
        <v>120</v>
      </c>
      <c r="D21" s="219">
        <f>(C21-B21)/B21</f>
        <v>0.03</v>
      </c>
      <c r="E21" s="221" t="str">
        <f>IF(A21&lt;&gt;"",IF(SUM(B21:C21)&lt;&gt;0,"是","否"),"是")</f>
        <v>是</v>
      </c>
    </row>
    <row r="22" ht="36" customHeight="1" spans="1:5">
      <c r="A22" s="176" t="s">
        <v>1917</v>
      </c>
      <c r="B22" s="158"/>
      <c r="C22" s="158"/>
      <c r="D22" s="217"/>
      <c r="E22" s="216" t="str">
        <f>IF(A22&lt;&gt;"",IF(SUM(B22:C22)&lt;&gt;0,"是","否"),"是")</f>
        <v>否</v>
      </c>
    </row>
    <row r="23" ht="36" customHeight="1" spans="1:5">
      <c r="A23" s="174" t="s">
        <v>1141</v>
      </c>
      <c r="B23" s="158">
        <f>SUM(B20:B22,B18)</f>
        <v>25174</v>
      </c>
      <c r="C23" s="158">
        <f>SUM(C20:C22,C18)</f>
        <v>27589</v>
      </c>
      <c r="D23" s="219">
        <f>(C23-B23)/B23</f>
        <v>0.1</v>
      </c>
      <c r="E23" s="216" t="str">
        <f>IF(A23&lt;&gt;"",IF(SUM(B23:C23)&lt;&gt;0,"是","否"),"是")</f>
        <v>是</v>
      </c>
    </row>
    <row r="24" spans="2:3">
      <c r="B24" s="223"/>
      <c r="C24" s="223"/>
    </row>
    <row r="25" spans="2:3">
      <c r="B25" s="223"/>
      <c r="C25" s="223"/>
    </row>
    <row r="26" spans="2:3">
      <c r="B26" s="223"/>
      <c r="C26" s="223"/>
    </row>
  </sheetData>
  <sheetProtection sheet="1" objects="1"/>
  <mergeCells count="1">
    <mergeCell ref="A1:D1"/>
  </mergeCells>
  <conditionalFormatting sqref="E4:E23">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42"/>
  <sheetViews>
    <sheetView showGridLines="0" showZeros="0" view="pageBreakPreview" zoomScale="70" zoomScaleNormal="100" workbookViewId="0">
      <pane ySplit="3" topLeftCell="A4" activePane="bottomLeft" state="frozen"/>
      <selection/>
      <selection pane="bottomLeft" activeCell="A2" sqref="A$1:D$1048576"/>
    </sheetView>
  </sheetViews>
  <sheetFormatPr defaultColWidth="9" defaultRowHeight="14.25" outlineLevelCol="4"/>
  <cols>
    <col min="1" max="1" width="46.1333333333333" style="184" customWidth="1"/>
    <col min="2" max="3" width="20.6333333333333" style="184" customWidth="1"/>
    <col min="4" max="4" width="24.7583333333333" style="185" customWidth="1"/>
    <col min="5" max="5" width="5" style="186" customWidth="1"/>
    <col min="6" max="16384" width="9" style="186"/>
  </cols>
  <sheetData>
    <row r="1" ht="45" customHeight="1" spans="1:4">
      <c r="A1" s="187" t="s">
        <v>1918</v>
      </c>
      <c r="B1" s="187"/>
      <c r="C1" s="187"/>
      <c r="D1" s="188"/>
    </row>
    <row r="2" ht="20.1" customHeight="1" spans="1:4">
      <c r="A2" s="189"/>
      <c r="B2" s="190"/>
      <c r="C2" s="191"/>
      <c r="D2" s="192" t="s">
        <v>2</v>
      </c>
    </row>
    <row r="3" ht="45" customHeight="1" spans="1:5">
      <c r="A3" s="193" t="s">
        <v>1885</v>
      </c>
      <c r="B3" s="152" t="s">
        <v>131</v>
      </c>
      <c r="C3" s="152" t="s">
        <v>6</v>
      </c>
      <c r="D3" s="154" t="s">
        <v>7</v>
      </c>
      <c r="E3" s="155" t="s">
        <v>8</v>
      </c>
    </row>
    <row r="4" ht="36" customHeight="1" spans="1:5">
      <c r="A4" s="194" t="s">
        <v>1886</v>
      </c>
      <c r="B4" s="195">
        <f>SUM(B5:B7)</f>
        <v>27059</v>
      </c>
      <c r="C4" s="195">
        <f>SUM(C5:C7)</f>
        <v>30311</v>
      </c>
      <c r="D4" s="159">
        <f t="shared" ref="D4:D27" si="0">IF(B4&gt;0,C4/B4-1,IF(B4&lt;0,-(C4/B4-1),""))</f>
        <v>0.12</v>
      </c>
      <c r="E4" s="155" t="str">
        <f t="shared" ref="E4:E38" si="1">IF(A4&lt;&gt;"",IF(SUM(B4:C4)&lt;&gt;0,"是","否"),"是")</f>
        <v>是</v>
      </c>
    </row>
    <row r="5" s="180" customFormat="1" ht="36" customHeight="1" spans="1:5">
      <c r="A5" s="196" t="s">
        <v>1887</v>
      </c>
      <c r="B5" s="197">
        <v>18359</v>
      </c>
      <c r="C5" s="197">
        <v>19636</v>
      </c>
      <c r="D5" s="198">
        <f t="shared" si="0"/>
        <v>0.07</v>
      </c>
      <c r="E5" s="175" t="str">
        <f t="shared" si="1"/>
        <v>是</v>
      </c>
    </row>
    <row r="6" s="180" customFormat="1" ht="36" customHeight="1" spans="1:5">
      <c r="A6" s="196" t="s">
        <v>1888</v>
      </c>
      <c r="B6" s="197">
        <v>70</v>
      </c>
      <c r="C6" s="197">
        <v>130</v>
      </c>
      <c r="D6" s="198">
        <f t="shared" si="0"/>
        <v>0.86</v>
      </c>
      <c r="E6" s="175" t="str">
        <f t="shared" si="1"/>
        <v>是</v>
      </c>
    </row>
    <row r="7" s="181" customFormat="1" ht="36" customHeight="1" spans="1:5">
      <c r="A7" s="196" t="s">
        <v>1889</v>
      </c>
      <c r="B7" s="197">
        <v>8630</v>
      </c>
      <c r="C7" s="197">
        <v>10545</v>
      </c>
      <c r="D7" s="198">
        <f t="shared" si="0"/>
        <v>0.22</v>
      </c>
      <c r="E7" s="175" t="str">
        <f t="shared" si="1"/>
        <v>是</v>
      </c>
    </row>
    <row r="8" s="182" customFormat="1" ht="36" customHeight="1" spans="1:5">
      <c r="A8" s="199" t="s">
        <v>1890</v>
      </c>
      <c r="B8" s="195"/>
      <c r="C8" s="195"/>
      <c r="D8" s="159" t="str">
        <f t="shared" si="0"/>
        <v/>
      </c>
      <c r="E8" s="155" t="str">
        <f t="shared" si="1"/>
        <v>否</v>
      </c>
    </row>
    <row r="9" s="182" customFormat="1" ht="36" customHeight="1" spans="1:5">
      <c r="A9" s="196" t="s">
        <v>1887</v>
      </c>
      <c r="B9" s="197"/>
      <c r="C9" s="197"/>
      <c r="D9" s="159" t="str">
        <f t="shared" si="0"/>
        <v/>
      </c>
      <c r="E9" s="155" t="str">
        <f t="shared" si="1"/>
        <v>否</v>
      </c>
    </row>
    <row r="10" s="182" customFormat="1" ht="36" customHeight="1" spans="1:5">
      <c r="A10" s="196" t="s">
        <v>1888</v>
      </c>
      <c r="B10" s="197"/>
      <c r="C10" s="197"/>
      <c r="D10" s="159" t="str">
        <f t="shared" si="0"/>
        <v/>
      </c>
      <c r="E10" s="155" t="str">
        <f t="shared" si="1"/>
        <v>否</v>
      </c>
    </row>
    <row r="11" s="182" customFormat="1" ht="36" customHeight="1" spans="1:5">
      <c r="A11" s="196" t="s">
        <v>1889</v>
      </c>
      <c r="B11" s="197"/>
      <c r="C11" s="197"/>
      <c r="D11" s="159" t="str">
        <f t="shared" si="0"/>
        <v/>
      </c>
      <c r="E11" s="155" t="str">
        <f t="shared" si="1"/>
        <v>否</v>
      </c>
    </row>
    <row r="12" s="182" customFormat="1" ht="36" customHeight="1" spans="1:5">
      <c r="A12" s="194" t="s">
        <v>1891</v>
      </c>
      <c r="B12" s="195"/>
      <c r="C12" s="195"/>
      <c r="D12" s="159" t="str">
        <f t="shared" si="0"/>
        <v/>
      </c>
      <c r="E12" s="155" t="str">
        <f t="shared" si="1"/>
        <v>否</v>
      </c>
    </row>
    <row r="13" ht="36" customHeight="1" spans="1:5">
      <c r="A13" s="196" t="s">
        <v>1887</v>
      </c>
      <c r="B13" s="197"/>
      <c r="C13" s="162"/>
      <c r="D13" s="159" t="str">
        <f t="shared" si="0"/>
        <v/>
      </c>
      <c r="E13" s="155" t="str">
        <f t="shared" si="1"/>
        <v>否</v>
      </c>
    </row>
    <row r="14" ht="36" customHeight="1" spans="1:5">
      <c r="A14" s="196" t="s">
        <v>1888</v>
      </c>
      <c r="B14" s="197"/>
      <c r="C14" s="197"/>
      <c r="D14" s="159" t="str">
        <f t="shared" si="0"/>
        <v/>
      </c>
      <c r="E14" s="155" t="str">
        <f t="shared" si="1"/>
        <v>否</v>
      </c>
    </row>
    <row r="15" ht="36" customHeight="1" spans="1:5">
      <c r="A15" s="196" t="s">
        <v>1889</v>
      </c>
      <c r="B15" s="197"/>
      <c r="C15" s="162"/>
      <c r="D15" s="159" t="str">
        <f t="shared" si="0"/>
        <v/>
      </c>
      <c r="E15" s="155" t="str">
        <f t="shared" si="1"/>
        <v>否</v>
      </c>
    </row>
    <row r="16" ht="36" customHeight="1" spans="1:5">
      <c r="A16" s="194" t="s">
        <v>1892</v>
      </c>
      <c r="B16" s="195"/>
      <c r="C16" s="195"/>
      <c r="D16" s="159" t="str">
        <f t="shared" si="0"/>
        <v/>
      </c>
      <c r="E16" s="155" t="str">
        <f t="shared" si="1"/>
        <v>否</v>
      </c>
    </row>
    <row r="17" ht="36" customHeight="1" spans="1:5">
      <c r="A17" s="196" t="s">
        <v>1887</v>
      </c>
      <c r="B17" s="197"/>
      <c r="C17" s="197"/>
      <c r="D17" s="159" t="str">
        <f t="shared" si="0"/>
        <v/>
      </c>
      <c r="E17" s="155" t="str">
        <f t="shared" si="1"/>
        <v>否</v>
      </c>
    </row>
    <row r="18" ht="36" customHeight="1" spans="1:5">
      <c r="A18" s="196" t="s">
        <v>1888</v>
      </c>
      <c r="B18" s="197"/>
      <c r="C18" s="197"/>
      <c r="D18" s="159" t="str">
        <f t="shared" si="0"/>
        <v/>
      </c>
      <c r="E18" s="155" t="str">
        <f t="shared" si="1"/>
        <v>否</v>
      </c>
    </row>
    <row r="19" ht="36" customHeight="1" spans="1:5">
      <c r="A19" s="196" t="s">
        <v>1889</v>
      </c>
      <c r="B19" s="197"/>
      <c r="C19" s="200"/>
      <c r="D19" s="159" t="str">
        <f t="shared" si="0"/>
        <v/>
      </c>
      <c r="E19" s="155" t="str">
        <f t="shared" si="1"/>
        <v>否</v>
      </c>
    </row>
    <row r="20" ht="36" customHeight="1" spans="1:5">
      <c r="A20" s="194" t="s">
        <v>1893</v>
      </c>
      <c r="B20" s="195"/>
      <c r="C20" s="195"/>
      <c r="D20" s="159" t="str">
        <f t="shared" si="0"/>
        <v/>
      </c>
      <c r="E20" s="155" t="str">
        <f t="shared" si="1"/>
        <v>否</v>
      </c>
    </row>
    <row r="21" ht="36" customHeight="1" spans="1:5">
      <c r="A21" s="196" t="s">
        <v>1887</v>
      </c>
      <c r="B21" s="197"/>
      <c r="C21" s="162"/>
      <c r="D21" s="159" t="str">
        <f t="shared" si="0"/>
        <v/>
      </c>
      <c r="E21" s="155" t="str">
        <f t="shared" si="1"/>
        <v>否</v>
      </c>
    </row>
    <row r="22" ht="36" customHeight="1" spans="1:5">
      <c r="A22" s="196" t="s">
        <v>1888</v>
      </c>
      <c r="B22" s="197"/>
      <c r="C22" s="197"/>
      <c r="D22" s="159" t="str">
        <f t="shared" si="0"/>
        <v/>
      </c>
      <c r="E22" s="155" t="str">
        <f t="shared" si="1"/>
        <v>否</v>
      </c>
    </row>
    <row r="23" ht="32" customHeight="1" spans="1:5">
      <c r="A23" s="196" t="s">
        <v>1889</v>
      </c>
      <c r="B23" s="197"/>
      <c r="C23" s="162"/>
      <c r="D23" s="159" t="str">
        <f t="shared" si="0"/>
        <v/>
      </c>
      <c r="E23" s="155" t="str">
        <f t="shared" si="1"/>
        <v>否</v>
      </c>
    </row>
    <row r="24" ht="25" customHeight="1" spans="1:5">
      <c r="A24" s="194" t="s">
        <v>1894</v>
      </c>
      <c r="B24" s="195"/>
      <c r="C24" s="158"/>
      <c r="D24" s="159" t="str">
        <f t="shared" si="0"/>
        <v/>
      </c>
      <c r="E24" s="155" t="str">
        <f t="shared" si="1"/>
        <v>否</v>
      </c>
    </row>
    <row r="25" ht="40" customHeight="1" spans="1:5">
      <c r="A25" s="196" t="s">
        <v>1887</v>
      </c>
      <c r="B25" s="197"/>
      <c r="C25" s="158"/>
      <c r="D25" s="159" t="str">
        <f t="shared" si="0"/>
        <v/>
      </c>
      <c r="E25" s="155" t="str">
        <f t="shared" si="1"/>
        <v>否</v>
      </c>
    </row>
    <row r="26" ht="30" customHeight="1" spans="1:5">
      <c r="A26" s="196" t="s">
        <v>1888</v>
      </c>
      <c r="B26" s="197"/>
      <c r="C26" s="158"/>
      <c r="D26" s="159" t="str">
        <f t="shared" si="0"/>
        <v/>
      </c>
      <c r="E26" s="155" t="str">
        <f t="shared" si="1"/>
        <v>否</v>
      </c>
    </row>
    <row r="27" ht="24" customHeight="1" spans="1:5">
      <c r="A27" s="196" t="s">
        <v>1889</v>
      </c>
      <c r="B27" s="197"/>
      <c r="C27" s="158"/>
      <c r="D27" s="159" t="str">
        <f t="shared" si="0"/>
        <v/>
      </c>
      <c r="E27" s="155" t="str">
        <f t="shared" si="1"/>
        <v>否</v>
      </c>
    </row>
    <row r="28" ht="36" customHeight="1" spans="1:5">
      <c r="A28" s="194" t="s">
        <v>1895</v>
      </c>
      <c r="B28" s="195"/>
      <c r="C28" s="158"/>
      <c r="D28" s="159"/>
      <c r="E28" s="155" t="str">
        <f t="shared" si="1"/>
        <v>否</v>
      </c>
    </row>
    <row r="29" ht="36" customHeight="1" spans="1:5">
      <c r="A29" s="196" t="s">
        <v>1887</v>
      </c>
      <c r="B29" s="197"/>
      <c r="C29" s="197"/>
      <c r="D29" s="201"/>
      <c r="E29" s="155" t="str">
        <f t="shared" si="1"/>
        <v>否</v>
      </c>
    </row>
    <row r="30" ht="36" customHeight="1" spans="1:5">
      <c r="A30" s="196" t="s">
        <v>1888</v>
      </c>
      <c r="B30" s="197"/>
      <c r="C30" s="197"/>
      <c r="D30" s="201"/>
      <c r="E30" s="155" t="str">
        <f t="shared" si="1"/>
        <v>否</v>
      </c>
    </row>
    <row r="31" ht="36" customHeight="1" spans="1:5">
      <c r="A31" s="196" t="s">
        <v>1889</v>
      </c>
      <c r="B31" s="197"/>
      <c r="C31" s="197"/>
      <c r="D31" s="201"/>
      <c r="E31" s="155" t="str">
        <f t="shared" si="1"/>
        <v>否</v>
      </c>
    </row>
    <row r="32" ht="36" customHeight="1" spans="1:5">
      <c r="A32" s="174" t="s">
        <v>1896</v>
      </c>
      <c r="B32" s="195">
        <f>B4+B8+B12+B16+B20+B24+B28</f>
        <v>27059</v>
      </c>
      <c r="C32" s="195">
        <f>C4+C8+C12+C16+C20+C24+C28</f>
        <v>30311</v>
      </c>
      <c r="D32" s="159">
        <f t="shared" ref="D32:D38" si="2">(C32-B32)/B32</f>
        <v>0.12</v>
      </c>
      <c r="E32" s="155" t="str">
        <f t="shared" si="1"/>
        <v>是</v>
      </c>
    </row>
    <row r="33" s="180" customFormat="1" ht="36" customHeight="1" spans="1:5">
      <c r="A33" s="196" t="s">
        <v>1897</v>
      </c>
      <c r="B33" s="197">
        <f>B5+B9+B13+B17+B21+B25+B29</f>
        <v>18359</v>
      </c>
      <c r="C33" s="197">
        <f>C5+C9+C13+C17+C21+C25+C29</f>
        <v>19636</v>
      </c>
      <c r="D33" s="198">
        <f t="shared" si="2"/>
        <v>0.07</v>
      </c>
      <c r="E33" s="175" t="str">
        <f t="shared" si="1"/>
        <v>是</v>
      </c>
    </row>
    <row r="34" s="180" customFormat="1" ht="36" customHeight="1" spans="1:5">
      <c r="A34" s="196" t="s">
        <v>1898</v>
      </c>
      <c r="B34" s="197">
        <f>B6+B10+B14+B18+B22+B26+B30</f>
        <v>70</v>
      </c>
      <c r="C34" s="197">
        <f>C6+C10+C14+C18+C22+C26+C30</f>
        <v>130</v>
      </c>
      <c r="D34" s="198">
        <f t="shared" si="2"/>
        <v>0.86</v>
      </c>
      <c r="E34" s="175" t="str">
        <f t="shared" si="1"/>
        <v>是</v>
      </c>
    </row>
    <row r="35" s="180" customFormat="1" ht="36" customHeight="1" spans="1:5">
      <c r="A35" s="196" t="s">
        <v>1899</v>
      </c>
      <c r="B35" s="197">
        <f>B7+B11+B15+B19+B23+B27+B31</f>
        <v>8630</v>
      </c>
      <c r="C35" s="197">
        <f>C7+C11+C15+C19+C23+C27+C31</f>
        <v>10545</v>
      </c>
      <c r="D35" s="198">
        <f t="shared" si="2"/>
        <v>0.22</v>
      </c>
      <c r="E35" s="175" t="str">
        <f t="shared" si="1"/>
        <v>是</v>
      </c>
    </row>
    <row r="36" ht="36" customHeight="1" spans="1:5">
      <c r="A36" s="176" t="s">
        <v>1900</v>
      </c>
      <c r="B36" s="195"/>
      <c r="C36" s="195">
        <v>1</v>
      </c>
      <c r="D36" s="198"/>
      <c r="E36" s="155" t="str">
        <f t="shared" si="1"/>
        <v>是</v>
      </c>
    </row>
    <row r="37" s="183" customFormat="1" ht="36" customHeight="1" spans="1:5">
      <c r="A37" s="176" t="s">
        <v>1901</v>
      </c>
      <c r="B37" s="195">
        <v>100</v>
      </c>
      <c r="C37" s="158">
        <v>50</v>
      </c>
      <c r="D37" s="159">
        <f>(C37-B37)/B37</f>
        <v>-0.5</v>
      </c>
      <c r="E37" s="178" t="str">
        <f t="shared" si="1"/>
        <v>是</v>
      </c>
    </row>
    <row r="38" ht="36" customHeight="1" spans="1:5">
      <c r="A38" s="174" t="s">
        <v>1903</v>
      </c>
      <c r="B38" s="195">
        <f>B32+B36+B37</f>
        <v>27159</v>
      </c>
      <c r="C38" s="195">
        <f>C32+C36+C37</f>
        <v>30362</v>
      </c>
      <c r="D38" s="159">
        <f t="shared" si="2"/>
        <v>0.12</v>
      </c>
      <c r="E38" s="155" t="str">
        <f t="shared" si="1"/>
        <v>是</v>
      </c>
    </row>
    <row r="39" spans="2:3">
      <c r="B39" s="202"/>
      <c r="C39" s="202"/>
    </row>
    <row r="40" spans="2:3">
      <c r="B40" s="202"/>
      <c r="C40" s="202"/>
    </row>
    <row r="41" spans="2:3">
      <c r="B41" s="202"/>
      <c r="C41" s="202"/>
    </row>
    <row r="42" spans="2:3">
      <c r="B42" s="202"/>
      <c r="C42" s="202"/>
    </row>
  </sheetData>
  <sheetProtection sheet="1" objects="1"/>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6"/>
  <sheetViews>
    <sheetView showGridLines="0" showZeros="0" view="pageBreakPreview" zoomScale="70" zoomScaleNormal="100" workbookViewId="0">
      <selection activeCell="A2" sqref="A$1:D$1048576"/>
    </sheetView>
  </sheetViews>
  <sheetFormatPr defaultColWidth="9" defaultRowHeight="14.25" outlineLevelCol="4"/>
  <cols>
    <col min="1" max="1" width="50.75" style="141" customWidth="1"/>
    <col min="2" max="3" width="20.6333333333333" style="142" customWidth="1"/>
    <col min="4" max="4" width="22.6916666666667" style="143" customWidth="1"/>
    <col min="5" max="5" width="5.13333333333333" style="144" customWidth="1"/>
    <col min="6" max="7" width="12.6333333333333" style="144"/>
    <col min="8" max="246" width="9" style="144"/>
    <col min="247" max="247" width="41.6333333333333" style="144" customWidth="1"/>
    <col min="248" max="249" width="14.5" style="144" customWidth="1"/>
    <col min="250" max="250" width="13.8833333333333" style="144" customWidth="1"/>
    <col min="251" max="253" width="9" style="144"/>
    <col min="254" max="255" width="10.5" style="144" customWidth="1"/>
    <col min="256" max="502" width="9" style="144"/>
    <col min="503" max="503" width="41.6333333333333" style="144" customWidth="1"/>
    <col min="504" max="505" width="14.5" style="144" customWidth="1"/>
    <col min="506" max="506" width="13.8833333333333" style="144" customWidth="1"/>
    <col min="507" max="509" width="9" style="144"/>
    <col min="510" max="511" width="10.5" style="144" customWidth="1"/>
    <col min="512" max="758" width="9" style="144"/>
    <col min="759" max="759" width="41.6333333333333" style="144" customWidth="1"/>
    <col min="760" max="761" width="14.5" style="144" customWidth="1"/>
    <col min="762" max="762" width="13.8833333333333" style="144" customWidth="1"/>
    <col min="763" max="765" width="9" style="144"/>
    <col min="766" max="767" width="10.5" style="144" customWidth="1"/>
    <col min="768" max="1014" width="9" style="144"/>
    <col min="1015" max="1015" width="41.6333333333333" style="144" customWidth="1"/>
    <col min="1016" max="1017" width="14.5" style="144" customWidth="1"/>
    <col min="1018" max="1018" width="13.8833333333333" style="144" customWidth="1"/>
    <col min="1019" max="1021" width="9" style="144"/>
    <col min="1022" max="1023" width="10.5" style="144" customWidth="1"/>
    <col min="1024" max="1270" width="9" style="144"/>
    <col min="1271" max="1271" width="41.6333333333333" style="144" customWidth="1"/>
    <col min="1272" max="1273" width="14.5" style="144" customWidth="1"/>
    <col min="1274" max="1274" width="13.8833333333333" style="144" customWidth="1"/>
    <col min="1275" max="1277" width="9" style="144"/>
    <col min="1278" max="1279" width="10.5" style="144" customWidth="1"/>
    <col min="1280" max="1526" width="9" style="144"/>
    <col min="1527" max="1527" width="41.6333333333333" style="144" customWidth="1"/>
    <col min="1528" max="1529" width="14.5" style="144" customWidth="1"/>
    <col min="1530" max="1530" width="13.8833333333333" style="144" customWidth="1"/>
    <col min="1531" max="1533" width="9" style="144"/>
    <col min="1534" max="1535" width="10.5" style="144" customWidth="1"/>
    <col min="1536" max="1782" width="9" style="144"/>
    <col min="1783" max="1783" width="41.6333333333333" style="144" customWidth="1"/>
    <col min="1784" max="1785" width="14.5" style="144" customWidth="1"/>
    <col min="1786" max="1786" width="13.8833333333333" style="144" customWidth="1"/>
    <col min="1787" max="1789" width="9" style="144"/>
    <col min="1790" max="1791" width="10.5" style="144" customWidth="1"/>
    <col min="1792" max="2038" width="9" style="144"/>
    <col min="2039" max="2039" width="41.6333333333333" style="144" customWidth="1"/>
    <col min="2040" max="2041" width="14.5" style="144" customWidth="1"/>
    <col min="2042" max="2042" width="13.8833333333333" style="144" customWidth="1"/>
    <col min="2043" max="2045" width="9" style="144"/>
    <col min="2046" max="2047" width="10.5" style="144" customWidth="1"/>
    <col min="2048" max="2294" width="9" style="144"/>
    <col min="2295" max="2295" width="41.6333333333333" style="144" customWidth="1"/>
    <col min="2296" max="2297" width="14.5" style="144" customWidth="1"/>
    <col min="2298" max="2298" width="13.8833333333333" style="144" customWidth="1"/>
    <col min="2299" max="2301" width="9" style="144"/>
    <col min="2302" max="2303" width="10.5" style="144" customWidth="1"/>
    <col min="2304" max="2550" width="9" style="144"/>
    <col min="2551" max="2551" width="41.6333333333333" style="144" customWidth="1"/>
    <col min="2552" max="2553" width="14.5" style="144" customWidth="1"/>
    <col min="2554" max="2554" width="13.8833333333333" style="144" customWidth="1"/>
    <col min="2555" max="2557" width="9" style="144"/>
    <col min="2558" max="2559" width="10.5" style="144" customWidth="1"/>
    <col min="2560" max="2806" width="9" style="144"/>
    <col min="2807" max="2807" width="41.6333333333333" style="144" customWidth="1"/>
    <col min="2808" max="2809" width="14.5" style="144" customWidth="1"/>
    <col min="2810" max="2810" width="13.8833333333333" style="144" customWidth="1"/>
    <col min="2811" max="2813" width="9" style="144"/>
    <col min="2814" max="2815" width="10.5" style="144" customWidth="1"/>
    <col min="2816" max="3062" width="9" style="144"/>
    <col min="3063" max="3063" width="41.6333333333333" style="144" customWidth="1"/>
    <col min="3064" max="3065" width="14.5" style="144" customWidth="1"/>
    <col min="3066" max="3066" width="13.8833333333333" style="144" customWidth="1"/>
    <col min="3067" max="3069" width="9" style="144"/>
    <col min="3070" max="3071" width="10.5" style="144" customWidth="1"/>
    <col min="3072" max="3318" width="9" style="144"/>
    <col min="3319" max="3319" width="41.6333333333333" style="144" customWidth="1"/>
    <col min="3320" max="3321" width="14.5" style="144" customWidth="1"/>
    <col min="3322" max="3322" width="13.8833333333333" style="144" customWidth="1"/>
    <col min="3323" max="3325" width="9" style="144"/>
    <col min="3326" max="3327" width="10.5" style="144" customWidth="1"/>
    <col min="3328" max="3574" width="9" style="144"/>
    <col min="3575" max="3575" width="41.6333333333333" style="144" customWidth="1"/>
    <col min="3576" max="3577" width="14.5" style="144" customWidth="1"/>
    <col min="3578" max="3578" width="13.8833333333333" style="144" customWidth="1"/>
    <col min="3579" max="3581" width="9" style="144"/>
    <col min="3582" max="3583" width="10.5" style="144" customWidth="1"/>
    <col min="3584" max="3830" width="9" style="144"/>
    <col min="3831" max="3831" width="41.6333333333333" style="144" customWidth="1"/>
    <col min="3832" max="3833" width="14.5" style="144" customWidth="1"/>
    <col min="3834" max="3834" width="13.8833333333333" style="144" customWidth="1"/>
    <col min="3835" max="3837" width="9" style="144"/>
    <col min="3838" max="3839" width="10.5" style="144" customWidth="1"/>
    <col min="3840" max="4086" width="9" style="144"/>
    <col min="4087" max="4087" width="41.6333333333333" style="144" customWidth="1"/>
    <col min="4088" max="4089" width="14.5" style="144" customWidth="1"/>
    <col min="4090" max="4090" width="13.8833333333333" style="144" customWidth="1"/>
    <col min="4091" max="4093" width="9" style="144"/>
    <col min="4094" max="4095" width="10.5" style="144" customWidth="1"/>
    <col min="4096" max="4342" width="9" style="144"/>
    <col min="4343" max="4343" width="41.6333333333333" style="144" customWidth="1"/>
    <col min="4344" max="4345" width="14.5" style="144" customWidth="1"/>
    <col min="4346" max="4346" width="13.8833333333333" style="144" customWidth="1"/>
    <col min="4347" max="4349" width="9" style="144"/>
    <col min="4350" max="4351" width="10.5" style="144" customWidth="1"/>
    <col min="4352" max="4598" width="9" style="144"/>
    <col min="4599" max="4599" width="41.6333333333333" style="144" customWidth="1"/>
    <col min="4600" max="4601" width="14.5" style="144" customWidth="1"/>
    <col min="4602" max="4602" width="13.8833333333333" style="144" customWidth="1"/>
    <col min="4603" max="4605" width="9" style="144"/>
    <col min="4606" max="4607" width="10.5" style="144" customWidth="1"/>
    <col min="4608" max="4854" width="9" style="144"/>
    <col min="4855" max="4855" width="41.6333333333333" style="144" customWidth="1"/>
    <col min="4856" max="4857" width="14.5" style="144" customWidth="1"/>
    <col min="4858" max="4858" width="13.8833333333333" style="144" customWidth="1"/>
    <col min="4859" max="4861" width="9" style="144"/>
    <col min="4862" max="4863" width="10.5" style="144" customWidth="1"/>
    <col min="4864" max="5110" width="9" style="144"/>
    <col min="5111" max="5111" width="41.6333333333333" style="144" customWidth="1"/>
    <col min="5112" max="5113" width="14.5" style="144" customWidth="1"/>
    <col min="5114" max="5114" width="13.8833333333333" style="144" customWidth="1"/>
    <col min="5115" max="5117" width="9" style="144"/>
    <col min="5118" max="5119" width="10.5" style="144" customWidth="1"/>
    <col min="5120" max="5366" width="9" style="144"/>
    <col min="5367" max="5367" width="41.6333333333333" style="144" customWidth="1"/>
    <col min="5368" max="5369" width="14.5" style="144" customWidth="1"/>
    <col min="5370" max="5370" width="13.8833333333333" style="144" customWidth="1"/>
    <col min="5371" max="5373" width="9" style="144"/>
    <col min="5374" max="5375" width="10.5" style="144" customWidth="1"/>
    <col min="5376" max="5622" width="9" style="144"/>
    <col min="5623" max="5623" width="41.6333333333333" style="144" customWidth="1"/>
    <col min="5624" max="5625" width="14.5" style="144" customWidth="1"/>
    <col min="5626" max="5626" width="13.8833333333333" style="144" customWidth="1"/>
    <col min="5627" max="5629" width="9" style="144"/>
    <col min="5630" max="5631" width="10.5" style="144" customWidth="1"/>
    <col min="5632" max="5878" width="9" style="144"/>
    <col min="5879" max="5879" width="41.6333333333333" style="144" customWidth="1"/>
    <col min="5880" max="5881" width="14.5" style="144" customWidth="1"/>
    <col min="5882" max="5882" width="13.8833333333333" style="144" customWidth="1"/>
    <col min="5883" max="5885" width="9" style="144"/>
    <col min="5886" max="5887" width="10.5" style="144" customWidth="1"/>
    <col min="5888" max="6134" width="9" style="144"/>
    <col min="6135" max="6135" width="41.6333333333333" style="144" customWidth="1"/>
    <col min="6136" max="6137" width="14.5" style="144" customWidth="1"/>
    <col min="6138" max="6138" width="13.8833333333333" style="144" customWidth="1"/>
    <col min="6139" max="6141" width="9" style="144"/>
    <col min="6142" max="6143" width="10.5" style="144" customWidth="1"/>
    <col min="6144" max="6390" width="9" style="144"/>
    <col min="6391" max="6391" width="41.6333333333333" style="144" customWidth="1"/>
    <col min="6392" max="6393" width="14.5" style="144" customWidth="1"/>
    <col min="6394" max="6394" width="13.8833333333333" style="144" customWidth="1"/>
    <col min="6395" max="6397" width="9" style="144"/>
    <col min="6398" max="6399" width="10.5" style="144" customWidth="1"/>
    <col min="6400" max="6646" width="9" style="144"/>
    <col min="6647" max="6647" width="41.6333333333333" style="144" customWidth="1"/>
    <col min="6648" max="6649" width="14.5" style="144" customWidth="1"/>
    <col min="6650" max="6650" width="13.8833333333333" style="144" customWidth="1"/>
    <col min="6651" max="6653" width="9" style="144"/>
    <col min="6654" max="6655" width="10.5" style="144" customWidth="1"/>
    <col min="6656" max="6902" width="9" style="144"/>
    <col min="6903" max="6903" width="41.6333333333333" style="144" customWidth="1"/>
    <col min="6904" max="6905" width="14.5" style="144" customWidth="1"/>
    <col min="6906" max="6906" width="13.8833333333333" style="144" customWidth="1"/>
    <col min="6907" max="6909" width="9" style="144"/>
    <col min="6910" max="6911" width="10.5" style="144" customWidth="1"/>
    <col min="6912" max="7158" width="9" style="144"/>
    <col min="7159" max="7159" width="41.6333333333333" style="144" customWidth="1"/>
    <col min="7160" max="7161" width="14.5" style="144" customWidth="1"/>
    <col min="7162" max="7162" width="13.8833333333333" style="144" customWidth="1"/>
    <col min="7163" max="7165" width="9" style="144"/>
    <col min="7166" max="7167" width="10.5" style="144" customWidth="1"/>
    <col min="7168" max="7414" width="9" style="144"/>
    <col min="7415" max="7415" width="41.6333333333333" style="144" customWidth="1"/>
    <col min="7416" max="7417" width="14.5" style="144" customWidth="1"/>
    <col min="7418" max="7418" width="13.8833333333333" style="144" customWidth="1"/>
    <col min="7419" max="7421" width="9" style="144"/>
    <col min="7422" max="7423" width="10.5" style="144" customWidth="1"/>
    <col min="7424" max="7670" width="9" style="144"/>
    <col min="7671" max="7671" width="41.6333333333333" style="144" customWidth="1"/>
    <col min="7672" max="7673" width="14.5" style="144" customWidth="1"/>
    <col min="7674" max="7674" width="13.8833333333333" style="144" customWidth="1"/>
    <col min="7675" max="7677" width="9" style="144"/>
    <col min="7678" max="7679" width="10.5" style="144" customWidth="1"/>
    <col min="7680" max="7926" width="9" style="144"/>
    <col min="7927" max="7927" width="41.6333333333333" style="144" customWidth="1"/>
    <col min="7928" max="7929" width="14.5" style="144" customWidth="1"/>
    <col min="7930" max="7930" width="13.8833333333333" style="144" customWidth="1"/>
    <col min="7931" max="7933" width="9" style="144"/>
    <col min="7934" max="7935" width="10.5" style="144" customWidth="1"/>
    <col min="7936" max="8182" width="9" style="144"/>
    <col min="8183" max="8183" width="41.6333333333333" style="144" customWidth="1"/>
    <col min="8184" max="8185" width="14.5" style="144" customWidth="1"/>
    <col min="8186" max="8186" width="13.8833333333333" style="144" customWidth="1"/>
    <col min="8187" max="8189" width="9" style="144"/>
    <col min="8190" max="8191" width="10.5" style="144" customWidth="1"/>
    <col min="8192" max="8438" width="9" style="144"/>
    <col min="8439" max="8439" width="41.6333333333333" style="144" customWidth="1"/>
    <col min="8440" max="8441" width="14.5" style="144" customWidth="1"/>
    <col min="8442" max="8442" width="13.8833333333333" style="144" customWidth="1"/>
    <col min="8443" max="8445" width="9" style="144"/>
    <col min="8446" max="8447" width="10.5" style="144" customWidth="1"/>
    <col min="8448" max="8694" width="9" style="144"/>
    <col min="8695" max="8695" width="41.6333333333333" style="144" customWidth="1"/>
    <col min="8696" max="8697" width="14.5" style="144" customWidth="1"/>
    <col min="8698" max="8698" width="13.8833333333333" style="144" customWidth="1"/>
    <col min="8699" max="8701" width="9" style="144"/>
    <col min="8702" max="8703" width="10.5" style="144" customWidth="1"/>
    <col min="8704" max="8950" width="9" style="144"/>
    <col min="8951" max="8951" width="41.6333333333333" style="144" customWidth="1"/>
    <col min="8952" max="8953" width="14.5" style="144" customWidth="1"/>
    <col min="8954" max="8954" width="13.8833333333333" style="144" customWidth="1"/>
    <col min="8955" max="8957" width="9" style="144"/>
    <col min="8958" max="8959" width="10.5" style="144" customWidth="1"/>
    <col min="8960" max="9206" width="9" style="144"/>
    <col min="9207" max="9207" width="41.6333333333333" style="144" customWidth="1"/>
    <col min="9208" max="9209" width="14.5" style="144" customWidth="1"/>
    <col min="9210" max="9210" width="13.8833333333333" style="144" customWidth="1"/>
    <col min="9211" max="9213" width="9" style="144"/>
    <col min="9214" max="9215" width="10.5" style="144" customWidth="1"/>
    <col min="9216" max="9462" width="9" style="144"/>
    <col min="9463" max="9463" width="41.6333333333333" style="144" customWidth="1"/>
    <col min="9464" max="9465" width="14.5" style="144" customWidth="1"/>
    <col min="9466" max="9466" width="13.8833333333333" style="144" customWidth="1"/>
    <col min="9467" max="9469" width="9" style="144"/>
    <col min="9470" max="9471" width="10.5" style="144" customWidth="1"/>
    <col min="9472" max="9718" width="9" style="144"/>
    <col min="9719" max="9719" width="41.6333333333333" style="144" customWidth="1"/>
    <col min="9720" max="9721" width="14.5" style="144" customWidth="1"/>
    <col min="9722" max="9722" width="13.8833333333333" style="144" customWidth="1"/>
    <col min="9723" max="9725" width="9" style="144"/>
    <col min="9726" max="9727" width="10.5" style="144" customWidth="1"/>
    <col min="9728" max="9974" width="9" style="144"/>
    <col min="9975" max="9975" width="41.6333333333333" style="144" customWidth="1"/>
    <col min="9976" max="9977" width="14.5" style="144" customWidth="1"/>
    <col min="9978" max="9978" width="13.8833333333333" style="144" customWidth="1"/>
    <col min="9979" max="9981" width="9" style="144"/>
    <col min="9982" max="9983" width="10.5" style="144" customWidth="1"/>
    <col min="9984" max="10230" width="9" style="144"/>
    <col min="10231" max="10231" width="41.6333333333333" style="144" customWidth="1"/>
    <col min="10232" max="10233" width="14.5" style="144" customWidth="1"/>
    <col min="10234" max="10234" width="13.8833333333333" style="144" customWidth="1"/>
    <col min="10235" max="10237" width="9" style="144"/>
    <col min="10238" max="10239" width="10.5" style="144" customWidth="1"/>
    <col min="10240" max="10486" width="9" style="144"/>
    <col min="10487" max="10487" width="41.6333333333333" style="144" customWidth="1"/>
    <col min="10488" max="10489" width="14.5" style="144" customWidth="1"/>
    <col min="10490" max="10490" width="13.8833333333333" style="144" customWidth="1"/>
    <col min="10491" max="10493" width="9" style="144"/>
    <col min="10494" max="10495" width="10.5" style="144" customWidth="1"/>
    <col min="10496" max="10742" width="9" style="144"/>
    <col min="10743" max="10743" width="41.6333333333333" style="144" customWidth="1"/>
    <col min="10744" max="10745" width="14.5" style="144" customWidth="1"/>
    <col min="10746" max="10746" width="13.8833333333333" style="144" customWidth="1"/>
    <col min="10747" max="10749" width="9" style="144"/>
    <col min="10750" max="10751" width="10.5" style="144" customWidth="1"/>
    <col min="10752" max="10998" width="9" style="144"/>
    <col min="10999" max="10999" width="41.6333333333333" style="144" customWidth="1"/>
    <col min="11000" max="11001" width="14.5" style="144" customWidth="1"/>
    <col min="11002" max="11002" width="13.8833333333333" style="144" customWidth="1"/>
    <col min="11003" max="11005" width="9" style="144"/>
    <col min="11006" max="11007" width="10.5" style="144" customWidth="1"/>
    <col min="11008" max="11254" width="9" style="144"/>
    <col min="11255" max="11255" width="41.6333333333333" style="144" customWidth="1"/>
    <col min="11256" max="11257" width="14.5" style="144" customWidth="1"/>
    <col min="11258" max="11258" width="13.8833333333333" style="144" customWidth="1"/>
    <col min="11259" max="11261" width="9" style="144"/>
    <col min="11262" max="11263" width="10.5" style="144" customWidth="1"/>
    <col min="11264" max="11510" width="9" style="144"/>
    <col min="11511" max="11511" width="41.6333333333333" style="144" customWidth="1"/>
    <col min="11512" max="11513" width="14.5" style="144" customWidth="1"/>
    <col min="11514" max="11514" width="13.8833333333333" style="144" customWidth="1"/>
    <col min="11515" max="11517" width="9" style="144"/>
    <col min="11518" max="11519" width="10.5" style="144" customWidth="1"/>
    <col min="11520" max="11766" width="9" style="144"/>
    <col min="11767" max="11767" width="41.6333333333333" style="144" customWidth="1"/>
    <col min="11768" max="11769" width="14.5" style="144" customWidth="1"/>
    <col min="11770" max="11770" width="13.8833333333333" style="144" customWidth="1"/>
    <col min="11771" max="11773" width="9" style="144"/>
    <col min="11774" max="11775" width="10.5" style="144" customWidth="1"/>
    <col min="11776" max="12022" width="9" style="144"/>
    <col min="12023" max="12023" width="41.6333333333333" style="144" customWidth="1"/>
    <col min="12024" max="12025" width="14.5" style="144" customWidth="1"/>
    <col min="12026" max="12026" width="13.8833333333333" style="144" customWidth="1"/>
    <col min="12027" max="12029" width="9" style="144"/>
    <col min="12030" max="12031" width="10.5" style="144" customWidth="1"/>
    <col min="12032" max="12278" width="9" style="144"/>
    <col min="12279" max="12279" width="41.6333333333333" style="144" customWidth="1"/>
    <col min="12280" max="12281" width="14.5" style="144" customWidth="1"/>
    <col min="12282" max="12282" width="13.8833333333333" style="144" customWidth="1"/>
    <col min="12283" max="12285" width="9" style="144"/>
    <col min="12286" max="12287" width="10.5" style="144" customWidth="1"/>
    <col min="12288" max="12534" width="9" style="144"/>
    <col min="12535" max="12535" width="41.6333333333333" style="144" customWidth="1"/>
    <col min="12536" max="12537" width="14.5" style="144" customWidth="1"/>
    <col min="12538" max="12538" width="13.8833333333333" style="144" customWidth="1"/>
    <col min="12539" max="12541" width="9" style="144"/>
    <col min="12542" max="12543" width="10.5" style="144" customWidth="1"/>
    <col min="12544" max="12790" width="9" style="144"/>
    <col min="12791" max="12791" width="41.6333333333333" style="144" customWidth="1"/>
    <col min="12792" max="12793" width="14.5" style="144" customWidth="1"/>
    <col min="12794" max="12794" width="13.8833333333333" style="144" customWidth="1"/>
    <col min="12795" max="12797" width="9" style="144"/>
    <col min="12798" max="12799" width="10.5" style="144" customWidth="1"/>
    <col min="12800" max="13046" width="9" style="144"/>
    <col min="13047" max="13047" width="41.6333333333333" style="144" customWidth="1"/>
    <col min="13048" max="13049" width="14.5" style="144" customWidth="1"/>
    <col min="13050" max="13050" width="13.8833333333333" style="144" customWidth="1"/>
    <col min="13051" max="13053" width="9" style="144"/>
    <col min="13054" max="13055" width="10.5" style="144" customWidth="1"/>
    <col min="13056" max="13302" width="9" style="144"/>
    <col min="13303" max="13303" width="41.6333333333333" style="144" customWidth="1"/>
    <col min="13304" max="13305" width="14.5" style="144" customWidth="1"/>
    <col min="13306" max="13306" width="13.8833333333333" style="144" customWidth="1"/>
    <col min="13307" max="13309" width="9" style="144"/>
    <col min="13310" max="13311" width="10.5" style="144" customWidth="1"/>
    <col min="13312" max="13558" width="9" style="144"/>
    <col min="13559" max="13559" width="41.6333333333333" style="144" customWidth="1"/>
    <col min="13560" max="13561" width="14.5" style="144" customWidth="1"/>
    <col min="13562" max="13562" width="13.8833333333333" style="144" customWidth="1"/>
    <col min="13563" max="13565" width="9" style="144"/>
    <col min="13566" max="13567" width="10.5" style="144" customWidth="1"/>
    <col min="13568" max="13814" width="9" style="144"/>
    <col min="13815" max="13815" width="41.6333333333333" style="144" customWidth="1"/>
    <col min="13816" max="13817" width="14.5" style="144" customWidth="1"/>
    <col min="13818" max="13818" width="13.8833333333333" style="144" customWidth="1"/>
    <col min="13819" max="13821" width="9" style="144"/>
    <col min="13822" max="13823" width="10.5" style="144" customWidth="1"/>
    <col min="13824" max="14070" width="9" style="144"/>
    <col min="14071" max="14071" width="41.6333333333333" style="144" customWidth="1"/>
    <col min="14072" max="14073" width="14.5" style="144" customWidth="1"/>
    <col min="14074" max="14074" width="13.8833333333333" style="144" customWidth="1"/>
    <col min="14075" max="14077" width="9" style="144"/>
    <col min="14078" max="14079" width="10.5" style="144" customWidth="1"/>
    <col min="14080" max="14326" width="9" style="144"/>
    <col min="14327" max="14327" width="41.6333333333333" style="144" customWidth="1"/>
    <col min="14328" max="14329" width="14.5" style="144" customWidth="1"/>
    <col min="14330" max="14330" width="13.8833333333333" style="144" customWidth="1"/>
    <col min="14331" max="14333" width="9" style="144"/>
    <col min="14334" max="14335" width="10.5" style="144" customWidth="1"/>
    <col min="14336" max="14582" width="9" style="144"/>
    <col min="14583" max="14583" width="41.6333333333333" style="144" customWidth="1"/>
    <col min="14584" max="14585" width="14.5" style="144" customWidth="1"/>
    <col min="14586" max="14586" width="13.8833333333333" style="144" customWidth="1"/>
    <col min="14587" max="14589" width="9" style="144"/>
    <col min="14590" max="14591" width="10.5" style="144" customWidth="1"/>
    <col min="14592" max="14838" width="9" style="144"/>
    <col min="14839" max="14839" width="41.6333333333333" style="144" customWidth="1"/>
    <col min="14840" max="14841" width="14.5" style="144" customWidth="1"/>
    <col min="14842" max="14842" width="13.8833333333333" style="144" customWidth="1"/>
    <col min="14843" max="14845" width="9" style="144"/>
    <col min="14846" max="14847" width="10.5" style="144" customWidth="1"/>
    <col min="14848" max="15094" width="9" style="144"/>
    <col min="15095" max="15095" width="41.6333333333333" style="144" customWidth="1"/>
    <col min="15096" max="15097" width="14.5" style="144" customWidth="1"/>
    <col min="15098" max="15098" width="13.8833333333333" style="144" customWidth="1"/>
    <col min="15099" max="15101" width="9" style="144"/>
    <col min="15102" max="15103" width="10.5" style="144" customWidth="1"/>
    <col min="15104" max="15350" width="9" style="144"/>
    <col min="15351" max="15351" width="41.6333333333333" style="144" customWidth="1"/>
    <col min="15352" max="15353" width="14.5" style="144" customWidth="1"/>
    <col min="15354" max="15354" width="13.8833333333333" style="144" customWidth="1"/>
    <col min="15355" max="15357" width="9" style="144"/>
    <col min="15358" max="15359" width="10.5" style="144" customWidth="1"/>
    <col min="15360" max="15606" width="9" style="144"/>
    <col min="15607" max="15607" width="41.6333333333333" style="144" customWidth="1"/>
    <col min="15608" max="15609" width="14.5" style="144" customWidth="1"/>
    <col min="15610" max="15610" width="13.8833333333333" style="144" customWidth="1"/>
    <col min="15611" max="15613" width="9" style="144"/>
    <col min="15614" max="15615" width="10.5" style="144" customWidth="1"/>
    <col min="15616" max="15862" width="9" style="144"/>
    <col min="15863" max="15863" width="41.6333333333333" style="144" customWidth="1"/>
    <col min="15864" max="15865" width="14.5" style="144" customWidth="1"/>
    <col min="15866" max="15866" width="13.8833333333333" style="144" customWidth="1"/>
    <col min="15867" max="15869" width="9" style="144"/>
    <col min="15870" max="15871" width="10.5" style="144" customWidth="1"/>
    <col min="15872" max="16118" width="9" style="144"/>
    <col min="16119" max="16119" width="41.6333333333333" style="144" customWidth="1"/>
    <col min="16120" max="16121" width="14.5" style="144" customWidth="1"/>
    <col min="16122" max="16122" width="13.8833333333333" style="144" customWidth="1"/>
    <col min="16123" max="16125" width="9" style="144"/>
    <col min="16126" max="16127" width="10.5" style="144" customWidth="1"/>
    <col min="16128" max="16384" width="9" style="144"/>
  </cols>
  <sheetData>
    <row r="1" ht="45" customHeight="1" spans="1:4">
      <c r="A1" s="133" t="s">
        <v>1919</v>
      </c>
      <c r="B1" s="145"/>
      <c r="C1" s="145"/>
      <c r="D1" s="146"/>
    </row>
    <row r="2" ht="20.1" customHeight="1" spans="1:4">
      <c r="A2" s="147"/>
      <c r="B2" s="148"/>
      <c r="C2" s="149"/>
      <c r="D2" s="150" t="s">
        <v>1791</v>
      </c>
    </row>
    <row r="3" ht="45" customHeight="1" spans="1:5">
      <c r="A3" s="151" t="s">
        <v>1143</v>
      </c>
      <c r="B3" s="152" t="s">
        <v>131</v>
      </c>
      <c r="C3" s="153" t="s">
        <v>6</v>
      </c>
      <c r="D3" s="154" t="s">
        <v>7</v>
      </c>
      <c r="E3" s="155" t="s">
        <v>8</v>
      </c>
    </row>
    <row r="4" ht="36" customHeight="1" spans="1:5">
      <c r="A4" s="156" t="s">
        <v>1906</v>
      </c>
      <c r="B4" s="157"/>
      <c r="C4" s="158"/>
      <c r="D4" s="159"/>
      <c r="E4" s="155" t="str">
        <f t="shared" ref="E4:E22" si="0">IF(A4&lt;&gt;"",IF(SUM(B4:C4)&lt;&gt;0,"是","否"),"是")</f>
        <v>否</v>
      </c>
    </row>
    <row r="5" ht="27" customHeight="1" spans="1:5">
      <c r="A5" s="160" t="s">
        <v>1907</v>
      </c>
      <c r="B5" s="161"/>
      <c r="C5" s="162"/>
      <c r="D5" s="163"/>
      <c r="E5" s="155" t="str">
        <f t="shared" si="0"/>
        <v>否</v>
      </c>
    </row>
    <row r="6" s="138" customFormat="1" ht="36" customHeight="1" spans="1:5">
      <c r="A6" s="156" t="s">
        <v>1908</v>
      </c>
      <c r="B6" s="157">
        <f>SUBTOTAL(9,B7)</f>
        <v>24420</v>
      </c>
      <c r="C6" s="157">
        <f>SUBTOTAL(9,C7)</f>
        <v>27466</v>
      </c>
      <c r="D6" s="164">
        <f>(C6-B6)/B6</f>
        <v>0.12</v>
      </c>
      <c r="E6" s="155" t="str">
        <f t="shared" si="0"/>
        <v>是</v>
      </c>
    </row>
    <row r="7" s="139" customFormat="1" ht="28" customHeight="1" spans="1:5">
      <c r="A7" s="160" t="s">
        <v>1907</v>
      </c>
      <c r="B7" s="161">
        <v>24420</v>
      </c>
      <c r="C7" s="162">
        <v>27466</v>
      </c>
      <c r="D7" s="163">
        <f>(C7-B7)/B7</f>
        <v>0.12</v>
      </c>
      <c r="E7" s="155" t="str">
        <f t="shared" si="0"/>
        <v>是</v>
      </c>
    </row>
    <row r="8" ht="32" customHeight="1" spans="1:5">
      <c r="A8" s="156" t="s">
        <v>1909</v>
      </c>
      <c r="B8" s="157"/>
      <c r="C8" s="165"/>
      <c r="D8" s="166" t="str">
        <f>IF(B8&gt;0,C8/B8-1,IF(B8&lt;0,-(C8/B8-1),""))</f>
        <v/>
      </c>
      <c r="E8" s="155" t="str">
        <f t="shared" si="0"/>
        <v>否</v>
      </c>
    </row>
    <row r="9" ht="29" customHeight="1" spans="1:5">
      <c r="A9" s="160" t="s">
        <v>1907</v>
      </c>
      <c r="B9" s="161"/>
      <c r="C9" s="167"/>
      <c r="D9" s="168" t="str">
        <f>IF(B9&gt;0,C9/B9-1,IF(B9&lt;0,-(C9/B9-1),""))</f>
        <v/>
      </c>
      <c r="E9" s="155" t="str">
        <f t="shared" si="0"/>
        <v>否</v>
      </c>
    </row>
    <row r="10" ht="36" customHeight="1" spans="1:5">
      <c r="A10" s="156" t="s">
        <v>1910</v>
      </c>
      <c r="B10" s="157"/>
      <c r="C10" s="158"/>
      <c r="D10" s="164"/>
      <c r="E10" s="155" t="str">
        <f t="shared" si="0"/>
        <v>否</v>
      </c>
    </row>
    <row r="11" ht="36" customHeight="1" spans="1:5">
      <c r="A11" s="160" t="s">
        <v>1907</v>
      </c>
      <c r="B11" s="161"/>
      <c r="C11" s="162"/>
      <c r="D11" s="163"/>
      <c r="E11" s="155" t="str">
        <f t="shared" si="0"/>
        <v>否</v>
      </c>
    </row>
    <row r="12" ht="36" customHeight="1" spans="1:5">
      <c r="A12" s="156" t="s">
        <v>1911</v>
      </c>
      <c r="B12" s="157"/>
      <c r="C12" s="158"/>
      <c r="D12" s="164"/>
      <c r="E12" s="155" t="str">
        <f t="shared" si="0"/>
        <v>否</v>
      </c>
    </row>
    <row r="13" ht="36" customHeight="1" spans="1:5">
      <c r="A13" s="160" t="s">
        <v>1907</v>
      </c>
      <c r="B13" s="161"/>
      <c r="C13" s="162"/>
      <c r="D13" s="163"/>
      <c r="E13" s="155" t="str">
        <f t="shared" si="0"/>
        <v>否</v>
      </c>
    </row>
    <row r="14" s="140" customFormat="1" ht="35" customHeight="1" spans="1:5">
      <c r="A14" s="156" t="s">
        <v>1912</v>
      </c>
      <c r="B14" s="158"/>
      <c r="C14" s="158"/>
      <c r="D14" s="169"/>
      <c r="E14" s="155" t="str">
        <f t="shared" si="0"/>
        <v>否</v>
      </c>
    </row>
    <row r="15" ht="38" customHeight="1" spans="1:5">
      <c r="A15" s="160" t="s">
        <v>1907</v>
      </c>
      <c r="B15" s="162"/>
      <c r="C15" s="162"/>
      <c r="D15" s="170"/>
      <c r="E15" s="155" t="str">
        <f t="shared" si="0"/>
        <v>否</v>
      </c>
    </row>
    <row r="16" ht="36" customHeight="1" spans="1:5">
      <c r="A16" s="156" t="s">
        <v>1913</v>
      </c>
      <c r="B16" s="171"/>
      <c r="C16" s="158"/>
      <c r="D16" s="164"/>
      <c r="E16" s="155" t="str">
        <f t="shared" si="0"/>
        <v>否</v>
      </c>
    </row>
    <row r="17" ht="36" customHeight="1" spans="1:5">
      <c r="A17" s="160" t="s">
        <v>1907</v>
      </c>
      <c r="B17" s="172"/>
      <c r="C17" s="173"/>
      <c r="D17" s="163"/>
      <c r="E17" s="155" t="str">
        <f t="shared" si="0"/>
        <v>否</v>
      </c>
    </row>
    <row r="18" ht="36" customHeight="1" spans="1:5">
      <c r="A18" s="174" t="s">
        <v>1914</v>
      </c>
      <c r="B18" s="171">
        <f>B4+B6+B10+B12+B14</f>
        <v>24420</v>
      </c>
      <c r="C18" s="171">
        <f>C4+C6+C10+C12+C14</f>
        <v>27466</v>
      </c>
      <c r="D18" s="164">
        <f>(C18-B18)/B18</f>
        <v>0.12</v>
      </c>
      <c r="E18" s="155" t="str">
        <f t="shared" si="0"/>
        <v>是</v>
      </c>
    </row>
    <row r="19" s="139" customFormat="1" ht="36" customHeight="1" spans="1:5">
      <c r="A19" s="160" t="s">
        <v>1915</v>
      </c>
      <c r="B19" s="172">
        <f>SUM(B7)</f>
        <v>24420</v>
      </c>
      <c r="C19" s="172">
        <f>SUM(C7)</f>
        <v>27466</v>
      </c>
      <c r="D19" s="163">
        <f>(C19-B19)/B19</f>
        <v>0.12</v>
      </c>
      <c r="E19" s="175" t="str">
        <f t="shared" si="0"/>
        <v>是</v>
      </c>
    </row>
    <row r="20" ht="36" customHeight="1" spans="1:5">
      <c r="A20" s="156" t="s">
        <v>937</v>
      </c>
      <c r="B20" s="171"/>
      <c r="C20" s="158">
        <v>3</v>
      </c>
      <c r="D20" s="164"/>
      <c r="E20" s="155" t="str">
        <f t="shared" si="0"/>
        <v>是</v>
      </c>
    </row>
    <row r="21" s="138" customFormat="1" ht="36" customHeight="1" spans="1:5">
      <c r="A21" s="176" t="s">
        <v>1916</v>
      </c>
      <c r="B21" s="177">
        <v>500</v>
      </c>
      <c r="C21" s="177">
        <v>120</v>
      </c>
      <c r="D21" s="164">
        <f>(C21-B21)/B21</f>
        <v>-0.76</v>
      </c>
      <c r="E21" s="178" t="str">
        <f t="shared" si="0"/>
        <v>是</v>
      </c>
    </row>
    <row r="22" ht="36" customHeight="1" spans="1:5">
      <c r="A22" s="174" t="s">
        <v>1141</v>
      </c>
      <c r="B22" s="171">
        <f>B18+B20+B21</f>
        <v>24920</v>
      </c>
      <c r="C22" s="171">
        <f>C18+C20+C21</f>
        <v>27589</v>
      </c>
      <c r="D22" s="164">
        <f>(C22-B22)/B22</f>
        <v>0.11</v>
      </c>
      <c r="E22" s="155" t="str">
        <f t="shared" si="0"/>
        <v>是</v>
      </c>
    </row>
    <row r="23" spans="2:3">
      <c r="B23" s="179"/>
      <c r="C23" s="179"/>
    </row>
    <row r="24" spans="2:3">
      <c r="B24" s="179"/>
      <c r="C24" s="179"/>
    </row>
    <row r="25" spans="2:3">
      <c r="B25" s="179"/>
      <c r="C25" s="179"/>
    </row>
    <row r="26" spans="2:3">
      <c r="B26" s="179"/>
      <c r="C26" s="179"/>
    </row>
  </sheetData>
  <sheetProtection sheet="1" objects="1"/>
  <mergeCells count="1">
    <mergeCell ref="A1:D1"/>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18:D22">
    <cfRule type="cellIs" dxfId="3" priority="2" stopIfTrue="1" operator="lessThanOrEqual">
      <formula>-1</formula>
    </cfRule>
  </conditionalFormatting>
  <conditionalFormatting sqref="D5:D7 D10:D13 D16:D17">
    <cfRule type="cellIs" dxfId="3" priority="3" stopIfTrue="1" operator="lessThanOrEqual">
      <formula>-1</formula>
    </cfRule>
  </conditionalFormatting>
  <conditionalFormatting sqref="B14 B16: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00B0F0"/>
  </sheetPr>
  <dimension ref="A1:L18"/>
  <sheetViews>
    <sheetView zoomScale="80" zoomScaleNormal="80" workbookViewId="0">
      <selection activeCell="A1" sqref="$A1:$XFD1048576"/>
    </sheetView>
  </sheetViews>
  <sheetFormatPr defaultColWidth="10" defaultRowHeight="13.5"/>
  <cols>
    <col min="1" max="1" width="24.6333333333333" style="74" customWidth="1"/>
    <col min="2" max="7" width="15.6333333333333" style="74" customWidth="1"/>
    <col min="8" max="8" width="9.76666666666667" style="71" customWidth="1"/>
    <col min="9" max="16384" width="10" style="71"/>
  </cols>
  <sheetData>
    <row r="1" s="71" customFormat="1" ht="30" customHeight="1" spans="1:7">
      <c r="A1" s="107"/>
      <c r="B1" s="74"/>
      <c r="C1" s="74"/>
      <c r="D1" s="74"/>
      <c r="E1" s="74"/>
      <c r="F1" s="74"/>
      <c r="G1" s="74"/>
    </row>
    <row r="2" s="71" customFormat="1" ht="28.6" customHeight="1" spans="1:7">
      <c r="A2" s="133" t="s">
        <v>1920</v>
      </c>
      <c r="B2" s="133"/>
      <c r="C2" s="133"/>
      <c r="D2" s="133"/>
      <c r="E2" s="133"/>
      <c r="F2" s="133"/>
      <c r="G2" s="133"/>
    </row>
    <row r="3" s="71" customFormat="1" ht="23" customHeight="1" spans="1:12">
      <c r="A3" s="116"/>
      <c r="B3" s="116"/>
      <c r="C3" s="74"/>
      <c r="D3" s="74"/>
      <c r="E3" s="74"/>
      <c r="F3" s="117" t="s">
        <v>1921</v>
      </c>
      <c r="G3" s="117"/>
      <c r="L3" s="137" t="s">
        <v>1922</v>
      </c>
    </row>
    <row r="4" s="71" customFormat="1" ht="30" customHeight="1" spans="1:7">
      <c r="A4" s="125" t="s">
        <v>1923</v>
      </c>
      <c r="B4" s="125" t="s">
        <v>1924</v>
      </c>
      <c r="C4" s="125"/>
      <c r="D4" s="125"/>
      <c r="E4" s="125" t="s">
        <v>1925</v>
      </c>
      <c r="F4" s="125"/>
      <c r="G4" s="125"/>
    </row>
    <row r="5" s="71" customFormat="1" ht="30" customHeight="1" spans="1:7">
      <c r="A5" s="125"/>
      <c r="B5" s="134"/>
      <c r="C5" s="125" t="s">
        <v>1926</v>
      </c>
      <c r="D5" s="125" t="s">
        <v>1927</v>
      </c>
      <c r="E5" s="134"/>
      <c r="F5" s="125" t="s">
        <v>1926</v>
      </c>
      <c r="G5" s="125" t="s">
        <v>1927</v>
      </c>
    </row>
    <row r="6" s="71" customFormat="1" ht="30" customHeight="1" spans="1:7">
      <c r="A6" s="125" t="s">
        <v>1928</v>
      </c>
      <c r="B6" s="125" t="s">
        <v>1929</v>
      </c>
      <c r="C6" s="125" t="s">
        <v>1930</v>
      </c>
      <c r="D6" s="125" t="s">
        <v>1931</v>
      </c>
      <c r="E6" s="125" t="s">
        <v>1932</v>
      </c>
      <c r="F6" s="125" t="s">
        <v>1933</v>
      </c>
      <c r="G6" s="125" t="s">
        <v>1934</v>
      </c>
    </row>
    <row r="7" s="71" customFormat="1" ht="30" customHeight="1" spans="1:7">
      <c r="A7" s="135" t="s">
        <v>1879</v>
      </c>
      <c r="B7" s="134">
        <f>C7+D7</f>
        <v>73.6172</v>
      </c>
      <c r="C7" s="134">
        <v>36.2505</v>
      </c>
      <c r="D7" s="134">
        <v>37.3667</v>
      </c>
      <c r="E7" s="134">
        <f>F7+G7</f>
        <v>72.01246</v>
      </c>
      <c r="F7" s="134">
        <v>35.49036</v>
      </c>
      <c r="G7" s="134">
        <v>36.5221</v>
      </c>
    </row>
    <row r="8" s="71" customFormat="1" ht="30" customHeight="1" spans="1:7">
      <c r="A8" s="135"/>
      <c r="B8" s="134"/>
      <c r="C8" s="134"/>
      <c r="D8" s="134"/>
      <c r="E8" s="134"/>
      <c r="F8" s="134"/>
      <c r="G8" s="134"/>
    </row>
    <row r="9" s="71" customFormat="1" ht="30" customHeight="1" spans="1:7">
      <c r="A9" s="135"/>
      <c r="B9" s="134"/>
      <c r="C9" s="134"/>
      <c r="D9" s="134"/>
      <c r="E9" s="134"/>
      <c r="F9" s="134"/>
      <c r="G9" s="134"/>
    </row>
    <row r="10" s="71" customFormat="1" ht="30" customHeight="1" spans="1:7">
      <c r="A10" s="135"/>
      <c r="B10" s="134"/>
      <c r="C10" s="134"/>
      <c r="D10" s="134"/>
      <c r="E10" s="134"/>
      <c r="F10" s="134"/>
      <c r="G10" s="134"/>
    </row>
    <row r="11" s="73" customFormat="1" ht="25" customHeight="1" spans="1:7">
      <c r="A11" s="105" t="s">
        <v>1935</v>
      </c>
      <c r="B11" s="105"/>
      <c r="C11" s="105"/>
      <c r="D11" s="105"/>
      <c r="E11" s="105"/>
      <c r="F11" s="105"/>
      <c r="G11" s="105"/>
    </row>
    <row r="12" s="73" customFormat="1" ht="25" customHeight="1" spans="1:7">
      <c r="A12" s="105" t="s">
        <v>1936</v>
      </c>
      <c r="B12" s="105"/>
      <c r="C12" s="105"/>
      <c r="D12" s="105"/>
      <c r="E12" s="105"/>
      <c r="F12" s="105"/>
      <c r="G12" s="105"/>
    </row>
    <row r="13" s="71" customFormat="1" ht="18" customHeight="1" spans="1:7">
      <c r="A13" s="107"/>
      <c r="B13" s="107"/>
      <c r="C13" s="107"/>
      <c r="D13" s="107"/>
      <c r="E13" s="107"/>
      <c r="F13" s="107"/>
      <c r="G13" s="107"/>
    </row>
    <row r="14" s="71" customFormat="1" ht="18" customHeight="1" spans="1:7">
      <c r="A14" s="107"/>
      <c r="B14" s="107"/>
      <c r="C14" s="107"/>
      <c r="D14" s="107"/>
      <c r="E14" s="107"/>
      <c r="F14" s="107"/>
      <c r="G14" s="107"/>
    </row>
    <row r="15" s="71" customFormat="1" ht="18" customHeight="1" spans="1:7">
      <c r="A15" s="107"/>
      <c r="B15" s="107"/>
      <c r="C15" s="107"/>
      <c r="D15" s="107"/>
      <c r="E15" s="107"/>
      <c r="F15" s="107"/>
      <c r="G15" s="107"/>
    </row>
    <row r="16" s="71" customFormat="1" ht="18" customHeight="1" spans="1:7">
      <c r="A16" s="107"/>
      <c r="B16" s="107"/>
      <c r="C16" s="107"/>
      <c r="D16" s="107"/>
      <c r="E16" s="107"/>
      <c r="F16" s="107"/>
      <c r="G16" s="107"/>
    </row>
    <row r="17" s="71" customFormat="1" ht="14" customHeight="1" spans="1:7">
      <c r="A17" s="107"/>
      <c r="B17" s="107"/>
      <c r="C17" s="107"/>
      <c r="D17" s="107"/>
      <c r="E17" s="107"/>
      <c r="F17" s="107"/>
      <c r="G17" s="107"/>
    </row>
    <row r="18" s="71" customFormat="1" ht="33" customHeight="1" spans="1:7">
      <c r="A18" s="116"/>
      <c r="B18" s="116"/>
      <c r="C18" s="116"/>
      <c r="D18" s="116"/>
      <c r="E18" s="116"/>
      <c r="F18" s="116"/>
      <c r="G18" s="116"/>
    </row>
  </sheetData>
  <sheetProtection sheet="1" objects="1"/>
  <mergeCells count="7">
    <mergeCell ref="A2:G2"/>
    <mergeCell ref="F3:G3"/>
    <mergeCell ref="B4:D4"/>
    <mergeCell ref="E4:G4"/>
    <mergeCell ref="A11:G11"/>
    <mergeCell ref="A12:G12"/>
    <mergeCell ref="A4:A5"/>
  </mergeCells>
  <pageMargins left="0.751388888888889" right="0.751388888888889" top="1" bottom="1" header="0.5" footer="0.5"/>
  <pageSetup paperSize="9" orientation="landscape"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00B0F0"/>
  </sheetPr>
  <dimension ref="A1:C9"/>
  <sheetViews>
    <sheetView zoomScale="90" zoomScaleNormal="90" workbookViewId="0">
      <selection activeCell="A1" sqref="$A1:$XFD1048576"/>
    </sheetView>
  </sheetViews>
  <sheetFormatPr defaultColWidth="8.89166666666667" defaultRowHeight="13.5" outlineLevelCol="2"/>
  <cols>
    <col min="1" max="1" width="17.4416666666667" style="132" customWidth="1"/>
    <col min="2" max="2" width="31.225" style="132" customWidth="1"/>
    <col min="3" max="3" width="71.3333333333333" style="132" customWidth="1"/>
    <col min="4" max="4" width="15.8916666666667" customWidth="1"/>
    <col min="5" max="5" width="12.4416666666667" customWidth="1"/>
    <col min="6" max="6" width="21.4416666666667" customWidth="1"/>
    <col min="7" max="7" width="16.775" customWidth="1"/>
  </cols>
  <sheetData>
    <row r="1" ht="25.5" spans="1:3">
      <c r="A1" s="133" t="s">
        <v>1937</v>
      </c>
      <c r="B1" s="133"/>
      <c r="C1" s="133"/>
    </row>
    <row r="2" spans="1:3">
      <c r="A2" s="116"/>
      <c r="B2" s="74"/>
      <c r="C2" s="117" t="s">
        <v>1921</v>
      </c>
    </row>
    <row r="3" ht="30" customHeight="1" spans="1:3">
      <c r="A3" s="125" t="s">
        <v>1938</v>
      </c>
      <c r="B3" s="125" t="s">
        <v>1939</v>
      </c>
      <c r="C3" s="125" t="s">
        <v>1940</v>
      </c>
    </row>
    <row r="4" ht="33" customHeight="1" spans="1:3">
      <c r="A4" s="136" t="s">
        <v>1941</v>
      </c>
      <c r="B4" s="134">
        <v>36.2505</v>
      </c>
      <c r="C4" s="134">
        <v>35.49036</v>
      </c>
    </row>
    <row r="5" ht="30" customHeight="1" spans="1:3">
      <c r="A5" s="135"/>
      <c r="B5" s="134"/>
      <c r="C5" s="134"/>
    </row>
    <row r="6" ht="30" customHeight="1" spans="1:3">
      <c r="A6" s="135"/>
      <c r="B6" s="134"/>
      <c r="C6" s="134"/>
    </row>
    <row r="7" ht="30" customHeight="1" spans="1:3">
      <c r="A7" s="135"/>
      <c r="B7" s="134"/>
      <c r="C7" s="134"/>
    </row>
    <row r="8" ht="14.25" spans="1:3">
      <c r="A8" s="105" t="s">
        <v>1935</v>
      </c>
      <c r="B8" s="105"/>
      <c r="C8" s="105"/>
    </row>
    <row r="9" ht="14.25" spans="1:3">
      <c r="A9" s="105" t="s">
        <v>1936</v>
      </c>
      <c r="B9" s="105"/>
      <c r="C9" s="105"/>
    </row>
  </sheetData>
  <sheetProtection sheet="1" objects="1"/>
  <mergeCells count="3">
    <mergeCell ref="A1:C1"/>
    <mergeCell ref="A8:C8"/>
    <mergeCell ref="A9:C9"/>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00B0F0"/>
  </sheetPr>
  <dimension ref="A2:C11"/>
  <sheetViews>
    <sheetView zoomScale="80" zoomScaleNormal="80" workbookViewId="0">
      <selection activeCell="A1" sqref="$A1:$XFD1048576"/>
    </sheetView>
  </sheetViews>
  <sheetFormatPr defaultColWidth="8.89166666666667" defaultRowHeight="13.5" outlineLevelCol="2"/>
  <cols>
    <col min="1" max="1" width="34.1083333333333" style="132" customWidth="1"/>
    <col min="2" max="2" width="33.8916666666667" style="132" customWidth="1"/>
    <col min="3" max="3" width="60.225" style="132" customWidth="1"/>
    <col min="4" max="4" width="18.1083333333333" customWidth="1"/>
    <col min="6" max="6" width="19.8916666666667" customWidth="1"/>
    <col min="7" max="7" width="15.1083333333333" customWidth="1"/>
  </cols>
  <sheetData>
    <row r="2" ht="25.5" spans="1:3">
      <c r="A2" s="133" t="s">
        <v>1942</v>
      </c>
      <c r="B2" s="133"/>
      <c r="C2" s="133"/>
    </row>
    <row r="3" ht="25.5" spans="1:3">
      <c r="A3" s="133"/>
      <c r="B3" s="133"/>
      <c r="C3" s="117" t="s">
        <v>1921</v>
      </c>
    </row>
    <row r="4" ht="30" customHeight="1" spans="1:3">
      <c r="A4" s="125" t="s">
        <v>1923</v>
      </c>
      <c r="B4" s="125" t="s">
        <v>1943</v>
      </c>
      <c r="C4" s="125" t="s">
        <v>1944</v>
      </c>
    </row>
    <row r="5" ht="30" customHeight="1" spans="1:3">
      <c r="A5" s="127" t="s">
        <v>1941</v>
      </c>
      <c r="B5" s="134">
        <v>37.3667</v>
      </c>
      <c r="C5" s="134">
        <v>36.5221</v>
      </c>
    </row>
    <row r="6" ht="30" customHeight="1" spans="1:3">
      <c r="A6" s="135"/>
      <c r="B6" s="134"/>
      <c r="C6" s="134"/>
    </row>
    <row r="7" ht="30" customHeight="1" spans="1:3">
      <c r="A7" s="135"/>
      <c r="B7" s="134"/>
      <c r="C7" s="134"/>
    </row>
    <row r="8" ht="30" customHeight="1" spans="1:3">
      <c r="A8" s="135"/>
      <c r="B8" s="134"/>
      <c r="C8" s="134"/>
    </row>
    <row r="9" ht="30" customHeight="1" spans="1:3">
      <c r="A9" s="135"/>
      <c r="B9" s="134"/>
      <c r="C9" s="134"/>
    </row>
    <row r="10" ht="14.25" spans="1:3">
      <c r="A10" s="105" t="s">
        <v>1935</v>
      </c>
      <c r="B10" s="105"/>
      <c r="C10" s="105"/>
    </row>
    <row r="11" ht="14.25" spans="1:3">
      <c r="A11" s="105" t="s">
        <v>1936</v>
      </c>
      <c r="B11" s="105"/>
      <c r="C11" s="105"/>
    </row>
  </sheetData>
  <sheetProtection sheet="1" objects="1"/>
  <mergeCells count="3">
    <mergeCell ref="A2:C2"/>
    <mergeCell ref="A10:C10"/>
    <mergeCell ref="A11:C11"/>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00B0F0"/>
  </sheetPr>
  <dimension ref="A1:G14"/>
  <sheetViews>
    <sheetView zoomScale="70" zoomScaleNormal="70" workbookViewId="0">
      <selection activeCell="A1" sqref="$A1:$XFD1048576"/>
    </sheetView>
  </sheetViews>
  <sheetFormatPr defaultColWidth="10" defaultRowHeight="13.5" outlineLevelCol="6"/>
  <cols>
    <col min="1" max="1" width="63.8916666666667" style="74" customWidth="1"/>
    <col min="2" max="2" width="26.5583333333333" style="74" customWidth="1"/>
    <col min="3" max="3" width="34.5583333333333" style="74" customWidth="1"/>
    <col min="4" max="4" width="9.76666666666667" style="71" customWidth="1"/>
    <col min="5" max="16384" width="10" style="71"/>
  </cols>
  <sheetData>
    <row r="1" s="71" customFormat="1" ht="43" customHeight="1" spans="1:3">
      <c r="A1" s="96" t="s">
        <v>1945</v>
      </c>
      <c r="B1" s="96"/>
      <c r="C1" s="96"/>
    </row>
    <row r="2" s="71" customFormat="1" ht="27" customHeight="1" spans="1:3">
      <c r="A2" s="116"/>
      <c r="B2" s="116"/>
      <c r="C2" s="117" t="s">
        <v>1921</v>
      </c>
    </row>
    <row r="3" s="123" customFormat="1" ht="24" customHeight="1" spans="1:3">
      <c r="A3" s="125" t="s">
        <v>1946</v>
      </c>
      <c r="B3" s="125" t="s">
        <v>1877</v>
      </c>
      <c r="C3" s="125" t="s">
        <v>1947</v>
      </c>
    </row>
    <row r="4" s="123" customFormat="1" ht="32" customHeight="1" spans="1:3">
      <c r="A4" s="126" t="s">
        <v>1948</v>
      </c>
      <c r="B4" s="121">
        <v>35.27681</v>
      </c>
      <c r="C4" s="121">
        <v>35.27681</v>
      </c>
    </row>
    <row r="5" s="123" customFormat="1" ht="32" customHeight="1" spans="1:3">
      <c r="A5" s="126" t="s">
        <v>1949</v>
      </c>
      <c r="B5" s="119">
        <v>36.2505</v>
      </c>
      <c r="C5" s="119">
        <v>36.2505</v>
      </c>
    </row>
    <row r="6" s="123" customFormat="1" ht="32" customHeight="1" spans="1:3">
      <c r="A6" s="126" t="s">
        <v>1950</v>
      </c>
      <c r="B6" s="119">
        <v>1.63</v>
      </c>
      <c r="C6" s="119">
        <v>1.63</v>
      </c>
    </row>
    <row r="7" s="123" customFormat="1" ht="30" customHeight="1" spans="1:3">
      <c r="A7" s="127" t="s">
        <v>1951</v>
      </c>
      <c r="B7" s="120"/>
      <c r="C7" s="120"/>
    </row>
    <row r="8" s="123" customFormat="1" ht="32" customHeight="1" spans="1:3">
      <c r="A8" s="127" t="s">
        <v>1952</v>
      </c>
      <c r="B8" s="119">
        <v>1.63</v>
      </c>
      <c r="C8" s="119">
        <v>1.63</v>
      </c>
    </row>
    <row r="9" s="123" customFormat="1" ht="32" customHeight="1" spans="1:3">
      <c r="A9" s="126" t="s">
        <v>1953</v>
      </c>
      <c r="B9" s="128">
        <v>1.41645</v>
      </c>
      <c r="C9" s="128">
        <v>1.41645</v>
      </c>
    </row>
    <row r="10" s="123" customFormat="1" ht="32" customHeight="1" spans="1:3">
      <c r="A10" s="126" t="s">
        <v>1954</v>
      </c>
      <c r="B10" s="121">
        <v>35.49036</v>
      </c>
      <c r="C10" s="129">
        <v>35.49036</v>
      </c>
    </row>
    <row r="11" s="123" customFormat="1" ht="32" customHeight="1" spans="1:3">
      <c r="A11" s="126" t="s">
        <v>1955</v>
      </c>
      <c r="B11" s="120"/>
      <c r="C11" s="120"/>
    </row>
    <row r="12" s="123" customFormat="1" ht="32" customHeight="1" spans="1:3">
      <c r="A12" s="126" t="s">
        <v>1956</v>
      </c>
      <c r="B12" s="120"/>
      <c r="C12" s="120"/>
    </row>
    <row r="13" s="124" customFormat="1" ht="69" customHeight="1" spans="1:7">
      <c r="A13" s="130" t="s">
        <v>1957</v>
      </c>
      <c r="B13" s="130"/>
      <c r="C13" s="130"/>
      <c r="D13" s="131"/>
      <c r="E13" s="131"/>
      <c r="F13" s="131"/>
      <c r="G13" s="131"/>
    </row>
    <row r="14" s="71" customFormat="1" spans="1:3">
      <c r="A14" s="116"/>
      <c r="B14" s="116"/>
      <c r="C14" s="116"/>
    </row>
  </sheetData>
  <sheetProtection sheet="1" objects="1"/>
  <mergeCells count="2">
    <mergeCell ref="A1:C1"/>
    <mergeCell ref="A13:C13"/>
  </mergeCell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tabColor rgb="FF00B0F0"/>
  </sheetPr>
  <dimension ref="A1:G15"/>
  <sheetViews>
    <sheetView zoomScale="70" zoomScaleNormal="70" workbookViewId="0">
      <selection activeCell="A1" sqref="$A1:$XFD1048576"/>
    </sheetView>
  </sheetViews>
  <sheetFormatPr defaultColWidth="10" defaultRowHeight="13.5" outlineLevelCol="6"/>
  <cols>
    <col min="1" max="1" width="60" style="74" customWidth="1"/>
    <col min="2" max="3" width="25.6333333333333" style="74" customWidth="1"/>
    <col min="4" max="4" width="9.76666666666667" style="71" customWidth="1"/>
    <col min="5" max="16384" width="10" style="71"/>
  </cols>
  <sheetData>
    <row r="1" s="71" customFormat="1" ht="23" customHeight="1" spans="1:3">
      <c r="A1" s="74"/>
      <c r="B1" s="74"/>
      <c r="C1" s="74"/>
    </row>
    <row r="2" s="71" customFormat="1" ht="28.6" customHeight="1" spans="1:3">
      <c r="A2" s="96" t="s">
        <v>1958</v>
      </c>
      <c r="B2" s="96"/>
      <c r="C2" s="96"/>
    </row>
    <row r="3" s="71" customFormat="1" ht="27" customHeight="1" spans="1:3">
      <c r="A3" s="116"/>
      <c r="B3" s="116"/>
      <c r="C3" s="117" t="s">
        <v>1921</v>
      </c>
    </row>
    <row r="4" s="71" customFormat="1" ht="24" customHeight="1" spans="1:3">
      <c r="A4" s="79" t="s">
        <v>1946</v>
      </c>
      <c r="B4" s="79" t="s">
        <v>1877</v>
      </c>
      <c r="C4" s="79" t="s">
        <v>1947</v>
      </c>
    </row>
    <row r="5" s="71" customFormat="1" ht="32" customHeight="1" spans="1:3">
      <c r="A5" s="110" t="s">
        <v>1948</v>
      </c>
      <c r="B5" s="118">
        <v>35.27681</v>
      </c>
      <c r="C5" s="118">
        <v>35.27681</v>
      </c>
    </row>
    <row r="6" s="71" customFormat="1" ht="32" customHeight="1" spans="1:3">
      <c r="A6" s="110" t="s">
        <v>1949</v>
      </c>
      <c r="B6" s="119">
        <v>36.2505</v>
      </c>
      <c r="C6" s="119">
        <v>36.2505</v>
      </c>
    </row>
    <row r="7" s="71" customFormat="1" ht="32" customHeight="1" spans="1:3">
      <c r="A7" s="110" t="s">
        <v>1950</v>
      </c>
      <c r="B7" s="119">
        <v>1.63</v>
      </c>
      <c r="C7" s="119">
        <v>1.63</v>
      </c>
    </row>
    <row r="8" s="71" customFormat="1" ht="32" customHeight="1" spans="1:3">
      <c r="A8" s="110" t="s">
        <v>1959</v>
      </c>
      <c r="B8" s="120"/>
      <c r="C8" s="120"/>
    </row>
    <row r="9" s="71" customFormat="1" ht="32" customHeight="1" spans="1:3">
      <c r="A9" s="110" t="s">
        <v>1960</v>
      </c>
      <c r="B9" s="119">
        <v>1.63</v>
      </c>
      <c r="C9" s="119">
        <v>1.63</v>
      </c>
    </row>
    <row r="10" s="71" customFormat="1" ht="32" customHeight="1" spans="1:3">
      <c r="A10" s="110" t="s">
        <v>1953</v>
      </c>
      <c r="B10" s="118">
        <v>1.41645</v>
      </c>
      <c r="C10" s="118">
        <v>1.41645</v>
      </c>
    </row>
    <row r="11" s="71" customFormat="1" ht="32" customHeight="1" spans="1:3">
      <c r="A11" s="110" t="s">
        <v>1954</v>
      </c>
      <c r="B11" s="121">
        <v>35.49036</v>
      </c>
      <c r="C11" s="121">
        <v>35.49036</v>
      </c>
    </row>
    <row r="12" s="71" customFormat="1" ht="32" customHeight="1" spans="1:3">
      <c r="A12" s="110" t="s">
        <v>1955</v>
      </c>
      <c r="B12" s="120"/>
      <c r="C12" s="120"/>
    </row>
    <row r="13" s="71" customFormat="1" ht="32" customHeight="1" spans="1:3">
      <c r="A13" s="110" t="s">
        <v>1956</v>
      </c>
      <c r="B13" s="112"/>
      <c r="C13" s="120"/>
    </row>
    <row r="14" s="73" customFormat="1" ht="69" customHeight="1" spans="1:7">
      <c r="A14" s="84" t="s">
        <v>1961</v>
      </c>
      <c r="B14" s="84"/>
      <c r="C14" s="84"/>
      <c r="D14" s="122"/>
      <c r="E14" s="122"/>
      <c r="F14" s="122"/>
      <c r="G14" s="122"/>
    </row>
    <row r="15" s="71" customFormat="1" spans="1:3">
      <c r="A15" s="116"/>
      <c r="B15" s="116"/>
      <c r="C15" s="116"/>
    </row>
  </sheetData>
  <sheetProtection sheet="1" objects="1"/>
  <mergeCells count="2">
    <mergeCell ref="A2:C2"/>
    <mergeCell ref="A14:C1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tabColor rgb="FF00B0F0"/>
  </sheetPr>
  <dimension ref="A1:C13"/>
  <sheetViews>
    <sheetView zoomScale="80" zoomScaleNormal="80" workbookViewId="0">
      <selection activeCell="A1" sqref="$A1:$XFD1048576"/>
    </sheetView>
  </sheetViews>
  <sheetFormatPr defaultColWidth="10" defaultRowHeight="13.5" outlineLevelCol="2"/>
  <cols>
    <col min="1" max="1" width="60.5" style="74" customWidth="1"/>
    <col min="2" max="3" width="25.6333333333333" style="74" customWidth="1"/>
    <col min="4" max="4" width="9.76666666666667" style="71" customWidth="1"/>
    <col min="5" max="16384" width="10" style="71"/>
  </cols>
  <sheetData>
    <row r="1" s="71" customFormat="1" ht="24" customHeight="1" spans="1:3">
      <c r="A1" s="74"/>
      <c r="B1" s="74"/>
      <c r="C1" s="74"/>
    </row>
    <row r="2" s="71" customFormat="1" ht="28.6" customHeight="1" spans="1:3">
      <c r="A2" s="96" t="s">
        <v>1962</v>
      </c>
      <c r="B2" s="96"/>
      <c r="C2" s="96"/>
    </row>
    <row r="3" s="71" customFormat="1" ht="25" customHeight="1" spans="1:3">
      <c r="A3" s="116"/>
      <c r="B3" s="116"/>
      <c r="C3" s="117" t="s">
        <v>1921</v>
      </c>
    </row>
    <row r="4" s="71" customFormat="1" ht="32" customHeight="1" spans="1:3">
      <c r="A4" s="79" t="s">
        <v>1946</v>
      </c>
      <c r="B4" s="79" t="s">
        <v>1877</v>
      </c>
      <c r="C4" s="79" t="s">
        <v>1947</v>
      </c>
    </row>
    <row r="5" s="71" customFormat="1" ht="32" customHeight="1" spans="1:3">
      <c r="A5" s="110" t="s">
        <v>1963</v>
      </c>
      <c r="B5" s="111">
        <v>24.3421</v>
      </c>
      <c r="C5" s="111">
        <v>24.3421</v>
      </c>
    </row>
    <row r="6" s="71" customFormat="1" ht="32" customHeight="1" spans="1:3">
      <c r="A6" s="110" t="s">
        <v>1964</v>
      </c>
      <c r="B6" s="111">
        <v>37.3667</v>
      </c>
      <c r="C6" s="111">
        <v>37.3667</v>
      </c>
    </row>
    <row r="7" s="71" customFormat="1" ht="32" customHeight="1" spans="1:3">
      <c r="A7" s="110" t="s">
        <v>1965</v>
      </c>
      <c r="B7" s="112">
        <v>12.18</v>
      </c>
      <c r="C7" s="112">
        <v>12.18</v>
      </c>
    </row>
    <row r="8" s="71" customFormat="1" ht="32" customHeight="1" spans="1:3">
      <c r="A8" s="110" t="s">
        <v>1966</v>
      </c>
      <c r="B8" s="113"/>
      <c r="C8" s="114">
        <v>9.98</v>
      </c>
    </row>
    <row r="9" s="71" customFormat="1" ht="32" customHeight="1" spans="1:3">
      <c r="A9" s="110" t="s">
        <v>1967</v>
      </c>
      <c r="B9" s="111">
        <v>36.5221</v>
      </c>
      <c r="C9" s="111">
        <v>36.5221</v>
      </c>
    </row>
    <row r="10" s="71" customFormat="1" ht="32" customHeight="1" spans="1:3">
      <c r="A10" s="110" t="s">
        <v>1968</v>
      </c>
      <c r="B10" s="112"/>
      <c r="C10" s="112"/>
    </row>
    <row r="11" s="71" customFormat="1" ht="32" customHeight="1" spans="1:3">
      <c r="A11" s="110" t="s">
        <v>1969</v>
      </c>
      <c r="B11" s="111">
        <v>37.3667</v>
      </c>
      <c r="C11" s="111">
        <v>37.3667</v>
      </c>
    </row>
    <row r="12" s="73" customFormat="1" ht="72" customHeight="1" spans="1:3">
      <c r="A12" s="84" t="s">
        <v>1970</v>
      </c>
      <c r="B12" s="84"/>
      <c r="C12" s="84"/>
    </row>
    <row r="13" s="71" customFormat="1" ht="31" customHeight="1" spans="1:3">
      <c r="A13" s="115"/>
      <c r="B13" s="115"/>
      <c r="C13" s="115"/>
    </row>
  </sheetData>
  <sheetProtection sheet="1" objects="1"/>
  <mergeCells count="3">
    <mergeCell ref="A2:C2"/>
    <mergeCell ref="A12:C12"/>
    <mergeCell ref="A13:C1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5"/>
  <sheetViews>
    <sheetView showGridLines="0" showZeros="0" view="pageBreakPreview" zoomScale="70" zoomScaleNormal="90" workbookViewId="0">
      <pane ySplit="3" topLeftCell="A4" activePane="bottomLeft" state="frozen"/>
      <selection/>
      <selection pane="bottomLeft" activeCell="A1" sqref="$A1:$XFD1048576"/>
    </sheetView>
  </sheetViews>
  <sheetFormatPr defaultColWidth="9" defaultRowHeight="14.25" outlineLevelCol="5"/>
  <cols>
    <col min="1" max="1" width="14.5" style="245" customWidth="1"/>
    <col min="2" max="2" width="34.8916666666667" style="245" customWidth="1"/>
    <col min="3" max="3" width="20.6333333333333" style="673" customWidth="1"/>
    <col min="4" max="4" width="20.6333333333333" style="245" customWidth="1"/>
    <col min="5" max="5" width="29.1083333333333" style="476" customWidth="1"/>
    <col min="6" max="16384" width="9" style="369"/>
  </cols>
  <sheetData>
    <row r="1" s="132" customFormat="1" ht="45" customHeight="1" spans="1:6">
      <c r="A1" s="674"/>
      <c r="B1" s="674" t="s">
        <v>130</v>
      </c>
      <c r="C1" s="675"/>
      <c r="D1" s="674"/>
      <c r="E1" s="676"/>
      <c r="F1" s="360"/>
    </row>
    <row r="2" ht="18.95" customHeight="1" spans="2:5">
      <c r="B2" s="677"/>
      <c r="C2" s="678"/>
      <c r="D2" s="451"/>
      <c r="E2" s="479" t="s">
        <v>2</v>
      </c>
    </row>
    <row r="3" s="668" customFormat="1" ht="45" customHeight="1" spans="1:6">
      <c r="A3" s="679" t="s">
        <v>3</v>
      </c>
      <c r="B3" s="455" t="s">
        <v>4</v>
      </c>
      <c r="C3" s="680" t="s">
        <v>131</v>
      </c>
      <c r="D3" s="264" t="s">
        <v>6</v>
      </c>
      <c r="E3" s="370" t="s">
        <v>132</v>
      </c>
      <c r="F3" s="371" t="s">
        <v>8</v>
      </c>
    </row>
    <row r="4" s="669" customFormat="1" ht="32.1" customHeight="1" spans="1:6">
      <c r="A4" s="681" t="s">
        <v>9</v>
      </c>
      <c r="B4" s="682" t="s">
        <v>10</v>
      </c>
      <c r="C4" s="158">
        <f>SUM(C5:C19)</f>
        <v>29937</v>
      </c>
      <c r="D4" s="158">
        <f>SUM(D5:D19)</f>
        <v>32109</v>
      </c>
      <c r="E4" s="159">
        <f>IF(C4&gt;0,D4/C4-1,IF(C4&lt;0,-(D4/C4-1),""))</f>
        <v>0.07</v>
      </c>
      <c r="F4" s="382" t="str">
        <f t="shared" ref="F4:F40" si="0">IF(LEN(A4)=3,"是",IF(B4&lt;&gt;"",IF(SUM(C4:D4)&lt;&gt;0,"是","否"),"是"))</f>
        <v>是</v>
      </c>
    </row>
    <row r="5" ht="32.1" customHeight="1" spans="1:6">
      <c r="A5" s="465" t="s">
        <v>11</v>
      </c>
      <c r="B5" s="683" t="s">
        <v>12</v>
      </c>
      <c r="C5" s="162">
        <v>17291</v>
      </c>
      <c r="D5" s="162">
        <v>14398</v>
      </c>
      <c r="E5" s="198">
        <f t="shared" ref="E4:E19" si="1">IF(C5&gt;0,D5/C5-1,IF(C5&lt;0,-(D5/C5-1),""))</f>
        <v>-0.17</v>
      </c>
      <c r="F5" s="375" t="str">
        <f t="shared" si="0"/>
        <v>是</v>
      </c>
    </row>
    <row r="6" ht="32.1" customHeight="1" spans="1:6">
      <c r="A6" s="465" t="s">
        <v>13</v>
      </c>
      <c r="B6" s="683" t="s">
        <v>14</v>
      </c>
      <c r="C6" s="162">
        <v>1770</v>
      </c>
      <c r="D6" s="162">
        <v>2464</v>
      </c>
      <c r="E6" s="198">
        <f t="shared" si="1"/>
        <v>0.39</v>
      </c>
      <c r="F6" s="375" t="str">
        <f t="shared" si="0"/>
        <v>是</v>
      </c>
    </row>
    <row r="7" ht="32.1" customHeight="1" spans="1:6">
      <c r="A7" s="465" t="s">
        <v>15</v>
      </c>
      <c r="B7" s="683" t="s">
        <v>16</v>
      </c>
      <c r="C7" s="162">
        <v>616</v>
      </c>
      <c r="D7" s="162">
        <v>560</v>
      </c>
      <c r="E7" s="198">
        <f t="shared" si="1"/>
        <v>-0.09</v>
      </c>
      <c r="F7" s="375" t="str">
        <f t="shared" si="0"/>
        <v>是</v>
      </c>
    </row>
    <row r="8" customFormat="1" ht="32.1" customHeight="1" spans="1:6">
      <c r="A8" s="684" t="s">
        <v>17</v>
      </c>
      <c r="B8" s="499" t="s">
        <v>18</v>
      </c>
      <c r="C8" s="173">
        <v>560</v>
      </c>
      <c r="D8" s="173">
        <v>630</v>
      </c>
      <c r="E8" s="201">
        <f t="shared" si="1"/>
        <v>0.13</v>
      </c>
      <c r="F8" s="375" t="str">
        <f t="shared" si="0"/>
        <v>是</v>
      </c>
    </row>
    <row r="9" ht="32.1" customHeight="1" spans="1:6">
      <c r="A9" s="465" t="s">
        <v>19</v>
      </c>
      <c r="B9" s="683" t="s">
        <v>20</v>
      </c>
      <c r="C9" s="162">
        <v>1370</v>
      </c>
      <c r="D9" s="162">
        <v>1370</v>
      </c>
      <c r="E9" s="201">
        <f t="shared" si="1"/>
        <v>0</v>
      </c>
      <c r="F9" s="375" t="str">
        <f t="shared" si="0"/>
        <v>是</v>
      </c>
    </row>
    <row r="10" customFormat="1" ht="32.1" customHeight="1" spans="1:6">
      <c r="A10" s="684" t="s">
        <v>21</v>
      </c>
      <c r="B10" s="499" t="s">
        <v>22</v>
      </c>
      <c r="C10" s="173">
        <v>406</v>
      </c>
      <c r="D10" s="173">
        <v>980</v>
      </c>
      <c r="E10" s="201">
        <f t="shared" si="1"/>
        <v>1.41</v>
      </c>
      <c r="F10" s="375" t="str">
        <f t="shared" si="0"/>
        <v>是</v>
      </c>
    </row>
    <row r="11" customFormat="1" ht="32.1" customHeight="1" spans="1:6">
      <c r="A11" s="684" t="s">
        <v>23</v>
      </c>
      <c r="B11" s="499" t="s">
        <v>24</v>
      </c>
      <c r="C11" s="173">
        <v>336</v>
      </c>
      <c r="D11" s="173">
        <v>420</v>
      </c>
      <c r="E11" s="201">
        <f t="shared" si="1"/>
        <v>0.25</v>
      </c>
      <c r="F11" s="375" t="str">
        <f t="shared" si="0"/>
        <v>是</v>
      </c>
    </row>
    <row r="12" customFormat="1" ht="32.1" customHeight="1" spans="1:6">
      <c r="A12" s="684" t="s">
        <v>25</v>
      </c>
      <c r="B12" s="499" t="s">
        <v>26</v>
      </c>
      <c r="C12" s="173">
        <v>525</v>
      </c>
      <c r="D12" s="173">
        <v>1190</v>
      </c>
      <c r="E12" s="201">
        <f t="shared" si="1"/>
        <v>1.27</v>
      </c>
      <c r="F12" s="375" t="str">
        <f t="shared" si="0"/>
        <v>是</v>
      </c>
    </row>
    <row r="13" customFormat="1" ht="32.1" customHeight="1" spans="1:6">
      <c r="A13" s="684" t="s">
        <v>27</v>
      </c>
      <c r="B13" s="499" t="s">
        <v>28</v>
      </c>
      <c r="C13" s="173">
        <v>1260</v>
      </c>
      <c r="D13" s="173">
        <v>980</v>
      </c>
      <c r="E13" s="201">
        <f t="shared" si="1"/>
        <v>-0.22</v>
      </c>
      <c r="F13" s="375" t="str">
        <f t="shared" si="0"/>
        <v>是</v>
      </c>
    </row>
    <row r="14" customFormat="1" ht="32.1" customHeight="1" spans="1:6">
      <c r="A14" s="684" t="s">
        <v>29</v>
      </c>
      <c r="B14" s="499" t="s">
        <v>30</v>
      </c>
      <c r="C14" s="173">
        <v>875</v>
      </c>
      <c r="D14" s="173">
        <v>980</v>
      </c>
      <c r="E14" s="201">
        <f t="shared" si="1"/>
        <v>0.12</v>
      </c>
      <c r="F14" s="375" t="str">
        <f t="shared" si="0"/>
        <v>是</v>
      </c>
    </row>
    <row r="15" ht="32.1" customHeight="1" spans="1:6">
      <c r="A15" s="465" t="s">
        <v>31</v>
      </c>
      <c r="B15" s="683" t="s">
        <v>32</v>
      </c>
      <c r="C15" s="162">
        <v>735</v>
      </c>
      <c r="D15" s="162">
        <v>980</v>
      </c>
      <c r="E15" s="201">
        <f t="shared" si="1"/>
        <v>0.33</v>
      </c>
      <c r="F15" s="375" t="str">
        <f t="shared" si="0"/>
        <v>是</v>
      </c>
    </row>
    <row r="16" customFormat="1" ht="32.1" customHeight="1" spans="1:6">
      <c r="A16" s="684" t="s">
        <v>33</v>
      </c>
      <c r="B16" s="499" t="s">
        <v>34</v>
      </c>
      <c r="C16" s="173">
        <v>1750</v>
      </c>
      <c r="D16" s="173">
        <v>2065</v>
      </c>
      <c r="E16" s="201">
        <f t="shared" si="1"/>
        <v>0.18</v>
      </c>
      <c r="F16" s="375" t="str">
        <f t="shared" si="0"/>
        <v>是</v>
      </c>
    </row>
    <row r="17" customFormat="1" ht="32.1" customHeight="1" spans="1:6">
      <c r="A17" s="684" t="s">
        <v>35</v>
      </c>
      <c r="B17" s="499" t="s">
        <v>36</v>
      </c>
      <c r="C17" s="173">
        <v>2100</v>
      </c>
      <c r="D17" s="173">
        <v>2142</v>
      </c>
      <c r="E17" s="201">
        <f t="shared" si="1"/>
        <v>0.02</v>
      </c>
      <c r="F17" s="375" t="str">
        <f t="shared" si="0"/>
        <v>是</v>
      </c>
    </row>
    <row r="18" customFormat="1" ht="32.1" customHeight="1" spans="1:6">
      <c r="A18" s="684" t="s">
        <v>37</v>
      </c>
      <c r="B18" s="499" t="s">
        <v>38</v>
      </c>
      <c r="C18" s="173">
        <v>343</v>
      </c>
      <c r="D18" s="173">
        <v>350</v>
      </c>
      <c r="E18" s="201">
        <f t="shared" si="1"/>
        <v>0.02</v>
      </c>
      <c r="F18" s="375" t="str">
        <f t="shared" si="0"/>
        <v>是</v>
      </c>
    </row>
    <row r="19" customFormat="1" ht="32.1" customHeight="1" spans="1:6">
      <c r="A19" s="723" t="s">
        <v>133</v>
      </c>
      <c r="B19" s="499" t="s">
        <v>40</v>
      </c>
      <c r="C19" s="173"/>
      <c r="D19" s="173">
        <v>2600</v>
      </c>
      <c r="E19" s="201" t="str">
        <f t="shared" si="1"/>
        <v/>
      </c>
      <c r="F19" s="375" t="str">
        <f t="shared" si="0"/>
        <v>是</v>
      </c>
    </row>
    <row r="20" s="669" customFormat="1" ht="32.1" customHeight="1" spans="1:6">
      <c r="A20" s="463" t="s">
        <v>41</v>
      </c>
      <c r="B20" s="682" t="s">
        <v>42</v>
      </c>
      <c r="C20" s="158">
        <f>SUM(C21:C28)</f>
        <v>25850</v>
      </c>
      <c r="D20" s="158">
        <f>SUM(D21:D28)</f>
        <v>22929</v>
      </c>
      <c r="E20" s="685">
        <f t="shared" ref="E20:E28" si="2">IF(C20&gt;0,D20/C20-1,IF(C20&lt;0,-(D20/C20-1),""))</f>
        <v>-0.11</v>
      </c>
      <c r="F20" s="382" t="str">
        <f t="shared" si="0"/>
        <v>是</v>
      </c>
    </row>
    <row r="21" ht="32.1" customHeight="1" spans="1:6">
      <c r="A21" s="686" t="s">
        <v>43</v>
      </c>
      <c r="B21" s="683" t="s">
        <v>44</v>
      </c>
      <c r="C21" s="162">
        <v>2450</v>
      </c>
      <c r="D21" s="162">
        <v>2930</v>
      </c>
      <c r="E21" s="201">
        <f t="shared" si="2"/>
        <v>0.2</v>
      </c>
      <c r="F21" s="375" t="str">
        <f t="shared" si="0"/>
        <v>是</v>
      </c>
    </row>
    <row r="22" ht="32.1" customHeight="1" spans="1:6">
      <c r="A22" s="465" t="s">
        <v>45</v>
      </c>
      <c r="B22" s="687" t="s">
        <v>46</v>
      </c>
      <c r="C22" s="162">
        <v>1650</v>
      </c>
      <c r="D22" s="162">
        <v>2010</v>
      </c>
      <c r="E22" s="201">
        <f t="shared" si="2"/>
        <v>0.22</v>
      </c>
      <c r="F22" s="375" t="str">
        <f t="shared" si="0"/>
        <v>是</v>
      </c>
    </row>
    <row r="23" ht="32.1" customHeight="1" spans="1:6">
      <c r="A23" s="465" t="s">
        <v>47</v>
      </c>
      <c r="B23" s="683" t="s">
        <v>48</v>
      </c>
      <c r="C23" s="162">
        <v>2830</v>
      </c>
      <c r="D23" s="162">
        <v>4360</v>
      </c>
      <c r="E23" s="201">
        <f t="shared" si="2"/>
        <v>0.54</v>
      </c>
      <c r="F23" s="375" t="str">
        <f t="shared" si="0"/>
        <v>是</v>
      </c>
    </row>
    <row r="24" ht="32.1" customHeight="1" spans="1:6">
      <c r="A24" s="465" t="s">
        <v>49</v>
      </c>
      <c r="B24" s="683" t="s">
        <v>50</v>
      </c>
      <c r="C24" s="162">
        <v>0</v>
      </c>
      <c r="D24" s="162"/>
      <c r="E24" s="201" t="str">
        <f t="shared" si="2"/>
        <v/>
      </c>
      <c r="F24" s="375" t="str">
        <f t="shared" si="0"/>
        <v>否</v>
      </c>
    </row>
    <row r="25" ht="32.1" customHeight="1" spans="1:6">
      <c r="A25" s="465" t="s">
        <v>51</v>
      </c>
      <c r="B25" s="683" t="s">
        <v>52</v>
      </c>
      <c r="C25" s="162">
        <v>17200</v>
      </c>
      <c r="D25" s="162">
        <v>12117</v>
      </c>
      <c r="E25" s="201">
        <f t="shared" si="2"/>
        <v>-0.3</v>
      </c>
      <c r="F25" s="375" t="str">
        <f t="shared" si="0"/>
        <v>是</v>
      </c>
    </row>
    <row r="26" customFormat="1" ht="32.1" customHeight="1" spans="1:6">
      <c r="A26" s="684" t="s">
        <v>53</v>
      </c>
      <c r="B26" s="499" t="s">
        <v>54</v>
      </c>
      <c r="C26" s="173">
        <v>358</v>
      </c>
      <c r="D26" s="173"/>
      <c r="E26" s="201">
        <f t="shared" si="2"/>
        <v>-1</v>
      </c>
      <c r="F26" s="375" t="str">
        <f t="shared" si="0"/>
        <v>是</v>
      </c>
    </row>
    <row r="27" ht="32.1" customHeight="1" spans="1:6">
      <c r="A27" s="465" t="s">
        <v>55</v>
      </c>
      <c r="B27" s="683" t="s">
        <v>56</v>
      </c>
      <c r="C27" s="162">
        <v>1282</v>
      </c>
      <c r="D27" s="162">
        <v>1422</v>
      </c>
      <c r="E27" s="201">
        <f t="shared" si="2"/>
        <v>0.11</v>
      </c>
      <c r="F27" s="375" t="str">
        <f t="shared" si="0"/>
        <v>是</v>
      </c>
    </row>
    <row r="28" ht="32.1" customHeight="1" spans="1:6">
      <c r="A28" s="465" t="s">
        <v>57</v>
      </c>
      <c r="B28" s="683" t="s">
        <v>58</v>
      </c>
      <c r="C28" s="162">
        <v>80</v>
      </c>
      <c r="D28" s="162">
        <v>90</v>
      </c>
      <c r="E28" s="201">
        <f t="shared" si="2"/>
        <v>0.13</v>
      </c>
      <c r="F28" s="375" t="str">
        <f t="shared" si="0"/>
        <v>是</v>
      </c>
    </row>
    <row r="29" s="670" customFormat="1" ht="32.1" customHeight="1" spans="1:6">
      <c r="A29" s="688"/>
      <c r="B29" s="689" t="s">
        <v>134</v>
      </c>
      <c r="C29" s="158">
        <f>C20+C4</f>
        <v>55787</v>
      </c>
      <c r="D29" s="158">
        <f>D20+D4</f>
        <v>55038</v>
      </c>
      <c r="E29" s="685">
        <f t="shared" ref="E29:E41" si="3">IF(C29&gt;0,D29/C29-1,IF(C29&lt;0,-(D29/C29-1),""))</f>
        <v>-0.01</v>
      </c>
      <c r="F29" s="382" t="str">
        <f t="shared" si="0"/>
        <v>是</v>
      </c>
    </row>
    <row r="30" ht="32.1" customHeight="1" spans="1:6">
      <c r="A30" s="463">
        <v>105</v>
      </c>
      <c r="B30" s="495" t="s">
        <v>60</v>
      </c>
      <c r="C30" s="162"/>
      <c r="D30" s="158"/>
      <c r="E30" s="201" t="str">
        <f t="shared" si="3"/>
        <v/>
      </c>
      <c r="F30" s="375" t="str">
        <f t="shared" si="0"/>
        <v>是</v>
      </c>
    </row>
    <row r="31" s="669" customFormat="1" ht="52" customHeight="1" spans="1:6">
      <c r="A31" s="681">
        <v>110</v>
      </c>
      <c r="B31" s="682" t="s">
        <v>61</v>
      </c>
      <c r="C31" s="158">
        <f>SUM(C32:C40)</f>
        <v>298034</v>
      </c>
      <c r="D31" s="158">
        <f>SUM(D32:D40)</f>
        <v>362465</v>
      </c>
      <c r="E31" s="685">
        <f t="shared" si="3"/>
        <v>0.22</v>
      </c>
      <c r="F31" s="382" t="str">
        <f t="shared" si="0"/>
        <v>是</v>
      </c>
    </row>
    <row r="32" ht="32.1" customHeight="1" spans="1:6">
      <c r="A32" s="465">
        <v>11001</v>
      </c>
      <c r="B32" s="683" t="s">
        <v>62</v>
      </c>
      <c r="C32" s="162">
        <v>4436</v>
      </c>
      <c r="D32" s="162">
        <v>7536</v>
      </c>
      <c r="E32" s="201">
        <f t="shared" si="3"/>
        <v>0.7</v>
      </c>
      <c r="F32" s="375" t="str">
        <f t="shared" si="0"/>
        <v>是</v>
      </c>
    </row>
    <row r="33" ht="32.1" customHeight="1" spans="1:6">
      <c r="A33" s="465">
        <v>11002</v>
      </c>
      <c r="B33" s="683" t="s">
        <v>135</v>
      </c>
      <c r="C33" s="162">
        <v>182264</v>
      </c>
      <c r="D33" s="162">
        <v>202953</v>
      </c>
      <c r="E33" s="201">
        <f t="shared" si="3"/>
        <v>0.11</v>
      </c>
      <c r="F33" s="375" t="str">
        <f t="shared" si="0"/>
        <v>是</v>
      </c>
    </row>
    <row r="34" ht="32.1" customHeight="1" spans="1:6">
      <c r="A34" s="465">
        <v>11003</v>
      </c>
      <c r="B34" s="683" t="s">
        <v>136</v>
      </c>
      <c r="C34" s="162">
        <v>3184</v>
      </c>
      <c r="D34" s="162">
        <v>9531</v>
      </c>
      <c r="E34" s="201">
        <f t="shared" si="3"/>
        <v>1.99</v>
      </c>
      <c r="F34" s="375"/>
    </row>
    <row r="35" ht="32.1" customHeight="1" spans="1:6">
      <c r="A35" s="465">
        <v>11006</v>
      </c>
      <c r="B35" s="683" t="s">
        <v>137</v>
      </c>
      <c r="C35" s="162"/>
      <c r="D35" s="162"/>
      <c r="E35" s="201" t="str">
        <f t="shared" si="3"/>
        <v/>
      </c>
      <c r="F35" s="375" t="str">
        <f>IF(LEN(A35)=3,"是",IF(B35&lt;&gt;"",IF(SUM(C35:D35)&lt;&gt;0,"是","否"),"是"))</f>
        <v>否</v>
      </c>
    </row>
    <row r="36" ht="32.1" customHeight="1" spans="1:6">
      <c r="A36" s="465">
        <v>11008</v>
      </c>
      <c r="B36" s="683" t="s">
        <v>64</v>
      </c>
      <c r="C36" s="162">
        <v>18823</v>
      </c>
      <c r="D36" s="162">
        <v>14146</v>
      </c>
      <c r="E36" s="201">
        <f t="shared" si="3"/>
        <v>-0.25</v>
      </c>
      <c r="F36" s="375" t="str">
        <f>IF(LEN(A36)=3,"是",IF(B36&lt;&gt;"",IF(SUM(C36:D36)&lt;&gt;0,"是","否"),"是"))</f>
        <v>是</v>
      </c>
    </row>
    <row r="37" ht="32.1" customHeight="1" spans="1:6">
      <c r="A37" s="465">
        <v>11009</v>
      </c>
      <c r="B37" s="683" t="s">
        <v>65</v>
      </c>
      <c r="C37" s="162">
        <v>65069</v>
      </c>
      <c r="D37" s="162">
        <v>72832</v>
      </c>
      <c r="E37" s="201">
        <f t="shared" si="3"/>
        <v>0.12</v>
      </c>
      <c r="F37" s="375" t="str">
        <f>IF(LEN(A37)=3,"是",IF(B37&lt;&gt;"",IF(SUM(C37:D37)&lt;&gt;0,"是","否"),"是"))</f>
        <v>是</v>
      </c>
    </row>
    <row r="38" customFormat="1" ht="32.1" customHeight="1" spans="1:6">
      <c r="A38" s="465">
        <v>11011</v>
      </c>
      <c r="B38" s="683" t="s">
        <v>138</v>
      </c>
      <c r="C38" s="162">
        <v>9800</v>
      </c>
      <c r="D38" s="162">
        <v>51400</v>
      </c>
      <c r="E38" s="201">
        <f t="shared" si="3"/>
        <v>4.24</v>
      </c>
      <c r="F38" s="375"/>
    </row>
    <row r="39" s="671" customFormat="1" ht="32.1" customHeight="1" spans="1:6">
      <c r="A39" s="690">
        <v>11013</v>
      </c>
      <c r="B39" s="691" t="s">
        <v>67</v>
      </c>
      <c r="C39" s="173"/>
      <c r="D39" s="173"/>
      <c r="E39" s="201" t="str">
        <f t="shared" si="3"/>
        <v/>
      </c>
      <c r="F39" s="375" t="str">
        <f>IF(LEN(A39)=3,"是",IF(B39&lt;&gt;"",IF(SUM(C39:D39)&lt;&gt;0,"是","否"),"是"))</f>
        <v>否</v>
      </c>
    </row>
    <row r="40" s="672" customFormat="1" ht="32.1" customHeight="1" spans="1:6">
      <c r="A40" s="465">
        <v>11015</v>
      </c>
      <c r="B40" s="692" t="s">
        <v>68</v>
      </c>
      <c r="C40" s="162">
        <v>14458</v>
      </c>
      <c r="D40" s="162">
        <v>4067</v>
      </c>
      <c r="E40" s="201">
        <f t="shared" si="3"/>
        <v>-0.72</v>
      </c>
      <c r="F40" s="375" t="str">
        <f>IF(LEN(A40)=3,"是",IF(B40&lt;&gt;"",IF(SUM(C40:D40)&lt;&gt;0,"是","否"),"是"))</f>
        <v>是</v>
      </c>
    </row>
    <row r="41" s="669" customFormat="1" ht="32.1" customHeight="1" spans="1:6">
      <c r="A41" s="693"/>
      <c r="B41" s="694" t="s">
        <v>69</v>
      </c>
      <c r="C41" s="158">
        <f>C29+C31</f>
        <v>353821</v>
      </c>
      <c r="D41" s="158">
        <f>D29+D31</f>
        <v>417503</v>
      </c>
      <c r="E41" s="685">
        <f t="shared" si="3"/>
        <v>0.18</v>
      </c>
      <c r="F41" s="382" t="str">
        <f>IF(LEN(A41)=3,"是",IF(B41&lt;&gt;"",IF(SUM(C41:D41)&lt;&gt;0,"是","否"),"是"))</f>
        <v>是</v>
      </c>
    </row>
    <row r="42" spans="4:4">
      <c r="D42" s="673"/>
    </row>
    <row r="43" spans="4:4">
      <c r="D43" s="673"/>
    </row>
    <row r="44" spans="4:4">
      <c r="D44" s="673"/>
    </row>
    <row r="45" spans="4:4">
      <c r="D45" s="673"/>
    </row>
  </sheetData>
  <sheetProtection sheet="1" objects="1"/>
  <mergeCells count="1">
    <mergeCell ref="B1:E1"/>
  </mergeCells>
  <conditionalFormatting sqref="E2">
    <cfRule type="cellIs" dxfId="0" priority="33" stopIfTrue="1" operator="lessThanOrEqual">
      <formula>-1</formula>
    </cfRule>
  </conditionalFormatting>
  <conditionalFormatting sqref="A30:B30">
    <cfRule type="expression" dxfId="1" priority="39" stopIfTrue="1">
      <formula>"len($A:$A)=3"</formula>
    </cfRule>
  </conditionalFormatting>
  <conditionalFormatting sqref="C30">
    <cfRule type="expression" dxfId="1" priority="1" stopIfTrue="1">
      <formula>"len($A:$A)=3"</formula>
    </cfRule>
    <cfRule type="expression" dxfId="1" priority="2" stopIfTrue="1">
      <formula>"len($A:$A)=3"</formula>
    </cfRule>
  </conditionalFormatting>
  <conditionalFormatting sqref="B39:B40">
    <cfRule type="expression" dxfId="1" priority="7" stopIfTrue="1">
      <formula>"len($A:$A)=3"</formula>
    </cfRule>
    <cfRule type="expression" dxfId="1" priority="8" stopIfTrue="1">
      <formula>"len($A:$A)=3"</formula>
    </cfRule>
  </conditionalFormatting>
  <conditionalFormatting sqref="C32:C34">
    <cfRule type="expression" dxfId="1" priority="37" stopIfTrue="1">
      <formula>"len($A:$A)=3"</formula>
    </cfRule>
  </conditionalFormatting>
  <conditionalFormatting sqref="C36:C40">
    <cfRule type="expression" dxfId="1" priority="35" stopIfTrue="1">
      <formula>"len($A:$A)=3"</formula>
    </cfRule>
  </conditionalFormatting>
  <conditionalFormatting sqref="F4:F59">
    <cfRule type="cellIs" dxfId="2" priority="23" stopIfTrue="1" operator="lessThan">
      <formula>0</formula>
    </cfRule>
  </conditionalFormatting>
  <conditionalFormatting sqref="A4:C28 D20 D4">
    <cfRule type="expression" dxfId="1" priority="29" stopIfTrue="1">
      <formula>"len($A:$A)=3"</formula>
    </cfRule>
  </conditionalFormatting>
  <conditionalFormatting sqref="B4:C6 D4">
    <cfRule type="expression" dxfId="1" priority="32" stopIfTrue="1">
      <formula>"len($A:$A)=3"</formula>
    </cfRule>
  </conditionalFormatting>
  <conditionalFormatting sqref="B7:C8">
    <cfRule type="expression" dxfId="1" priority="31" stopIfTrue="1">
      <formula>"len($A:$A)=3"</formula>
    </cfRule>
  </conditionalFormatting>
  <conditionalFormatting sqref="D31 C31:C34 B30 C39:C40">
    <cfRule type="expression" dxfId="1" priority="52" stopIfTrue="1">
      <formula>"len($A:$A)=3"</formula>
    </cfRule>
  </conditionalFormatting>
  <conditionalFormatting sqref="A31:B31 A35:C35">
    <cfRule type="expression" dxfId="1" priority="12" stopIfTrue="1">
      <formula>"len($A:$A)=3"</formula>
    </cfRule>
  </conditionalFormatting>
  <conditionalFormatting sqref="B31:B34 B40">
    <cfRule type="expression" dxfId="1" priority="13" stopIfTrue="1">
      <formula>"len($A:$A)=3"</formula>
    </cfRule>
  </conditionalFormatting>
  <conditionalFormatting sqref="C31:C34 D31">
    <cfRule type="expression" dxfId="1" priority="38" stopIfTrue="1">
      <formula>"len($A:$A)=3"</formula>
    </cfRule>
  </conditionalFormatting>
  <conditionalFormatting sqref="A32:B34">
    <cfRule type="expression" dxfId="1" priority="11" stopIfTrue="1">
      <formula>"len($A:$A)=3"</formula>
    </cfRule>
  </conditionalFormatting>
  <conditionalFormatting sqref="A36:B45">
    <cfRule type="expression" dxfId="1" priority="9" stopIfTrue="1">
      <formula>"len($A:$A)=3"</formula>
    </cfRule>
  </conditionalFormatting>
  <conditionalFormatting sqref="A39:B40">
    <cfRule type="expression" dxfId="1" priority="6" stopIfTrue="1">
      <formula>"len($A:$A)=3"</formula>
    </cfRule>
  </conditionalFormatting>
  <conditionalFormatting sqref="D41:D45 B41:C59 C40">
    <cfRule type="expression" dxfId="1" priority="4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tabColor rgb="FF00B0F0"/>
  </sheetPr>
  <dimension ref="A1:C13"/>
  <sheetViews>
    <sheetView zoomScale="80" zoomScaleNormal="80" workbookViewId="0">
      <selection activeCell="A1" sqref="$A1:$XFD1048576"/>
    </sheetView>
  </sheetViews>
  <sheetFormatPr defaultColWidth="10" defaultRowHeight="13.5" outlineLevelCol="2"/>
  <cols>
    <col min="1" max="1" width="59.3833333333333" style="74" customWidth="1"/>
    <col min="2" max="2" width="26.6666666666667" style="74" customWidth="1"/>
    <col min="3" max="3" width="29.3333333333333" style="74" customWidth="1"/>
    <col min="4" max="4" width="9.76666666666667" style="71" customWidth="1"/>
    <col min="5" max="16384" width="10" style="71"/>
  </cols>
  <sheetData>
    <row r="1" s="71" customFormat="1" ht="24" customHeight="1" spans="1:3">
      <c r="A1" s="74"/>
      <c r="B1" s="74"/>
      <c r="C1" s="74"/>
    </row>
    <row r="2" s="71" customFormat="1" ht="28.6" customHeight="1" spans="1:3">
      <c r="A2" s="96" t="s">
        <v>1971</v>
      </c>
      <c r="B2" s="96"/>
      <c r="C2" s="96"/>
    </row>
    <row r="3" s="72" customFormat="1" ht="25" customHeight="1" spans="1:3">
      <c r="A3" s="109"/>
      <c r="B3" s="109"/>
      <c r="C3" s="88" t="s">
        <v>1921</v>
      </c>
    </row>
    <row r="4" s="72" customFormat="1" ht="32" customHeight="1" spans="1:3">
      <c r="A4" s="79" t="s">
        <v>1946</v>
      </c>
      <c r="B4" s="79" t="s">
        <v>1877</v>
      </c>
      <c r="C4" s="79" t="s">
        <v>1947</v>
      </c>
    </row>
    <row r="5" s="72" customFormat="1" ht="32" customHeight="1" spans="1:3">
      <c r="A5" s="110" t="s">
        <v>1963</v>
      </c>
      <c r="B5" s="111">
        <v>24.3421</v>
      </c>
      <c r="C5" s="111">
        <v>24.3421</v>
      </c>
    </row>
    <row r="6" s="72" customFormat="1" ht="32" customHeight="1" spans="1:3">
      <c r="A6" s="110" t="s">
        <v>1964</v>
      </c>
      <c r="B6" s="111">
        <v>37.3667</v>
      </c>
      <c r="C6" s="111">
        <v>37.3667</v>
      </c>
    </row>
    <row r="7" s="72" customFormat="1" ht="32" customHeight="1" spans="1:3">
      <c r="A7" s="110" t="s">
        <v>1965</v>
      </c>
      <c r="B7" s="112">
        <v>12.18</v>
      </c>
      <c r="C7" s="112">
        <v>12.18</v>
      </c>
    </row>
    <row r="8" s="72" customFormat="1" ht="32" customHeight="1" spans="1:3">
      <c r="A8" s="110" t="s">
        <v>1966</v>
      </c>
      <c r="B8" s="113"/>
      <c r="C8" s="114">
        <v>9.98</v>
      </c>
    </row>
    <row r="9" s="72" customFormat="1" ht="32" customHeight="1" spans="1:3">
      <c r="A9" s="110" t="s">
        <v>1967</v>
      </c>
      <c r="B9" s="111">
        <v>36.5221</v>
      </c>
      <c r="C9" s="111">
        <v>36.5221</v>
      </c>
    </row>
    <row r="10" s="72" customFormat="1" ht="32" customHeight="1" spans="1:3">
      <c r="A10" s="110" t="s">
        <v>1972</v>
      </c>
      <c r="B10" s="114">
        <v>12.18</v>
      </c>
      <c r="C10" s="114">
        <v>12.18</v>
      </c>
    </row>
    <row r="11" s="72" customFormat="1" ht="32" customHeight="1" spans="1:3">
      <c r="A11" s="110" t="s">
        <v>1973</v>
      </c>
      <c r="B11" s="114"/>
      <c r="C11" s="114"/>
    </row>
    <row r="12" s="73" customFormat="1" ht="65" customHeight="1" spans="1:3">
      <c r="A12" s="84" t="s">
        <v>1974</v>
      </c>
      <c r="B12" s="84"/>
      <c r="C12" s="84"/>
    </row>
    <row r="13" s="71" customFormat="1" ht="31" customHeight="1" spans="1:3">
      <c r="A13" s="115"/>
      <c r="B13" s="115"/>
      <c r="C13" s="115"/>
    </row>
  </sheetData>
  <mergeCells count="3">
    <mergeCell ref="A2:C2"/>
    <mergeCell ref="A12:C12"/>
    <mergeCell ref="A13:C13"/>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tabColor rgb="FF00B0F0"/>
  </sheetPr>
  <dimension ref="A1:D27"/>
  <sheetViews>
    <sheetView zoomScale="90" zoomScaleNormal="90" topLeftCell="A5" workbookViewId="0">
      <selection activeCell="A5" sqref="$A1:$XFD1048576"/>
    </sheetView>
  </sheetViews>
  <sheetFormatPr defaultColWidth="10" defaultRowHeight="13.5" outlineLevelCol="3"/>
  <cols>
    <col min="1" max="1" width="36" style="74" customWidth="1"/>
    <col min="2" max="2" width="15.6333333333333" style="74" customWidth="1"/>
    <col min="3" max="3" width="15.6333333333333" style="95" customWidth="1"/>
    <col min="4" max="4" width="21.1083333333333" style="95" customWidth="1"/>
    <col min="5" max="5" width="9.76666666666667" style="71" customWidth="1"/>
    <col min="6" max="16384" width="10" style="71"/>
  </cols>
  <sheetData>
    <row r="1" s="71" customFormat="1" ht="12" customHeight="1" spans="1:4">
      <c r="A1" s="74"/>
      <c r="B1" s="74"/>
      <c r="C1" s="95"/>
      <c r="D1" s="95"/>
    </row>
    <row r="2" s="71" customFormat="1" ht="63" customHeight="1" spans="1:4">
      <c r="A2" s="96" t="s">
        <v>1975</v>
      </c>
      <c r="B2" s="96"/>
      <c r="C2" s="97"/>
      <c r="D2" s="97"/>
    </row>
    <row r="3" s="72" customFormat="1" ht="30" customHeight="1" spans="1:4">
      <c r="A3" s="86"/>
      <c r="B3" s="86"/>
      <c r="C3" s="98"/>
      <c r="D3" s="99" t="s">
        <v>1921</v>
      </c>
    </row>
    <row r="4" s="72" customFormat="1" ht="25" customHeight="1" spans="1:4">
      <c r="A4" s="79" t="s">
        <v>1946</v>
      </c>
      <c r="B4" s="79" t="s">
        <v>1976</v>
      </c>
      <c r="C4" s="100" t="s">
        <v>1977</v>
      </c>
      <c r="D4" s="100" t="s">
        <v>1978</v>
      </c>
    </row>
    <row r="5" s="72" customFormat="1" ht="25" customHeight="1" spans="1:4">
      <c r="A5" s="101" t="s">
        <v>1979</v>
      </c>
      <c r="B5" s="81" t="s">
        <v>1980</v>
      </c>
      <c r="C5" s="102">
        <f>SUM(C6,C8)</f>
        <v>13.81</v>
      </c>
      <c r="D5" s="102">
        <f>SUM(D6,D8)</f>
        <v>13.81</v>
      </c>
    </row>
    <row r="6" s="72" customFormat="1" ht="25" customHeight="1" spans="1:4">
      <c r="A6" s="103" t="s">
        <v>1981</v>
      </c>
      <c r="B6" s="81" t="s">
        <v>1930</v>
      </c>
      <c r="C6" s="102">
        <v>1.63</v>
      </c>
      <c r="D6" s="102">
        <v>1.63</v>
      </c>
    </row>
    <row r="7" s="72" customFormat="1" ht="25" customHeight="1" spans="1:4">
      <c r="A7" s="103" t="s">
        <v>1982</v>
      </c>
      <c r="B7" s="81" t="s">
        <v>1931</v>
      </c>
      <c r="C7" s="102">
        <v>0.98</v>
      </c>
      <c r="D7" s="102">
        <v>0.98</v>
      </c>
    </row>
    <row r="8" s="72" customFormat="1" ht="25" customHeight="1" spans="1:4">
      <c r="A8" s="103" t="s">
        <v>1983</v>
      </c>
      <c r="B8" s="81" t="s">
        <v>1984</v>
      </c>
      <c r="C8" s="102">
        <v>12.18</v>
      </c>
      <c r="D8" s="102">
        <v>12.18</v>
      </c>
    </row>
    <row r="9" s="72" customFormat="1" ht="25" customHeight="1" spans="1:4">
      <c r="A9" s="103" t="s">
        <v>1982</v>
      </c>
      <c r="B9" s="81" t="s">
        <v>1933</v>
      </c>
      <c r="C9" s="102"/>
      <c r="D9" s="102"/>
    </row>
    <row r="10" s="72" customFormat="1" ht="25" customHeight="1" spans="1:4">
      <c r="A10" s="101" t="s">
        <v>1985</v>
      </c>
      <c r="B10" s="81" t="s">
        <v>1986</v>
      </c>
      <c r="C10" s="104">
        <f>SUM(C12,C11)</f>
        <v>11.71</v>
      </c>
      <c r="D10" s="104">
        <f>SUM(D12,D11)</f>
        <v>11.71</v>
      </c>
    </row>
    <row r="11" s="72" customFormat="1" ht="25" customHeight="1" spans="1:4">
      <c r="A11" s="103" t="s">
        <v>1981</v>
      </c>
      <c r="B11" s="81" t="s">
        <v>1987</v>
      </c>
      <c r="C11" s="104">
        <v>1.73</v>
      </c>
      <c r="D11" s="104">
        <v>1.73</v>
      </c>
    </row>
    <row r="12" s="72" customFormat="1" ht="25" customHeight="1" spans="1:4">
      <c r="A12" s="103" t="s">
        <v>1983</v>
      </c>
      <c r="B12" s="81" t="s">
        <v>1988</v>
      </c>
      <c r="C12" s="104">
        <v>9.98</v>
      </c>
      <c r="D12" s="104">
        <v>9.98</v>
      </c>
    </row>
    <row r="13" s="72" customFormat="1" ht="25" customHeight="1" spans="1:4">
      <c r="A13" s="101" t="s">
        <v>1989</v>
      </c>
      <c r="B13" s="81" t="s">
        <v>1990</v>
      </c>
      <c r="C13" s="90">
        <f>SUM(C14:C15)</f>
        <v>1.8102</v>
      </c>
      <c r="D13" s="90">
        <f>SUM(D14:D15)</f>
        <v>1.8102</v>
      </c>
    </row>
    <row r="14" s="72" customFormat="1" ht="25" customHeight="1" spans="1:4">
      <c r="A14" s="103" t="s">
        <v>1981</v>
      </c>
      <c r="B14" s="81" t="s">
        <v>1991</v>
      </c>
      <c r="C14" s="90">
        <v>1.0493</v>
      </c>
      <c r="D14" s="90">
        <v>1.0493</v>
      </c>
    </row>
    <row r="15" s="72" customFormat="1" ht="25" customHeight="1" spans="1:4">
      <c r="A15" s="103" t="s">
        <v>1983</v>
      </c>
      <c r="B15" s="81" t="s">
        <v>1992</v>
      </c>
      <c r="C15" s="90">
        <v>0.7609</v>
      </c>
      <c r="D15" s="90">
        <v>0.7609</v>
      </c>
    </row>
    <row r="16" s="72" customFormat="1" ht="25" customHeight="1" spans="1:4">
      <c r="A16" s="101" t="s">
        <v>1993</v>
      </c>
      <c r="B16" s="81" t="s">
        <v>1994</v>
      </c>
      <c r="C16" s="90">
        <f>SUM(C17,C20)</f>
        <v>7.8037</v>
      </c>
      <c r="D16" s="90">
        <f>SUM(D17,D20)</f>
        <v>7.8037</v>
      </c>
    </row>
    <row r="17" s="72" customFormat="1" ht="25" customHeight="1" spans="1:4">
      <c r="A17" s="103" t="s">
        <v>1981</v>
      </c>
      <c r="B17" s="81" t="s">
        <v>1995</v>
      </c>
      <c r="C17" s="90">
        <v>5.7186</v>
      </c>
      <c r="D17" s="90">
        <v>5.7186</v>
      </c>
    </row>
    <row r="18" s="72" customFormat="1" ht="25" customHeight="1" spans="1:4">
      <c r="A18" s="103" t="s">
        <v>1996</v>
      </c>
      <c r="B18" s="81"/>
      <c r="C18" s="90">
        <v>5.14</v>
      </c>
      <c r="D18" s="90">
        <v>5.14</v>
      </c>
    </row>
    <row r="19" s="72" customFormat="1" ht="25" customHeight="1" spans="1:4">
      <c r="A19" s="103" t="s">
        <v>1997</v>
      </c>
      <c r="B19" s="81" t="s">
        <v>1998</v>
      </c>
      <c r="C19" s="90">
        <v>0.5786</v>
      </c>
      <c r="D19" s="90">
        <v>0.5786</v>
      </c>
    </row>
    <row r="20" s="72" customFormat="1" ht="25" customHeight="1" spans="1:4">
      <c r="A20" s="103" t="s">
        <v>1983</v>
      </c>
      <c r="B20" s="81" t="s">
        <v>1999</v>
      </c>
      <c r="C20" s="90">
        <v>2.0851</v>
      </c>
      <c r="D20" s="90">
        <v>2.0851</v>
      </c>
    </row>
    <row r="21" s="72" customFormat="1" ht="25" customHeight="1" spans="1:4">
      <c r="A21" s="103" t="s">
        <v>1996</v>
      </c>
      <c r="B21" s="81"/>
      <c r="C21" s="90">
        <v>1.87</v>
      </c>
      <c r="D21" s="90">
        <v>1.87</v>
      </c>
    </row>
    <row r="22" s="72" customFormat="1" ht="25" customHeight="1" spans="1:4">
      <c r="A22" s="103" t="s">
        <v>2000</v>
      </c>
      <c r="B22" s="81" t="s">
        <v>2001</v>
      </c>
      <c r="C22" s="90">
        <v>0.2151</v>
      </c>
      <c r="D22" s="90">
        <v>0.2151</v>
      </c>
    </row>
    <row r="23" s="72" customFormat="1" ht="25" customHeight="1" spans="1:4">
      <c r="A23" s="101" t="s">
        <v>2002</v>
      </c>
      <c r="B23" s="81" t="s">
        <v>2003</v>
      </c>
      <c r="C23" s="90">
        <f>SUM(C24:C25)</f>
        <v>3.2279</v>
      </c>
      <c r="D23" s="90">
        <f>SUM(D24:D25)</f>
        <v>3.2279</v>
      </c>
    </row>
    <row r="24" s="72" customFormat="1" ht="25" customHeight="1" spans="1:4">
      <c r="A24" s="103" t="s">
        <v>1981</v>
      </c>
      <c r="B24" s="81" t="s">
        <v>2004</v>
      </c>
      <c r="C24" s="90">
        <v>1.3428</v>
      </c>
      <c r="D24" s="90">
        <v>1.3428</v>
      </c>
    </row>
    <row r="25" s="72" customFormat="1" ht="25" customHeight="1" spans="1:4">
      <c r="A25" s="103" t="s">
        <v>1983</v>
      </c>
      <c r="B25" s="81" t="s">
        <v>2005</v>
      </c>
      <c r="C25" s="90">
        <v>1.8851</v>
      </c>
      <c r="D25" s="90">
        <v>1.8851</v>
      </c>
    </row>
    <row r="26" s="73" customFormat="1" ht="70" customHeight="1" spans="1:4">
      <c r="A26" s="105" t="s">
        <v>2006</v>
      </c>
      <c r="B26" s="105"/>
      <c r="C26" s="106"/>
      <c r="D26" s="106"/>
    </row>
    <row r="27" s="71" customFormat="1" ht="25" customHeight="1" spans="1:4">
      <c r="A27" s="107"/>
      <c r="B27" s="107"/>
      <c r="C27" s="108"/>
      <c r="D27" s="108"/>
    </row>
  </sheetData>
  <sheetProtection sheet="1" objects="1"/>
  <mergeCells count="3">
    <mergeCell ref="A2:D2"/>
    <mergeCell ref="A26:D26"/>
    <mergeCell ref="A27:D27"/>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tabColor rgb="FF00B0F0"/>
  </sheetPr>
  <dimension ref="A1:F20"/>
  <sheetViews>
    <sheetView zoomScale="70" zoomScaleNormal="70" workbookViewId="0">
      <selection activeCell="A1" sqref="$A1:$XFD1048576"/>
    </sheetView>
  </sheetViews>
  <sheetFormatPr defaultColWidth="8.88333333333333" defaultRowHeight="13.5" outlineLevelCol="5"/>
  <cols>
    <col min="1" max="1" width="8.88333333333333" style="74"/>
    <col min="2" max="2" width="49.3833333333333" style="74" customWidth="1"/>
    <col min="3" max="6" width="20.6333333333333" style="74" customWidth="1"/>
    <col min="7" max="16384" width="8.88333333333333" style="71"/>
  </cols>
  <sheetData>
    <row r="1" s="71" customFormat="1" spans="1:6">
      <c r="A1" s="85"/>
      <c r="B1" s="74"/>
      <c r="C1" s="74"/>
      <c r="D1" s="74"/>
      <c r="E1" s="74"/>
      <c r="F1" s="74"/>
    </row>
    <row r="2" s="71" customFormat="1" ht="45" customHeight="1" spans="1:6">
      <c r="A2" s="75" t="s">
        <v>2007</v>
      </c>
      <c r="B2" s="75"/>
      <c r="C2" s="75"/>
      <c r="D2" s="75"/>
      <c r="E2" s="75"/>
      <c r="F2" s="75"/>
    </row>
    <row r="3" s="72" customFormat="1" ht="18" customHeight="1" spans="1:6">
      <c r="A3" s="86"/>
      <c r="B3" s="87" t="s">
        <v>1921</v>
      </c>
      <c r="C3" s="88"/>
      <c r="D3" s="88"/>
      <c r="E3" s="88"/>
      <c r="F3" s="88"/>
    </row>
    <row r="4" s="72" customFormat="1" ht="30" customHeight="1" spans="1:6">
      <c r="A4" s="78" t="s">
        <v>4</v>
      </c>
      <c r="B4" s="78"/>
      <c r="C4" s="79" t="s">
        <v>1928</v>
      </c>
      <c r="D4" s="79" t="s">
        <v>1977</v>
      </c>
      <c r="E4" s="79" t="s">
        <v>1978</v>
      </c>
      <c r="F4" s="79" t="s">
        <v>2008</v>
      </c>
    </row>
    <row r="5" s="72" customFormat="1" ht="30" customHeight="1" spans="1:6">
      <c r="A5" s="89" t="s">
        <v>2009</v>
      </c>
      <c r="B5" s="89"/>
      <c r="C5" s="81" t="s">
        <v>1929</v>
      </c>
      <c r="D5" s="90">
        <f>SUM(D6:D7)</f>
        <v>73.6172</v>
      </c>
      <c r="E5" s="90">
        <f>SUM(E6:E7)</f>
        <v>73.6172</v>
      </c>
      <c r="F5" s="90"/>
    </row>
    <row r="6" s="72" customFormat="1" ht="30" customHeight="1" spans="1:6">
      <c r="A6" s="91" t="s">
        <v>2010</v>
      </c>
      <c r="B6" s="91"/>
      <c r="C6" s="81" t="s">
        <v>1930</v>
      </c>
      <c r="D6" s="90">
        <v>36.2505</v>
      </c>
      <c r="E6" s="90">
        <v>36.2505</v>
      </c>
      <c r="F6" s="90"/>
    </row>
    <row r="7" s="72" customFormat="1" ht="30" customHeight="1" spans="1:6">
      <c r="A7" s="91" t="s">
        <v>2011</v>
      </c>
      <c r="B7" s="91"/>
      <c r="C7" s="81" t="s">
        <v>1931</v>
      </c>
      <c r="D7" s="90">
        <v>37.3667</v>
      </c>
      <c r="E7" s="90">
        <v>37.3667</v>
      </c>
      <c r="F7" s="90"/>
    </row>
    <row r="8" s="72" customFormat="1" ht="30" customHeight="1" spans="1:6">
      <c r="A8" s="92" t="s">
        <v>2012</v>
      </c>
      <c r="B8" s="92"/>
      <c r="C8" s="81" t="s">
        <v>1932</v>
      </c>
      <c r="D8" s="90"/>
      <c r="E8" s="90"/>
      <c r="F8" s="90"/>
    </row>
    <row r="9" s="72" customFormat="1" ht="30" customHeight="1" spans="1:6">
      <c r="A9" s="91" t="s">
        <v>2010</v>
      </c>
      <c r="B9" s="91"/>
      <c r="C9" s="81" t="s">
        <v>1933</v>
      </c>
      <c r="D9" s="90"/>
      <c r="E9" s="90"/>
      <c r="F9" s="90"/>
    </row>
    <row r="10" s="72" customFormat="1" ht="30" customHeight="1" spans="1:6">
      <c r="A10" s="91" t="s">
        <v>2011</v>
      </c>
      <c r="B10" s="91"/>
      <c r="C10" s="81" t="s">
        <v>1934</v>
      </c>
      <c r="D10" s="90"/>
      <c r="E10" s="90"/>
      <c r="F10" s="90"/>
    </row>
    <row r="11" s="73" customFormat="1" ht="41" customHeight="1" spans="1:6">
      <c r="A11" s="84" t="s">
        <v>2013</v>
      </c>
      <c r="B11" s="84"/>
      <c r="C11" s="84"/>
      <c r="D11" s="84"/>
      <c r="E11" s="84"/>
      <c r="F11" s="84"/>
    </row>
    <row r="14" s="71" customFormat="1" ht="19.5" spans="1:6">
      <c r="A14" s="93"/>
      <c r="B14" s="74"/>
      <c r="C14" s="74"/>
      <c r="D14" s="74"/>
      <c r="E14" s="74"/>
      <c r="F14" s="74"/>
    </row>
    <row r="15" s="71" customFormat="1" ht="19" customHeight="1" spans="1:6">
      <c r="A15" s="94"/>
      <c r="B15" s="74"/>
      <c r="C15" s="74"/>
      <c r="D15" s="74"/>
      <c r="E15" s="74"/>
      <c r="F15" s="74"/>
    </row>
    <row r="16" s="71" customFormat="1" ht="29" customHeight="1" spans="1:6">
      <c r="A16" s="74"/>
      <c r="B16" s="74"/>
      <c r="C16" s="74"/>
      <c r="D16" s="74"/>
      <c r="E16" s="74"/>
      <c r="F16" s="74"/>
    </row>
    <row r="17" s="71" customFormat="1" ht="29" customHeight="1" spans="1:6">
      <c r="A17" s="74"/>
      <c r="B17" s="74"/>
      <c r="C17" s="74"/>
      <c r="D17" s="74"/>
      <c r="E17" s="74"/>
      <c r="F17" s="74"/>
    </row>
    <row r="18" s="71" customFormat="1" ht="29" customHeight="1" spans="1:6">
      <c r="A18" s="74"/>
      <c r="B18" s="74"/>
      <c r="C18" s="74"/>
      <c r="D18" s="74"/>
      <c r="E18" s="74"/>
      <c r="F18" s="74"/>
    </row>
    <row r="19" s="71" customFormat="1" ht="29" customHeight="1" spans="1:6">
      <c r="A19" s="74"/>
      <c r="B19" s="74"/>
      <c r="C19" s="74"/>
      <c r="D19" s="74"/>
      <c r="E19" s="74"/>
      <c r="F19" s="74"/>
    </row>
    <row r="20" s="71" customFormat="1" ht="30" customHeight="1" spans="1:6">
      <c r="A20" s="94"/>
      <c r="B20" s="74"/>
      <c r="C20" s="74"/>
      <c r="D20" s="74"/>
      <c r="E20" s="74"/>
      <c r="F20" s="74"/>
    </row>
  </sheetData>
  <sheetProtection sheet="1" objects="1"/>
  <mergeCells count="9">
    <mergeCell ref="A2:F2"/>
    <mergeCell ref="B3:F3"/>
    <mergeCell ref="A4:B4"/>
    <mergeCell ref="A6:B6"/>
    <mergeCell ref="A7:B7"/>
    <mergeCell ref="A8:B8"/>
    <mergeCell ref="A9:B9"/>
    <mergeCell ref="A10:B10"/>
    <mergeCell ref="A11:F11"/>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33">
    <tabColor rgb="FF00B0F0"/>
    <pageSetUpPr fitToPage="1"/>
  </sheetPr>
  <dimension ref="A1:F11"/>
  <sheetViews>
    <sheetView workbookViewId="0">
      <selection activeCell="A1" sqref="$A1:$XFD1048576"/>
    </sheetView>
  </sheetViews>
  <sheetFormatPr defaultColWidth="8.88333333333333" defaultRowHeight="13.5" outlineLevelCol="5"/>
  <cols>
    <col min="1" max="1" width="8.88333333333333" style="74"/>
    <col min="2" max="6" width="24.2166666666667" style="74" customWidth="1"/>
    <col min="7" max="16384" width="8.88333333333333" style="71"/>
  </cols>
  <sheetData>
    <row r="1" s="71" customFormat="1" ht="24" customHeight="1" spans="1:6">
      <c r="A1" s="74"/>
      <c r="B1" s="74"/>
      <c r="C1" s="74"/>
      <c r="D1" s="74"/>
      <c r="E1" s="74"/>
      <c r="F1" s="74"/>
    </row>
    <row r="2" s="71" customFormat="1" ht="25.5" spans="1:6">
      <c r="A2" s="75" t="s">
        <v>2014</v>
      </c>
      <c r="B2" s="76"/>
      <c r="C2" s="76"/>
      <c r="D2" s="76"/>
      <c r="E2" s="76"/>
      <c r="F2" s="76"/>
    </row>
    <row r="3" s="71" customFormat="1" ht="23" customHeight="1" spans="1:6">
      <c r="A3" s="77" t="s">
        <v>1921</v>
      </c>
      <c r="B3" s="77"/>
      <c r="C3" s="77"/>
      <c r="D3" s="77"/>
      <c r="E3" s="77"/>
      <c r="F3" s="77"/>
    </row>
    <row r="4" s="72" customFormat="1" ht="30" customHeight="1" spans="1:6">
      <c r="A4" s="78" t="s">
        <v>2015</v>
      </c>
      <c r="B4" s="79" t="s">
        <v>1883</v>
      </c>
      <c r="C4" s="79" t="s">
        <v>2016</v>
      </c>
      <c r="D4" s="79" t="s">
        <v>2017</v>
      </c>
      <c r="E4" s="79" t="s">
        <v>2018</v>
      </c>
      <c r="F4" s="79" t="s">
        <v>2019</v>
      </c>
    </row>
    <row r="5" s="72" customFormat="1" ht="45" customHeight="1" spans="1:6">
      <c r="A5" s="80"/>
      <c r="B5" s="81"/>
      <c r="C5" s="82"/>
      <c r="D5" s="83"/>
      <c r="E5" s="83"/>
      <c r="F5" s="83"/>
    </row>
    <row r="6" s="72" customFormat="1" ht="45" customHeight="1" spans="1:6">
      <c r="A6" s="80"/>
      <c r="B6" s="81"/>
      <c r="C6" s="82"/>
      <c r="D6" s="83"/>
      <c r="E6" s="83"/>
      <c r="F6" s="83"/>
    </row>
    <row r="7" s="72" customFormat="1" ht="45" customHeight="1" spans="1:6">
      <c r="A7" s="80"/>
      <c r="B7" s="81"/>
      <c r="C7" s="82"/>
      <c r="D7" s="83"/>
      <c r="E7" s="83"/>
      <c r="F7" s="83"/>
    </row>
    <row r="8" s="73" customFormat="1" ht="33" customHeight="1" spans="1:6">
      <c r="A8" s="84" t="s">
        <v>2020</v>
      </c>
      <c r="B8" s="84"/>
      <c r="C8" s="84"/>
      <c r="D8" s="84"/>
      <c r="E8" s="84"/>
      <c r="F8" s="84"/>
    </row>
    <row r="11" ht="26" customHeight="1" spans="2:5">
      <c r="B11" s="84" t="s">
        <v>2021</v>
      </c>
      <c r="C11" s="84"/>
      <c r="D11" s="84"/>
      <c r="E11" s="84"/>
    </row>
  </sheetData>
  <mergeCells count="9">
    <mergeCell ref="A2:F2"/>
    <mergeCell ref="A3:F3"/>
    <mergeCell ref="A8:F8"/>
    <mergeCell ref="B11:E11"/>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34">
    <tabColor rgb="FF00B0F0"/>
  </sheetPr>
  <dimension ref="A2:J37"/>
  <sheetViews>
    <sheetView tabSelected="1" zoomScale="90" zoomScaleNormal="90" topLeftCell="A11" workbookViewId="0">
      <selection activeCell="B6" sqref="B6:B15"/>
    </sheetView>
  </sheetViews>
  <sheetFormatPr defaultColWidth="8" defaultRowHeight="12"/>
  <cols>
    <col min="1" max="1" width="13.225" style="20" customWidth="1"/>
    <col min="2" max="2" width="31.1083333333333" style="20" customWidth="1"/>
    <col min="3" max="3" width="14.3333333333333" style="20" customWidth="1"/>
    <col min="4" max="5" width="20.6333333333333" style="20" customWidth="1"/>
    <col min="6" max="6" width="5.775" style="20" customWidth="1"/>
    <col min="7" max="7" width="11.225" style="20" customWidth="1"/>
    <col min="8" max="8" width="7.66666666666667" style="21" customWidth="1"/>
    <col min="9" max="9" width="7.10833333333333" style="20" customWidth="1"/>
    <col min="10" max="10" width="34.4416666666667" style="20" customWidth="1"/>
    <col min="11" max="16384" width="8" style="14"/>
  </cols>
  <sheetData>
    <row r="2" s="14" customFormat="1" ht="39" customHeight="1" spans="1:10">
      <c r="A2" s="22" t="s">
        <v>2022</v>
      </c>
      <c r="B2" s="22"/>
      <c r="C2" s="22"/>
      <c r="D2" s="22"/>
      <c r="E2" s="22"/>
      <c r="F2" s="22"/>
      <c r="G2" s="22"/>
      <c r="H2" s="22"/>
      <c r="I2" s="22"/>
      <c r="J2" s="22"/>
    </row>
    <row r="3" s="14" customFormat="1" ht="23" customHeight="1" spans="1:10">
      <c r="A3" s="23"/>
      <c r="B3" s="20"/>
      <c r="C3" s="20"/>
      <c r="D3" s="20"/>
      <c r="E3" s="20"/>
      <c r="F3" s="20"/>
      <c r="G3" s="20"/>
      <c r="H3" s="21"/>
      <c r="I3" s="20"/>
      <c r="J3" s="20"/>
    </row>
    <row r="4" s="15" customFormat="1" ht="62" customHeight="1" spans="1:10">
      <c r="A4" s="24" t="s">
        <v>2023</v>
      </c>
      <c r="B4" s="24" t="s">
        <v>2024</v>
      </c>
      <c r="C4" s="24" t="s">
        <v>2025</v>
      </c>
      <c r="D4" s="24" t="s">
        <v>2026</v>
      </c>
      <c r="E4" s="24" t="s">
        <v>2027</v>
      </c>
      <c r="F4" s="24" t="s">
        <v>2028</v>
      </c>
      <c r="G4" s="24" t="s">
        <v>2029</v>
      </c>
      <c r="H4" s="24" t="s">
        <v>2030</v>
      </c>
      <c r="I4" s="24" t="s">
        <v>2031</v>
      </c>
      <c r="J4" s="24" t="s">
        <v>2032</v>
      </c>
    </row>
    <row r="5" s="16" customFormat="1" ht="18.75" spans="1:10">
      <c r="A5" s="25">
        <v>1</v>
      </c>
      <c r="B5" s="26">
        <v>2</v>
      </c>
      <c r="C5" s="27">
        <v>3</v>
      </c>
      <c r="D5" s="28">
        <v>4</v>
      </c>
      <c r="E5" s="28">
        <v>5</v>
      </c>
      <c r="F5" s="28">
        <v>6</v>
      </c>
      <c r="G5" s="28">
        <v>7</v>
      </c>
      <c r="H5" s="28">
        <v>8</v>
      </c>
      <c r="I5" s="28">
        <v>9</v>
      </c>
      <c r="J5" s="28">
        <v>10</v>
      </c>
    </row>
    <row r="6" s="17" customFormat="1" ht="42.75" customHeight="1" spans="1:10">
      <c r="A6" s="29" t="s">
        <v>2033</v>
      </c>
      <c r="B6" s="29" t="s">
        <v>2034</v>
      </c>
      <c r="C6" s="30" t="s">
        <v>2035</v>
      </c>
      <c r="D6" s="31" t="s">
        <v>2036</v>
      </c>
      <c r="E6" s="32" t="s">
        <v>2037</v>
      </c>
      <c r="F6" s="33" t="s">
        <v>2038</v>
      </c>
      <c r="G6" s="34" t="s">
        <v>2039</v>
      </c>
      <c r="H6" s="31" t="s">
        <v>2040</v>
      </c>
      <c r="I6" s="31" t="s">
        <v>2041</v>
      </c>
      <c r="J6" s="32" t="s">
        <v>2042</v>
      </c>
    </row>
    <row r="7" s="17" customFormat="1" ht="42.75" customHeight="1" spans="1:10">
      <c r="A7" s="35"/>
      <c r="B7" s="35"/>
      <c r="C7" s="30" t="s">
        <v>2035</v>
      </c>
      <c r="D7" s="31" t="s">
        <v>2036</v>
      </c>
      <c r="E7" s="32" t="s">
        <v>2043</v>
      </c>
      <c r="F7" s="33" t="s">
        <v>2038</v>
      </c>
      <c r="G7" s="34" t="s">
        <v>2044</v>
      </c>
      <c r="H7" s="31" t="s">
        <v>2045</v>
      </c>
      <c r="I7" s="31" t="s">
        <v>2041</v>
      </c>
      <c r="J7" s="32" t="s">
        <v>2046</v>
      </c>
    </row>
    <row r="8" s="17" customFormat="1" ht="42.75" customHeight="1" spans="1:10">
      <c r="A8" s="35"/>
      <c r="B8" s="35"/>
      <c r="C8" s="30" t="s">
        <v>2035</v>
      </c>
      <c r="D8" s="31" t="s">
        <v>2047</v>
      </c>
      <c r="E8" s="32" t="s">
        <v>2048</v>
      </c>
      <c r="F8" s="33" t="s">
        <v>2049</v>
      </c>
      <c r="G8" s="34" t="s">
        <v>2050</v>
      </c>
      <c r="H8" s="31" t="s">
        <v>2051</v>
      </c>
      <c r="I8" s="31" t="s">
        <v>2052</v>
      </c>
      <c r="J8" s="32" t="s">
        <v>2053</v>
      </c>
    </row>
    <row r="9" s="17" customFormat="1" ht="42.75" customHeight="1" spans="1:10">
      <c r="A9" s="35"/>
      <c r="B9" s="35"/>
      <c r="C9" s="30" t="s">
        <v>2035</v>
      </c>
      <c r="D9" s="31" t="s">
        <v>2047</v>
      </c>
      <c r="E9" s="32" t="s">
        <v>2054</v>
      </c>
      <c r="F9" s="33" t="s">
        <v>2049</v>
      </c>
      <c r="G9" s="34" t="s">
        <v>2039</v>
      </c>
      <c r="H9" s="31" t="s">
        <v>2040</v>
      </c>
      <c r="I9" s="31" t="s">
        <v>2041</v>
      </c>
      <c r="J9" s="32" t="s">
        <v>2055</v>
      </c>
    </row>
    <row r="10" s="17" customFormat="1" ht="42.75" customHeight="1" spans="1:10">
      <c r="A10" s="35"/>
      <c r="B10" s="35"/>
      <c r="C10" s="30" t="s">
        <v>2035</v>
      </c>
      <c r="D10" s="31" t="s">
        <v>2056</v>
      </c>
      <c r="E10" s="32" t="s">
        <v>2057</v>
      </c>
      <c r="F10" s="33" t="s">
        <v>2049</v>
      </c>
      <c r="G10" s="34" t="s">
        <v>2058</v>
      </c>
      <c r="H10" s="31" t="s">
        <v>2059</v>
      </c>
      <c r="I10" s="31" t="s">
        <v>2052</v>
      </c>
      <c r="J10" s="32" t="s">
        <v>2060</v>
      </c>
    </row>
    <row r="11" s="17" customFormat="1" ht="42.75" customHeight="1" spans="1:10">
      <c r="A11" s="35"/>
      <c r="B11" s="35"/>
      <c r="C11" s="30" t="s">
        <v>2061</v>
      </c>
      <c r="D11" s="31" t="s">
        <v>2062</v>
      </c>
      <c r="E11" s="32" t="s">
        <v>2063</v>
      </c>
      <c r="F11" s="33" t="s">
        <v>2049</v>
      </c>
      <c r="G11" s="34" t="s">
        <v>2064</v>
      </c>
      <c r="H11" s="31" t="s">
        <v>2051</v>
      </c>
      <c r="I11" s="31" t="s">
        <v>2052</v>
      </c>
      <c r="J11" s="32" t="s">
        <v>2065</v>
      </c>
    </row>
    <row r="12" s="17" customFormat="1" ht="42.75" customHeight="1" spans="1:10">
      <c r="A12" s="35"/>
      <c r="B12" s="35"/>
      <c r="C12" s="30" t="s">
        <v>2061</v>
      </c>
      <c r="D12" s="31" t="s">
        <v>2066</v>
      </c>
      <c r="E12" s="32" t="s">
        <v>2067</v>
      </c>
      <c r="F12" s="33" t="s">
        <v>2049</v>
      </c>
      <c r="G12" s="34" t="s">
        <v>2068</v>
      </c>
      <c r="H12" s="31" t="s">
        <v>2051</v>
      </c>
      <c r="I12" s="31" t="s">
        <v>2052</v>
      </c>
      <c r="J12" s="32" t="s">
        <v>2067</v>
      </c>
    </row>
    <row r="13" s="17" customFormat="1" ht="42.75" customHeight="1" spans="1:10">
      <c r="A13" s="35"/>
      <c r="B13" s="35"/>
      <c r="C13" s="30" t="s">
        <v>2061</v>
      </c>
      <c r="D13" s="31" t="s">
        <v>2069</v>
      </c>
      <c r="E13" s="32" t="s">
        <v>2070</v>
      </c>
      <c r="F13" s="33" t="s">
        <v>2049</v>
      </c>
      <c r="G13" s="34" t="s">
        <v>2050</v>
      </c>
      <c r="H13" s="31" t="s">
        <v>2051</v>
      </c>
      <c r="I13" s="31" t="s">
        <v>2052</v>
      </c>
      <c r="J13" s="32" t="s">
        <v>2070</v>
      </c>
    </row>
    <row r="14" s="17" customFormat="1" ht="42.75" customHeight="1" spans="1:10">
      <c r="A14" s="35"/>
      <c r="B14" s="35"/>
      <c r="C14" s="30" t="s">
        <v>2071</v>
      </c>
      <c r="D14" s="31" t="s">
        <v>2072</v>
      </c>
      <c r="E14" s="32" t="s">
        <v>2073</v>
      </c>
      <c r="F14" s="33" t="s">
        <v>2038</v>
      </c>
      <c r="G14" s="34" t="s">
        <v>2074</v>
      </c>
      <c r="H14" s="31" t="s">
        <v>2040</v>
      </c>
      <c r="I14" s="31" t="s">
        <v>2041</v>
      </c>
      <c r="J14" s="32" t="s">
        <v>2075</v>
      </c>
    </row>
    <row r="15" s="17" customFormat="1" ht="42.75" customHeight="1" spans="1:10">
      <c r="A15" s="36"/>
      <c r="B15" s="36"/>
      <c r="C15" s="30" t="s">
        <v>2071</v>
      </c>
      <c r="D15" s="31" t="s">
        <v>2072</v>
      </c>
      <c r="E15" s="32" t="s">
        <v>2076</v>
      </c>
      <c r="F15" s="33" t="s">
        <v>2038</v>
      </c>
      <c r="G15" s="34" t="s">
        <v>2074</v>
      </c>
      <c r="H15" s="31" t="s">
        <v>2040</v>
      </c>
      <c r="I15" s="31" t="s">
        <v>2041</v>
      </c>
      <c r="J15" s="32" t="s">
        <v>2077</v>
      </c>
    </row>
    <row r="16" s="17" customFormat="1" ht="28" customHeight="1" spans="1:10">
      <c r="A16" s="29" t="s">
        <v>2078</v>
      </c>
      <c r="B16" s="29" t="s">
        <v>2079</v>
      </c>
      <c r="C16" s="30" t="s">
        <v>2035</v>
      </c>
      <c r="D16" s="31" t="s">
        <v>2036</v>
      </c>
      <c r="E16" s="32" t="s">
        <v>2080</v>
      </c>
      <c r="F16" s="33" t="s">
        <v>2049</v>
      </c>
      <c r="G16" s="34" t="s">
        <v>2039</v>
      </c>
      <c r="H16" s="31" t="s">
        <v>2040</v>
      </c>
      <c r="I16" s="31" t="s">
        <v>2041</v>
      </c>
      <c r="J16" s="32" t="s">
        <v>2081</v>
      </c>
    </row>
    <row r="17" s="17" customFormat="1" ht="35" customHeight="1" spans="1:10">
      <c r="A17" s="35"/>
      <c r="B17" s="35"/>
      <c r="C17" s="30" t="s">
        <v>2035</v>
      </c>
      <c r="D17" s="30" t="s">
        <v>2035</v>
      </c>
      <c r="E17" s="32" t="s">
        <v>2082</v>
      </c>
      <c r="F17" s="33" t="s">
        <v>2049</v>
      </c>
      <c r="G17" s="34" t="s">
        <v>2039</v>
      </c>
      <c r="H17" s="31" t="s">
        <v>2040</v>
      </c>
      <c r="I17" s="31" t="s">
        <v>2052</v>
      </c>
      <c r="J17" s="32" t="s">
        <v>2082</v>
      </c>
    </row>
    <row r="18" s="17" customFormat="1" ht="33" customHeight="1" spans="1:10">
      <c r="A18" s="35"/>
      <c r="B18" s="35"/>
      <c r="C18" s="30" t="s">
        <v>2083</v>
      </c>
      <c r="D18" s="30" t="s">
        <v>2066</v>
      </c>
      <c r="E18" s="32" t="s">
        <v>2084</v>
      </c>
      <c r="F18" s="33" t="s">
        <v>2049</v>
      </c>
      <c r="G18" s="34" t="s">
        <v>2050</v>
      </c>
      <c r="H18" s="31" t="s">
        <v>2051</v>
      </c>
      <c r="I18" s="31" t="s">
        <v>2052</v>
      </c>
      <c r="J18" s="32" t="s">
        <v>2085</v>
      </c>
    </row>
    <row r="19" s="17" customFormat="1" ht="26" customHeight="1" spans="1:10">
      <c r="A19" s="35"/>
      <c r="B19" s="35"/>
      <c r="C19" s="30" t="s">
        <v>2083</v>
      </c>
      <c r="D19" s="30" t="s">
        <v>2069</v>
      </c>
      <c r="E19" s="32" t="s">
        <v>2086</v>
      </c>
      <c r="F19" s="33" t="s">
        <v>2049</v>
      </c>
      <c r="G19" s="34" t="s">
        <v>2050</v>
      </c>
      <c r="H19" s="31" t="s">
        <v>2051</v>
      </c>
      <c r="I19" s="31" t="s">
        <v>2052</v>
      </c>
      <c r="J19" s="32" t="s">
        <v>2086</v>
      </c>
    </row>
    <row r="20" s="17" customFormat="1" ht="34" customHeight="1" spans="1:10">
      <c r="A20" s="36"/>
      <c r="B20" s="36"/>
      <c r="C20" s="30" t="s">
        <v>2071</v>
      </c>
      <c r="D20" s="31" t="s">
        <v>2072</v>
      </c>
      <c r="E20" s="32" t="s">
        <v>2087</v>
      </c>
      <c r="F20" s="33" t="s">
        <v>2038</v>
      </c>
      <c r="G20" s="34" t="s">
        <v>2074</v>
      </c>
      <c r="H20" s="31" t="s">
        <v>2040</v>
      </c>
      <c r="I20" s="31" t="s">
        <v>2041</v>
      </c>
      <c r="J20" s="32" t="s">
        <v>2088</v>
      </c>
    </row>
    <row r="21" s="17" customFormat="1" ht="35" customHeight="1" spans="1:10">
      <c r="A21" s="37" t="s">
        <v>2089</v>
      </c>
      <c r="B21" s="29" t="s">
        <v>2090</v>
      </c>
      <c r="C21" s="30" t="s">
        <v>2035</v>
      </c>
      <c r="D21" s="31" t="s">
        <v>2036</v>
      </c>
      <c r="E21" s="32" t="s">
        <v>2091</v>
      </c>
      <c r="F21" s="33" t="s">
        <v>2049</v>
      </c>
      <c r="G21" s="34">
        <v>200</v>
      </c>
      <c r="H21" s="31" t="s">
        <v>2045</v>
      </c>
      <c r="I21" s="31" t="s">
        <v>2041</v>
      </c>
      <c r="J21" s="32" t="s">
        <v>2092</v>
      </c>
    </row>
    <row r="22" s="17" customFormat="1" ht="31" customHeight="1" spans="1:10">
      <c r="A22" s="38"/>
      <c r="B22" s="39"/>
      <c r="C22" s="30" t="s">
        <v>2035</v>
      </c>
      <c r="D22" s="31" t="s">
        <v>2047</v>
      </c>
      <c r="E22" s="32" t="s">
        <v>2093</v>
      </c>
      <c r="F22" s="33" t="s">
        <v>2049</v>
      </c>
      <c r="G22" s="34" t="s">
        <v>2050</v>
      </c>
      <c r="H22" s="31" t="s">
        <v>2051</v>
      </c>
      <c r="I22" s="31" t="s">
        <v>2052</v>
      </c>
      <c r="J22" s="32" t="s">
        <v>2094</v>
      </c>
    </row>
    <row r="23" s="17" customFormat="1" ht="21" customHeight="1" spans="1:10">
      <c r="A23" s="38"/>
      <c r="B23" s="39"/>
      <c r="C23" s="30" t="s">
        <v>2035</v>
      </c>
      <c r="D23" s="31" t="s">
        <v>2056</v>
      </c>
      <c r="E23" s="32" t="s">
        <v>2095</v>
      </c>
      <c r="F23" s="33" t="s">
        <v>2049</v>
      </c>
      <c r="G23" s="34" t="s">
        <v>2096</v>
      </c>
      <c r="H23" s="31" t="s">
        <v>2051</v>
      </c>
      <c r="I23" s="31" t="s">
        <v>2052</v>
      </c>
      <c r="J23" s="32" t="s">
        <v>2097</v>
      </c>
    </row>
    <row r="24" s="17" customFormat="1" ht="26" customHeight="1" spans="1:10">
      <c r="A24" s="35"/>
      <c r="B24" s="35"/>
      <c r="C24" s="30" t="s">
        <v>2061</v>
      </c>
      <c r="D24" s="31" t="s">
        <v>2066</v>
      </c>
      <c r="E24" s="32" t="s">
        <v>2067</v>
      </c>
      <c r="F24" s="33" t="s">
        <v>2049</v>
      </c>
      <c r="G24" s="34" t="s">
        <v>2068</v>
      </c>
      <c r="H24" s="31" t="s">
        <v>2051</v>
      </c>
      <c r="I24" s="31" t="s">
        <v>2052</v>
      </c>
      <c r="J24" s="32" t="s">
        <v>2067</v>
      </c>
    </row>
    <row r="25" s="17" customFormat="1" ht="33" customHeight="1" spans="1:10">
      <c r="A25" s="35"/>
      <c r="B25" s="35"/>
      <c r="C25" s="30" t="s">
        <v>2061</v>
      </c>
      <c r="D25" s="31" t="s">
        <v>2062</v>
      </c>
      <c r="E25" s="32" t="s">
        <v>2063</v>
      </c>
      <c r="F25" s="33" t="s">
        <v>2049</v>
      </c>
      <c r="G25" s="34" t="s">
        <v>2064</v>
      </c>
      <c r="H25" s="31" t="s">
        <v>2051</v>
      </c>
      <c r="I25" s="31" t="s">
        <v>2052</v>
      </c>
      <c r="J25" s="32" t="s">
        <v>2065</v>
      </c>
    </row>
    <row r="26" s="17" customFormat="1" ht="35" customHeight="1" spans="1:10">
      <c r="A26" s="35"/>
      <c r="B26" s="35"/>
      <c r="C26" s="40" t="s">
        <v>2071</v>
      </c>
      <c r="D26" s="41" t="s">
        <v>2072</v>
      </c>
      <c r="E26" s="29" t="s">
        <v>2087</v>
      </c>
      <c r="F26" s="42" t="s">
        <v>2049</v>
      </c>
      <c r="G26" s="43">
        <v>96</v>
      </c>
      <c r="H26" s="41" t="s">
        <v>2040</v>
      </c>
      <c r="I26" s="41" t="s">
        <v>2041</v>
      </c>
      <c r="J26" s="29" t="s">
        <v>2087</v>
      </c>
    </row>
    <row r="27" s="18" customFormat="1" ht="32" customHeight="1" spans="1:10">
      <c r="A27" s="44" t="s">
        <v>2098</v>
      </c>
      <c r="B27" s="45" t="s">
        <v>2099</v>
      </c>
      <c r="C27" s="46" t="s">
        <v>2035</v>
      </c>
      <c r="D27" s="47" t="s">
        <v>2036</v>
      </c>
      <c r="E27" s="48" t="s">
        <v>2091</v>
      </c>
      <c r="F27" s="49" t="s">
        <v>2049</v>
      </c>
      <c r="G27" s="50">
        <v>150</v>
      </c>
      <c r="H27" s="47" t="s">
        <v>2045</v>
      </c>
      <c r="I27" s="47" t="s">
        <v>2041</v>
      </c>
      <c r="J27" s="68" t="s">
        <v>2092</v>
      </c>
    </row>
    <row r="28" s="18" customFormat="1" ht="22.5" spans="1:10">
      <c r="A28" s="51"/>
      <c r="B28" s="52"/>
      <c r="C28" s="30" t="s">
        <v>2035</v>
      </c>
      <c r="D28" s="31" t="s">
        <v>2047</v>
      </c>
      <c r="E28" s="32" t="s">
        <v>2093</v>
      </c>
      <c r="F28" s="33" t="s">
        <v>2049</v>
      </c>
      <c r="G28" s="34" t="s">
        <v>2050</v>
      </c>
      <c r="H28" s="31" t="s">
        <v>2051</v>
      </c>
      <c r="I28" s="31" t="s">
        <v>2052</v>
      </c>
      <c r="J28" s="69" t="s">
        <v>2094</v>
      </c>
    </row>
    <row r="29" s="18" customFormat="1" ht="22.5" spans="1:10">
      <c r="A29" s="51"/>
      <c r="B29" s="52"/>
      <c r="C29" s="30" t="s">
        <v>2035</v>
      </c>
      <c r="D29" s="31" t="s">
        <v>2056</v>
      </c>
      <c r="E29" s="32" t="s">
        <v>2095</v>
      </c>
      <c r="F29" s="33" t="s">
        <v>2049</v>
      </c>
      <c r="G29" s="34" t="s">
        <v>2096</v>
      </c>
      <c r="H29" s="31" t="s">
        <v>2051</v>
      </c>
      <c r="I29" s="31" t="s">
        <v>2052</v>
      </c>
      <c r="J29" s="69" t="s">
        <v>2097</v>
      </c>
    </row>
    <row r="30" s="18" customFormat="1" ht="33.75" spans="1:10">
      <c r="A30" s="51"/>
      <c r="B30" s="52"/>
      <c r="C30" s="30" t="s">
        <v>2061</v>
      </c>
      <c r="D30" s="31" t="s">
        <v>2066</v>
      </c>
      <c r="E30" s="32" t="s">
        <v>2067</v>
      </c>
      <c r="F30" s="33" t="s">
        <v>2049</v>
      </c>
      <c r="G30" s="34" t="s">
        <v>2068</v>
      </c>
      <c r="H30" s="31" t="s">
        <v>2051</v>
      </c>
      <c r="I30" s="31" t="s">
        <v>2052</v>
      </c>
      <c r="J30" s="69" t="s">
        <v>2067</v>
      </c>
    </row>
    <row r="31" s="18" customFormat="1" ht="22.5" spans="1:10">
      <c r="A31" s="51"/>
      <c r="B31" s="52"/>
      <c r="C31" s="30" t="s">
        <v>2061</v>
      </c>
      <c r="D31" s="31" t="s">
        <v>2062</v>
      </c>
      <c r="E31" s="32" t="s">
        <v>2063</v>
      </c>
      <c r="F31" s="33" t="s">
        <v>2049</v>
      </c>
      <c r="G31" s="34" t="s">
        <v>2064</v>
      </c>
      <c r="H31" s="31" t="s">
        <v>2051</v>
      </c>
      <c r="I31" s="31" t="s">
        <v>2052</v>
      </c>
      <c r="J31" s="69" t="s">
        <v>2065</v>
      </c>
    </row>
    <row r="32" s="18" customFormat="1" ht="11.25" spans="1:10">
      <c r="A32" s="53"/>
      <c r="B32" s="54"/>
      <c r="C32" s="55" t="s">
        <v>2071</v>
      </c>
      <c r="D32" s="56" t="s">
        <v>2072</v>
      </c>
      <c r="E32" s="57" t="s">
        <v>2087</v>
      </c>
      <c r="F32" s="58" t="s">
        <v>2049</v>
      </c>
      <c r="G32" s="59" t="s">
        <v>2074</v>
      </c>
      <c r="H32" s="56" t="s">
        <v>2040</v>
      </c>
      <c r="I32" s="56" t="s">
        <v>2041</v>
      </c>
      <c r="J32" s="70" t="s">
        <v>2087</v>
      </c>
    </row>
    <row r="33" s="14" customFormat="1" ht="22.5" spans="1:10">
      <c r="A33" s="60" t="s">
        <v>2100</v>
      </c>
      <c r="B33" s="60" t="s">
        <v>2101</v>
      </c>
      <c r="C33" s="61" t="s">
        <v>2102</v>
      </c>
      <c r="D33" s="62" t="s">
        <v>2036</v>
      </c>
      <c r="E33" s="63" t="s">
        <v>2103</v>
      </c>
      <c r="F33" s="62" t="s">
        <v>2038</v>
      </c>
      <c r="G33" s="63">
        <v>5.813</v>
      </c>
      <c r="H33" s="62" t="s">
        <v>2104</v>
      </c>
      <c r="I33" s="66" t="s">
        <v>2041</v>
      </c>
      <c r="J33" s="63" t="s">
        <v>2105</v>
      </c>
    </row>
    <row r="34" s="14" customFormat="1" ht="32" customHeight="1" spans="1:10">
      <c r="A34" s="60"/>
      <c r="B34" s="60"/>
      <c r="C34" s="64"/>
      <c r="D34" s="62" t="s">
        <v>2047</v>
      </c>
      <c r="E34" s="63" t="s">
        <v>2106</v>
      </c>
      <c r="F34" s="62" t="s">
        <v>2049</v>
      </c>
      <c r="G34" s="63">
        <v>100</v>
      </c>
      <c r="H34" s="62" t="s">
        <v>2040</v>
      </c>
      <c r="I34" s="66" t="s">
        <v>2041</v>
      </c>
      <c r="J34" s="63" t="s">
        <v>2107</v>
      </c>
    </row>
    <row r="35" s="14" customFormat="1" ht="35" customHeight="1" spans="1:10">
      <c r="A35" s="60"/>
      <c r="B35" s="60"/>
      <c r="C35" s="65"/>
      <c r="D35" s="62" t="s">
        <v>2047</v>
      </c>
      <c r="E35" s="63" t="s">
        <v>2108</v>
      </c>
      <c r="F35" s="62" t="s">
        <v>2049</v>
      </c>
      <c r="G35" s="63" t="s">
        <v>2039</v>
      </c>
      <c r="H35" s="62" t="s">
        <v>2040</v>
      </c>
      <c r="I35" s="62" t="s">
        <v>2041</v>
      </c>
      <c r="J35" s="63" t="s">
        <v>2109</v>
      </c>
    </row>
    <row r="36" s="19" customFormat="1" ht="35" customHeight="1" spans="1:10">
      <c r="A36" s="60"/>
      <c r="B36" s="60"/>
      <c r="C36" s="62" t="s">
        <v>2083</v>
      </c>
      <c r="D36" s="66" t="s">
        <v>2062</v>
      </c>
      <c r="E36" s="67" t="s">
        <v>2110</v>
      </c>
      <c r="F36" s="62" t="s">
        <v>2049</v>
      </c>
      <c r="G36" s="63" t="s">
        <v>2111</v>
      </c>
      <c r="H36" s="62" t="s">
        <v>2051</v>
      </c>
      <c r="I36" s="62" t="s">
        <v>2052</v>
      </c>
      <c r="J36" s="67" t="s">
        <v>2112</v>
      </c>
    </row>
    <row r="37" s="14" customFormat="1" ht="35" customHeight="1" spans="1:10">
      <c r="A37" s="60"/>
      <c r="B37" s="60"/>
      <c r="C37" s="62" t="s">
        <v>2113</v>
      </c>
      <c r="D37" s="66" t="s">
        <v>2114</v>
      </c>
      <c r="E37" s="63" t="s">
        <v>2087</v>
      </c>
      <c r="F37" s="62" t="s">
        <v>2038</v>
      </c>
      <c r="G37" s="63">
        <v>90</v>
      </c>
      <c r="H37" s="62" t="s">
        <v>2040</v>
      </c>
      <c r="I37" s="66" t="s">
        <v>2041</v>
      </c>
      <c r="J37" s="63" t="s">
        <v>2115</v>
      </c>
    </row>
  </sheetData>
  <sheetProtection sheet="1" objects="1"/>
  <mergeCells count="12">
    <mergeCell ref="A2:J2"/>
    <mergeCell ref="A6:A15"/>
    <mergeCell ref="A16:A20"/>
    <mergeCell ref="A21:A26"/>
    <mergeCell ref="A27:A32"/>
    <mergeCell ref="A33:A37"/>
    <mergeCell ref="B6:B15"/>
    <mergeCell ref="B16:B20"/>
    <mergeCell ref="B21:B26"/>
    <mergeCell ref="B27:B32"/>
    <mergeCell ref="B33:B37"/>
    <mergeCell ref="C33:C35"/>
  </mergeCells>
  <pageMargins left="0.751388888888889" right="0.751388888888889" top="1" bottom="1" header="0.507638888888889" footer="0.507638888888889"/>
  <pageSetup paperSize="9" scale="75" orientation="landscape" horizontalDpi="600"/>
  <headerFooter>
    <oddFooter>&amp;C&amp;16- &amp;P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tabColor rgb="FF00B0F0"/>
  </sheetPr>
  <dimension ref="A1:B11"/>
  <sheetViews>
    <sheetView topLeftCell="A5" workbookViewId="0">
      <selection activeCell="B8" sqref="B8"/>
    </sheetView>
  </sheetViews>
  <sheetFormatPr defaultColWidth="9" defaultRowHeight="13.5" outlineLevelCol="1"/>
  <cols>
    <col min="1" max="1" width="12" style="1" customWidth="1"/>
    <col min="2" max="2" width="89.8916666666667" style="1" customWidth="1"/>
    <col min="3" max="16384" width="9" style="2"/>
  </cols>
  <sheetData>
    <row r="1" ht="37" customHeight="1" spans="1:2">
      <c r="A1" s="3" t="s">
        <v>2116</v>
      </c>
      <c r="B1" s="3"/>
    </row>
    <row r="3" ht="66" customHeight="1" spans="1:2">
      <c r="A3" s="4" t="s">
        <v>2117</v>
      </c>
      <c r="B3" s="5" t="s">
        <v>2118</v>
      </c>
    </row>
    <row r="4" ht="64" customHeight="1" spans="1:2">
      <c r="A4" s="6" t="s">
        <v>1202</v>
      </c>
      <c r="B4" s="7" t="s">
        <v>2119</v>
      </c>
    </row>
    <row r="5" ht="55" customHeight="1" spans="1:2">
      <c r="A5" s="6" t="s">
        <v>2120</v>
      </c>
      <c r="B5" s="7" t="s">
        <v>2121</v>
      </c>
    </row>
    <row r="6" ht="133" customHeight="1" spans="1:2">
      <c r="A6" s="8" t="s">
        <v>2122</v>
      </c>
      <c r="B6" s="7" t="s">
        <v>2123</v>
      </c>
    </row>
    <row r="7" ht="108" customHeight="1" spans="1:2">
      <c r="A7" s="9" t="s">
        <v>2124</v>
      </c>
      <c r="B7" s="10" t="s">
        <v>2125</v>
      </c>
    </row>
    <row r="8" ht="88" customHeight="1" spans="1:2">
      <c r="A8" s="11" t="s">
        <v>2126</v>
      </c>
      <c r="B8" s="7" t="s">
        <v>2127</v>
      </c>
    </row>
    <row r="9" ht="106" customHeight="1" spans="1:2">
      <c r="A9" s="7" t="s">
        <v>2128</v>
      </c>
      <c r="B9" s="12" t="s">
        <v>2129</v>
      </c>
    </row>
    <row r="10" ht="241" customHeight="1" spans="1:2">
      <c r="A10" s="7" t="s">
        <v>2130</v>
      </c>
      <c r="B10" s="7" t="s">
        <v>2131</v>
      </c>
    </row>
    <row r="11" ht="20.25" spans="2:2">
      <c r="B11" s="13"/>
    </row>
  </sheetData>
  <mergeCells count="1">
    <mergeCell ref="A1:B1"/>
  </mergeCells>
  <conditionalFormatting sqref="A7">
    <cfRule type="expression" dxfId="1" priority="2" stopIfTrue="1">
      <formula>"len($A:$A)=3"</formula>
    </cfRule>
  </conditionalFormatting>
  <conditionalFormatting sqref="A4:A5">
    <cfRule type="expression" dxfId="1" priority="3" stopIfTrue="1">
      <formula>"len($A:$A)=3"</formula>
    </cfRule>
  </conditionalFormatting>
  <printOptions horizontalCentered="1"/>
  <pageMargins left="0.161111111111111" right="0.161111111111111"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tabColor rgb="FF00B0F0"/>
    <pageSetUpPr fitToPage="1"/>
  </sheetPr>
  <dimension ref="A1:G1303"/>
  <sheetViews>
    <sheetView showGridLines="0" showZeros="0" view="pageBreakPreview" zoomScale="80" zoomScaleNormal="100" workbookViewId="0">
      <pane xSplit="1" ySplit="3" topLeftCell="B4" activePane="bottomRight" state="frozen"/>
      <selection/>
      <selection pane="topRight"/>
      <selection pane="bottomLeft"/>
      <selection pane="bottomRight" activeCell="A1" sqref="$A1:$XFD1048576"/>
    </sheetView>
  </sheetViews>
  <sheetFormatPr defaultColWidth="9" defaultRowHeight="14.25" outlineLevelCol="6"/>
  <cols>
    <col min="1" max="1" width="13.225" style="629" customWidth="1"/>
    <col min="2" max="2" width="46" style="629" customWidth="1"/>
    <col min="3" max="3" width="19" style="630" customWidth="1"/>
    <col min="4" max="4" width="18.3333333333333" style="630" customWidth="1"/>
    <col min="5" max="5" width="15.4416666666667" style="631" customWidth="1"/>
    <col min="6" max="6" width="4" style="632" customWidth="1"/>
    <col min="7" max="7" width="9.38333333333333" style="632"/>
    <col min="8" max="16384" width="9" style="632"/>
  </cols>
  <sheetData>
    <row r="1" s="342" customFormat="1" ht="27" customHeight="1" spans="1:5">
      <c r="A1" s="633"/>
      <c r="B1" s="634" t="s">
        <v>139</v>
      </c>
      <c r="C1" s="634"/>
      <c r="D1" s="634"/>
      <c r="E1" s="634"/>
    </row>
    <row r="2" s="342" customFormat="1" ht="14" customHeight="1" spans="1:5">
      <c r="A2" s="635"/>
      <c r="B2" s="636"/>
      <c r="C2" s="637"/>
      <c r="D2" s="638"/>
      <c r="E2" s="639" t="s">
        <v>2</v>
      </c>
    </row>
    <row r="3" s="623" customFormat="1" ht="34" customHeight="1" spans="1:7">
      <c r="A3" s="640" t="s">
        <v>3</v>
      </c>
      <c r="B3" s="641" t="s">
        <v>4</v>
      </c>
      <c r="C3" s="642" t="str">
        <f>YEAR([70]封面!$B$8)-1&amp;"年预算数"</f>
        <v>2024年预算数</v>
      </c>
      <c r="D3" s="642" t="str">
        <f>YEAR([70]封面!$B$8)&amp;"年预算数"</f>
        <v>2025年预算数</v>
      </c>
      <c r="E3" s="640" t="s">
        <v>132</v>
      </c>
      <c r="F3" s="643" t="s">
        <v>8</v>
      </c>
      <c r="G3" s="623" t="s">
        <v>140</v>
      </c>
    </row>
    <row r="4" s="624" customFormat="1" ht="18" customHeight="1" spans="1:7">
      <c r="A4" s="644">
        <v>201</v>
      </c>
      <c r="B4" s="645" t="s">
        <v>72</v>
      </c>
      <c r="C4" s="646">
        <f>SUM(C5,C17,C26,C36,C47,C58,C69,C77,C86,C99,C108,C119,C131,C138,C146,C152,C159,C166,C173,C180,C187,C195,C201,C207,C214,C229,C236,C249,C243)</f>
        <v>21806</v>
      </c>
      <c r="D4" s="646">
        <f>SUM(D5,D17,D26,D36,D47,D58,D69,D77,D86,D99,D108,D119,D131,D138,D146,D152,D159,D166,D173,D180,D187,D195,D201,D207,D214,D229,D236,D249,D243)</f>
        <v>29732</v>
      </c>
      <c r="E4" s="647">
        <f t="shared" ref="E4:E67" si="0">IF(C4=0,"",IFERROR(D4/C4-1,0))</f>
        <v>0.363</v>
      </c>
      <c r="F4" s="375" t="str">
        <f t="shared" ref="F4:F67" si="1">IF(LEN(A4)=3,"是",IF(B4&lt;&gt;"",IF(SUM(C4:D4)&lt;&gt;0,"是","否"),"是"))</f>
        <v>是</v>
      </c>
      <c r="G4" s="624" t="str">
        <f t="shared" ref="G4:G67" si="2">IF(LEN(A4)=3,"类",IF(LEN(A4)=5,"款","项"))</f>
        <v>类</v>
      </c>
    </row>
    <row r="5" s="624" customFormat="1" ht="18" customHeight="1" spans="1:7">
      <c r="A5" s="644">
        <v>20101</v>
      </c>
      <c r="B5" s="648" t="s">
        <v>141</v>
      </c>
      <c r="C5" s="646">
        <f>SUM(C6:C16)</f>
        <v>1307</v>
      </c>
      <c r="D5" s="646">
        <f>SUM(D6:D16)</f>
        <v>1430</v>
      </c>
      <c r="E5" s="647">
        <f t="shared" si="0"/>
        <v>0.094</v>
      </c>
      <c r="F5" s="375" t="str">
        <f t="shared" si="1"/>
        <v>是</v>
      </c>
      <c r="G5" s="624" t="str">
        <f t="shared" si="2"/>
        <v>款</v>
      </c>
    </row>
    <row r="6" s="624" customFormat="1" ht="18" customHeight="1" spans="1:7">
      <c r="A6" s="649">
        <v>2010101</v>
      </c>
      <c r="B6" s="650" t="s">
        <v>142</v>
      </c>
      <c r="C6" s="651">
        <v>722</v>
      </c>
      <c r="D6" s="651">
        <v>864</v>
      </c>
      <c r="E6" s="652">
        <f t="shared" si="0"/>
        <v>0.197</v>
      </c>
      <c r="F6" s="375" t="str">
        <f t="shared" si="1"/>
        <v>是</v>
      </c>
      <c r="G6" s="624" t="str">
        <f t="shared" si="2"/>
        <v>项</v>
      </c>
    </row>
    <row r="7" s="624" customFormat="1" ht="18" customHeight="1" spans="1:7">
      <c r="A7" s="649">
        <v>2010102</v>
      </c>
      <c r="B7" s="650" t="s">
        <v>143</v>
      </c>
      <c r="C7" s="651">
        <v>74</v>
      </c>
      <c r="D7" s="651">
        <v>69</v>
      </c>
      <c r="E7" s="652">
        <f t="shared" si="0"/>
        <v>-0.068</v>
      </c>
      <c r="F7" s="375" t="str">
        <f t="shared" si="1"/>
        <v>是</v>
      </c>
      <c r="G7" s="624" t="str">
        <f t="shared" si="2"/>
        <v>项</v>
      </c>
    </row>
    <row r="8" s="624" customFormat="1" ht="18" customHeight="1" spans="1:7">
      <c r="A8" s="649">
        <v>2010103</v>
      </c>
      <c r="B8" s="650" t="s">
        <v>144</v>
      </c>
      <c r="C8" s="651"/>
      <c r="D8" s="651"/>
      <c r="E8" s="652" t="str">
        <f t="shared" si="0"/>
        <v/>
      </c>
      <c r="F8" s="375" t="str">
        <f t="shared" si="1"/>
        <v>否</v>
      </c>
      <c r="G8" s="624" t="str">
        <f t="shared" si="2"/>
        <v>项</v>
      </c>
    </row>
    <row r="9" s="624" customFormat="1" ht="18" customHeight="1" spans="1:7">
      <c r="A9" s="649">
        <v>2010104</v>
      </c>
      <c r="B9" s="650" t="s">
        <v>145</v>
      </c>
      <c r="C9" s="651">
        <v>131</v>
      </c>
      <c r="D9" s="651">
        <v>124</v>
      </c>
      <c r="E9" s="652">
        <f t="shared" si="0"/>
        <v>-0.053</v>
      </c>
      <c r="F9" s="375" t="str">
        <f t="shared" si="1"/>
        <v>是</v>
      </c>
      <c r="G9" s="624" t="str">
        <f t="shared" si="2"/>
        <v>项</v>
      </c>
    </row>
    <row r="10" s="624" customFormat="1" ht="18" customHeight="1" spans="1:7">
      <c r="A10" s="649">
        <v>2010105</v>
      </c>
      <c r="B10" s="650" t="s">
        <v>146</v>
      </c>
      <c r="C10" s="651"/>
      <c r="D10" s="651"/>
      <c r="E10" s="652" t="str">
        <f t="shared" si="0"/>
        <v/>
      </c>
      <c r="F10" s="375" t="str">
        <f t="shared" si="1"/>
        <v>否</v>
      </c>
      <c r="G10" s="624" t="str">
        <f t="shared" si="2"/>
        <v>项</v>
      </c>
    </row>
    <row r="11" s="624" customFormat="1" ht="18" customHeight="1" spans="1:7">
      <c r="A11" s="649">
        <v>2010106</v>
      </c>
      <c r="B11" s="650" t="s">
        <v>147</v>
      </c>
      <c r="C11" s="651"/>
      <c r="D11" s="651"/>
      <c r="E11" s="652" t="str">
        <f t="shared" si="0"/>
        <v/>
      </c>
      <c r="F11" s="375" t="str">
        <f t="shared" si="1"/>
        <v>否</v>
      </c>
      <c r="G11" s="624" t="str">
        <f t="shared" si="2"/>
        <v>项</v>
      </c>
    </row>
    <row r="12" s="624" customFormat="1" ht="18" customHeight="1" spans="1:7">
      <c r="A12" s="649">
        <v>2010107</v>
      </c>
      <c r="B12" s="650" t="s">
        <v>148</v>
      </c>
      <c r="C12" s="651">
        <v>1</v>
      </c>
      <c r="D12" s="651"/>
      <c r="E12" s="652">
        <f t="shared" si="0"/>
        <v>-1</v>
      </c>
      <c r="F12" s="375" t="str">
        <f t="shared" si="1"/>
        <v>是</v>
      </c>
      <c r="G12" s="624" t="str">
        <f t="shared" si="2"/>
        <v>项</v>
      </c>
    </row>
    <row r="13" s="624" customFormat="1" ht="18" customHeight="1" spans="1:7">
      <c r="A13" s="649">
        <v>2010108</v>
      </c>
      <c r="B13" s="650" t="s">
        <v>149</v>
      </c>
      <c r="C13" s="651">
        <v>149</v>
      </c>
      <c r="D13" s="651">
        <v>153</v>
      </c>
      <c r="E13" s="652">
        <f t="shared" si="0"/>
        <v>0.027</v>
      </c>
      <c r="F13" s="375" t="str">
        <f t="shared" si="1"/>
        <v>是</v>
      </c>
      <c r="G13" s="624" t="str">
        <f t="shared" si="2"/>
        <v>项</v>
      </c>
    </row>
    <row r="14" s="624" customFormat="1" ht="18" customHeight="1" spans="1:7">
      <c r="A14" s="649">
        <v>2010109</v>
      </c>
      <c r="B14" s="650" t="s">
        <v>150</v>
      </c>
      <c r="C14" s="651"/>
      <c r="D14" s="651"/>
      <c r="E14" s="652" t="str">
        <f t="shared" si="0"/>
        <v/>
      </c>
      <c r="F14" s="375" t="str">
        <f t="shared" si="1"/>
        <v>否</v>
      </c>
      <c r="G14" s="624" t="str">
        <f t="shared" si="2"/>
        <v>项</v>
      </c>
    </row>
    <row r="15" s="624" customFormat="1" ht="18" customHeight="1" spans="1:7">
      <c r="A15" s="649">
        <v>2010150</v>
      </c>
      <c r="B15" s="650" t="s">
        <v>151</v>
      </c>
      <c r="C15" s="651"/>
      <c r="D15" s="651"/>
      <c r="E15" s="652" t="str">
        <f t="shared" si="0"/>
        <v/>
      </c>
      <c r="F15" s="375" t="str">
        <f t="shared" si="1"/>
        <v>否</v>
      </c>
      <c r="G15" s="624" t="str">
        <f t="shared" si="2"/>
        <v>项</v>
      </c>
    </row>
    <row r="16" s="624" customFormat="1" ht="18" customHeight="1" spans="1:7">
      <c r="A16" s="649">
        <v>2010199</v>
      </c>
      <c r="B16" s="650" t="s">
        <v>152</v>
      </c>
      <c r="C16" s="651">
        <v>230</v>
      </c>
      <c r="D16" s="651">
        <v>220</v>
      </c>
      <c r="E16" s="652">
        <f t="shared" si="0"/>
        <v>-0.043</v>
      </c>
      <c r="F16" s="375" t="str">
        <f t="shared" si="1"/>
        <v>是</v>
      </c>
      <c r="G16" s="624" t="str">
        <f t="shared" si="2"/>
        <v>项</v>
      </c>
    </row>
    <row r="17" s="625" customFormat="1" ht="18" customHeight="1" spans="1:7">
      <c r="A17" s="644">
        <v>20102</v>
      </c>
      <c r="B17" s="648" t="s">
        <v>153</v>
      </c>
      <c r="C17" s="646">
        <f>SUM(C18:C25)</f>
        <v>893</v>
      </c>
      <c r="D17" s="646">
        <f>((SUM(D18:D25))+0)+0</f>
        <v>814</v>
      </c>
      <c r="E17" s="647">
        <f t="shared" si="0"/>
        <v>-0.088</v>
      </c>
      <c r="F17" s="382" t="str">
        <f t="shared" si="1"/>
        <v>是</v>
      </c>
      <c r="G17" s="625" t="str">
        <f t="shared" si="2"/>
        <v>款</v>
      </c>
    </row>
    <row r="18" s="624" customFormat="1" ht="18" customHeight="1" spans="1:7">
      <c r="A18" s="649">
        <v>2010201</v>
      </c>
      <c r="B18" s="650" t="s">
        <v>142</v>
      </c>
      <c r="C18" s="651">
        <v>485</v>
      </c>
      <c r="D18" s="651">
        <v>440</v>
      </c>
      <c r="E18" s="652">
        <f t="shared" si="0"/>
        <v>-0.093</v>
      </c>
      <c r="F18" s="375" t="str">
        <f t="shared" si="1"/>
        <v>是</v>
      </c>
      <c r="G18" s="624" t="str">
        <f t="shared" si="2"/>
        <v>项</v>
      </c>
    </row>
    <row r="19" s="624" customFormat="1" ht="18" customHeight="1" spans="1:7">
      <c r="A19" s="649">
        <v>2010202</v>
      </c>
      <c r="B19" s="650" t="s">
        <v>143</v>
      </c>
      <c r="C19" s="651">
        <v>14</v>
      </c>
      <c r="D19" s="651">
        <v>0</v>
      </c>
      <c r="E19" s="652">
        <f t="shared" si="0"/>
        <v>-1</v>
      </c>
      <c r="F19" s="375" t="str">
        <f t="shared" si="1"/>
        <v>是</v>
      </c>
      <c r="G19" s="624" t="str">
        <f t="shared" si="2"/>
        <v>项</v>
      </c>
    </row>
    <row r="20" s="624" customFormat="1" ht="18" customHeight="1" spans="1:7">
      <c r="A20" s="649">
        <v>2010203</v>
      </c>
      <c r="B20" s="650" t="s">
        <v>144</v>
      </c>
      <c r="C20" s="651"/>
      <c r="D20" s="651"/>
      <c r="E20" s="652" t="str">
        <f t="shared" si="0"/>
        <v/>
      </c>
      <c r="F20" s="375" t="str">
        <f t="shared" si="1"/>
        <v>否</v>
      </c>
      <c r="G20" s="624" t="str">
        <f t="shared" si="2"/>
        <v>项</v>
      </c>
    </row>
    <row r="21" s="624" customFormat="1" ht="18" customHeight="1" spans="1:7">
      <c r="A21" s="649">
        <v>2010204</v>
      </c>
      <c r="B21" s="650" t="s">
        <v>154</v>
      </c>
      <c r="C21" s="651">
        <v>60</v>
      </c>
      <c r="D21" s="651">
        <v>42</v>
      </c>
      <c r="E21" s="652">
        <f t="shared" si="0"/>
        <v>-0.3</v>
      </c>
      <c r="F21" s="375" t="str">
        <f t="shared" si="1"/>
        <v>是</v>
      </c>
      <c r="G21" s="624" t="str">
        <f t="shared" si="2"/>
        <v>项</v>
      </c>
    </row>
    <row r="22" s="624" customFormat="1" ht="18" customHeight="1" spans="1:7">
      <c r="A22" s="649">
        <v>2010205</v>
      </c>
      <c r="B22" s="650" t="s">
        <v>155</v>
      </c>
      <c r="C22" s="651">
        <v>10</v>
      </c>
      <c r="D22" s="651">
        <v>10</v>
      </c>
      <c r="E22" s="652">
        <f t="shared" si="0"/>
        <v>0</v>
      </c>
      <c r="F22" s="375" t="str">
        <f t="shared" si="1"/>
        <v>是</v>
      </c>
      <c r="G22" s="624" t="str">
        <f t="shared" si="2"/>
        <v>项</v>
      </c>
    </row>
    <row r="23" s="624" customFormat="1" ht="18" customHeight="1" spans="1:7">
      <c r="A23" s="649">
        <v>2010206</v>
      </c>
      <c r="B23" s="650" t="s">
        <v>156</v>
      </c>
      <c r="C23" s="651">
        <v>292</v>
      </c>
      <c r="D23" s="651">
        <v>292</v>
      </c>
      <c r="E23" s="652">
        <f t="shared" si="0"/>
        <v>0</v>
      </c>
      <c r="F23" s="375" t="str">
        <f t="shared" si="1"/>
        <v>是</v>
      </c>
      <c r="G23" s="624" t="str">
        <f t="shared" si="2"/>
        <v>项</v>
      </c>
    </row>
    <row r="24" s="624" customFormat="1" ht="18" customHeight="1" spans="1:7">
      <c r="A24" s="649">
        <v>2010250</v>
      </c>
      <c r="B24" s="650" t="s">
        <v>151</v>
      </c>
      <c r="C24" s="651">
        <v>0</v>
      </c>
      <c r="D24" s="651">
        <v>0</v>
      </c>
      <c r="E24" s="652" t="str">
        <f t="shared" si="0"/>
        <v/>
      </c>
      <c r="F24" s="375" t="str">
        <f t="shared" si="1"/>
        <v>否</v>
      </c>
      <c r="G24" s="624" t="str">
        <f t="shared" si="2"/>
        <v>项</v>
      </c>
    </row>
    <row r="25" s="624" customFormat="1" ht="18" customHeight="1" spans="1:7">
      <c r="A25" s="649">
        <v>2010299</v>
      </c>
      <c r="B25" s="650" t="s">
        <v>157</v>
      </c>
      <c r="C25" s="651">
        <v>32</v>
      </c>
      <c r="D25" s="651">
        <v>30</v>
      </c>
      <c r="E25" s="652">
        <f t="shared" si="0"/>
        <v>-0.063</v>
      </c>
      <c r="F25" s="375" t="str">
        <f t="shared" si="1"/>
        <v>是</v>
      </c>
      <c r="G25" s="624" t="str">
        <f t="shared" si="2"/>
        <v>项</v>
      </c>
    </row>
    <row r="26" s="625" customFormat="1" ht="18" customHeight="1" spans="1:7">
      <c r="A26" s="644">
        <v>20103</v>
      </c>
      <c r="B26" s="648" t="s">
        <v>158</v>
      </c>
      <c r="C26" s="646">
        <f>SUM(C27:C35)</f>
        <v>6527</v>
      </c>
      <c r="D26" s="646">
        <f>((SUM(D27:D35))+0)+0</f>
        <v>6782</v>
      </c>
      <c r="E26" s="647">
        <f t="shared" si="0"/>
        <v>0.039</v>
      </c>
      <c r="F26" s="382" t="str">
        <f t="shared" si="1"/>
        <v>是</v>
      </c>
      <c r="G26" s="625" t="str">
        <f t="shared" si="2"/>
        <v>款</v>
      </c>
    </row>
    <row r="27" s="626" customFormat="1" ht="18" customHeight="1" spans="1:7">
      <c r="A27" s="649">
        <v>2010301</v>
      </c>
      <c r="B27" s="650" t="s">
        <v>142</v>
      </c>
      <c r="C27" s="651">
        <v>4475</v>
      </c>
      <c r="D27" s="651">
        <v>5014</v>
      </c>
      <c r="E27" s="652">
        <f t="shared" si="0"/>
        <v>0.12</v>
      </c>
      <c r="F27" s="375" t="str">
        <f t="shared" si="1"/>
        <v>是</v>
      </c>
      <c r="G27" s="624" t="str">
        <f t="shared" si="2"/>
        <v>项</v>
      </c>
    </row>
    <row r="28" s="624" customFormat="1" ht="18" customHeight="1" spans="1:7">
      <c r="A28" s="649">
        <v>2010302</v>
      </c>
      <c r="B28" s="650" t="s">
        <v>143</v>
      </c>
      <c r="C28" s="651">
        <v>2052</v>
      </c>
      <c r="D28" s="651">
        <v>1768</v>
      </c>
      <c r="E28" s="652">
        <f t="shared" si="0"/>
        <v>-0.138</v>
      </c>
      <c r="F28" s="375" t="str">
        <f t="shared" si="1"/>
        <v>是</v>
      </c>
      <c r="G28" s="624" t="str">
        <f t="shared" si="2"/>
        <v>项</v>
      </c>
    </row>
    <row r="29" s="624" customFormat="1" ht="18" customHeight="1" spans="1:7">
      <c r="A29" s="649">
        <v>2010303</v>
      </c>
      <c r="B29" s="650" t="s">
        <v>144</v>
      </c>
      <c r="C29" s="651"/>
      <c r="D29" s="651"/>
      <c r="E29" s="652" t="str">
        <f t="shared" si="0"/>
        <v/>
      </c>
      <c r="F29" s="375" t="str">
        <f t="shared" si="1"/>
        <v>否</v>
      </c>
      <c r="G29" s="624" t="str">
        <f t="shared" si="2"/>
        <v>项</v>
      </c>
    </row>
    <row r="30" s="624" customFormat="1" ht="18" customHeight="1" spans="1:7">
      <c r="A30" s="649">
        <v>2010304</v>
      </c>
      <c r="B30" s="650" t="s">
        <v>159</v>
      </c>
      <c r="C30" s="651"/>
      <c r="D30" s="651"/>
      <c r="E30" s="652" t="str">
        <f t="shared" si="0"/>
        <v/>
      </c>
      <c r="F30" s="375" t="str">
        <f t="shared" si="1"/>
        <v>否</v>
      </c>
      <c r="G30" s="624" t="str">
        <f t="shared" si="2"/>
        <v>项</v>
      </c>
    </row>
    <row r="31" s="624" customFormat="1" ht="18" customHeight="1" spans="1:7">
      <c r="A31" s="649">
        <v>2010305</v>
      </c>
      <c r="B31" s="650" t="s">
        <v>160</v>
      </c>
      <c r="C31" s="651"/>
      <c r="D31" s="651"/>
      <c r="E31" s="652" t="str">
        <f t="shared" si="0"/>
        <v/>
      </c>
      <c r="F31" s="375" t="str">
        <f t="shared" si="1"/>
        <v>否</v>
      </c>
      <c r="G31" s="624" t="str">
        <f t="shared" si="2"/>
        <v>项</v>
      </c>
    </row>
    <row r="32" s="624" customFormat="1" ht="18" customHeight="1" spans="1:7">
      <c r="A32" s="649">
        <v>2010306</v>
      </c>
      <c r="B32" s="650" t="s">
        <v>161</v>
      </c>
      <c r="C32" s="651"/>
      <c r="D32" s="651"/>
      <c r="E32" s="652" t="str">
        <f t="shared" si="0"/>
        <v/>
      </c>
      <c r="F32" s="375" t="str">
        <f t="shared" si="1"/>
        <v>否</v>
      </c>
      <c r="G32" s="624" t="str">
        <f t="shared" si="2"/>
        <v>项</v>
      </c>
    </row>
    <row r="33" s="624" customFormat="1" ht="18" customHeight="1" spans="1:7">
      <c r="A33" s="649">
        <v>2010309</v>
      </c>
      <c r="B33" s="650" t="s">
        <v>162</v>
      </c>
      <c r="C33" s="651"/>
      <c r="D33" s="651"/>
      <c r="E33" s="652" t="str">
        <f t="shared" si="0"/>
        <v/>
      </c>
      <c r="F33" s="375" t="str">
        <f t="shared" si="1"/>
        <v>否</v>
      </c>
      <c r="G33" s="624" t="str">
        <f t="shared" si="2"/>
        <v>项</v>
      </c>
    </row>
    <row r="34" s="624" customFormat="1" ht="18" customHeight="1" spans="1:7">
      <c r="A34" s="649">
        <v>2010350</v>
      </c>
      <c r="B34" s="650" t="s">
        <v>151</v>
      </c>
      <c r="C34" s="651"/>
      <c r="D34" s="651"/>
      <c r="E34" s="652" t="str">
        <f t="shared" si="0"/>
        <v/>
      </c>
      <c r="F34" s="375" t="str">
        <f t="shared" si="1"/>
        <v>否</v>
      </c>
      <c r="G34" s="624" t="str">
        <f t="shared" si="2"/>
        <v>项</v>
      </c>
    </row>
    <row r="35" s="624" customFormat="1" ht="18" customHeight="1" spans="1:7">
      <c r="A35" s="649">
        <v>2010399</v>
      </c>
      <c r="B35" s="650" t="s">
        <v>163</v>
      </c>
      <c r="C35" s="651"/>
      <c r="D35" s="651"/>
      <c r="E35" s="652" t="str">
        <f t="shared" si="0"/>
        <v/>
      </c>
      <c r="F35" s="375" t="str">
        <f t="shared" si="1"/>
        <v>否</v>
      </c>
      <c r="G35" s="624" t="str">
        <f t="shared" si="2"/>
        <v>项</v>
      </c>
    </row>
    <row r="36" s="625" customFormat="1" ht="18" customHeight="1" spans="1:7">
      <c r="A36" s="644">
        <v>20104</v>
      </c>
      <c r="B36" s="648" t="s">
        <v>164</v>
      </c>
      <c r="C36" s="646">
        <f>SUM(C37:C46)</f>
        <v>405</v>
      </c>
      <c r="D36" s="646">
        <f>((SUM(D37:D46))+0)+0</f>
        <v>375</v>
      </c>
      <c r="E36" s="647">
        <f t="shared" si="0"/>
        <v>-0.074</v>
      </c>
      <c r="F36" s="382" t="str">
        <f t="shared" si="1"/>
        <v>是</v>
      </c>
      <c r="G36" s="625" t="str">
        <f t="shared" si="2"/>
        <v>款</v>
      </c>
    </row>
    <row r="37" s="624" customFormat="1" ht="18" customHeight="1" spans="1:7">
      <c r="A37" s="649">
        <v>2010401</v>
      </c>
      <c r="B37" s="650" t="s">
        <v>142</v>
      </c>
      <c r="C37" s="651">
        <v>376</v>
      </c>
      <c r="D37" s="651">
        <v>372</v>
      </c>
      <c r="E37" s="652">
        <f t="shared" si="0"/>
        <v>-0.011</v>
      </c>
      <c r="F37" s="375" t="str">
        <f t="shared" si="1"/>
        <v>是</v>
      </c>
      <c r="G37" s="624" t="str">
        <f t="shared" si="2"/>
        <v>项</v>
      </c>
    </row>
    <row r="38" s="624" customFormat="1" ht="18" customHeight="1" spans="1:7">
      <c r="A38" s="649">
        <v>2010402</v>
      </c>
      <c r="B38" s="650" t="s">
        <v>143</v>
      </c>
      <c r="C38" s="651">
        <v>17</v>
      </c>
      <c r="D38" s="651">
        <v>2</v>
      </c>
      <c r="E38" s="652">
        <f t="shared" si="0"/>
        <v>-0.882</v>
      </c>
      <c r="F38" s="375" t="str">
        <f t="shared" si="1"/>
        <v>是</v>
      </c>
      <c r="G38" s="624" t="str">
        <f t="shared" si="2"/>
        <v>项</v>
      </c>
    </row>
    <row r="39" s="624" customFormat="1" ht="18" customHeight="1" spans="1:7">
      <c r="A39" s="649">
        <v>2010403</v>
      </c>
      <c r="B39" s="650" t="s">
        <v>144</v>
      </c>
      <c r="C39" s="651"/>
      <c r="D39" s="651"/>
      <c r="E39" s="652" t="str">
        <f t="shared" si="0"/>
        <v/>
      </c>
      <c r="F39" s="375" t="str">
        <f t="shared" si="1"/>
        <v>否</v>
      </c>
      <c r="G39" s="624" t="str">
        <f t="shared" si="2"/>
        <v>项</v>
      </c>
    </row>
    <row r="40" s="624" customFormat="1" ht="18" customHeight="1" spans="1:7">
      <c r="A40" s="649">
        <v>2010404</v>
      </c>
      <c r="B40" s="650" t="s">
        <v>165</v>
      </c>
      <c r="C40" s="651"/>
      <c r="D40" s="651"/>
      <c r="E40" s="652" t="str">
        <f t="shared" si="0"/>
        <v/>
      </c>
      <c r="F40" s="375" t="str">
        <f t="shared" si="1"/>
        <v>否</v>
      </c>
      <c r="G40" s="624" t="str">
        <f t="shared" si="2"/>
        <v>项</v>
      </c>
    </row>
    <row r="41" s="624" customFormat="1" ht="18" customHeight="1" spans="1:7">
      <c r="A41" s="649">
        <v>2010405</v>
      </c>
      <c r="B41" s="650" t="s">
        <v>166</v>
      </c>
      <c r="C41" s="651"/>
      <c r="D41" s="651"/>
      <c r="E41" s="652" t="str">
        <f t="shared" si="0"/>
        <v/>
      </c>
      <c r="F41" s="375" t="str">
        <f t="shared" si="1"/>
        <v>否</v>
      </c>
      <c r="G41" s="624" t="str">
        <f t="shared" si="2"/>
        <v>项</v>
      </c>
    </row>
    <row r="42" s="624" customFormat="1" ht="18" customHeight="1" spans="1:7">
      <c r="A42" s="649">
        <v>2010406</v>
      </c>
      <c r="B42" s="650" t="s">
        <v>167</v>
      </c>
      <c r="C42" s="651"/>
      <c r="D42" s="651"/>
      <c r="E42" s="652" t="str">
        <f t="shared" si="0"/>
        <v/>
      </c>
      <c r="F42" s="375" t="str">
        <f t="shared" si="1"/>
        <v>否</v>
      </c>
      <c r="G42" s="624" t="str">
        <f t="shared" si="2"/>
        <v>项</v>
      </c>
    </row>
    <row r="43" s="624" customFormat="1" ht="18" customHeight="1" spans="1:7">
      <c r="A43" s="649">
        <v>2010407</v>
      </c>
      <c r="B43" s="650" t="s">
        <v>168</v>
      </c>
      <c r="C43" s="651"/>
      <c r="D43" s="651"/>
      <c r="E43" s="652" t="str">
        <f t="shared" si="0"/>
        <v/>
      </c>
      <c r="F43" s="375" t="str">
        <f t="shared" si="1"/>
        <v>否</v>
      </c>
      <c r="G43" s="624" t="str">
        <f t="shared" si="2"/>
        <v>项</v>
      </c>
    </row>
    <row r="44" s="624" customFormat="1" ht="18" customHeight="1" spans="1:7">
      <c r="A44" s="649">
        <v>2010408</v>
      </c>
      <c r="B44" s="650" t="s">
        <v>169</v>
      </c>
      <c r="C44" s="651">
        <v>12</v>
      </c>
      <c r="D44" s="651">
        <v>1</v>
      </c>
      <c r="E44" s="652">
        <f t="shared" si="0"/>
        <v>-0.917</v>
      </c>
      <c r="F44" s="375" t="str">
        <f t="shared" si="1"/>
        <v>是</v>
      </c>
      <c r="G44" s="624" t="str">
        <f t="shared" si="2"/>
        <v>项</v>
      </c>
    </row>
    <row r="45" s="624" customFormat="1" ht="18" customHeight="1" spans="1:7">
      <c r="A45" s="649">
        <v>2010450</v>
      </c>
      <c r="B45" s="650" t="s">
        <v>151</v>
      </c>
      <c r="C45" s="651">
        <v>0</v>
      </c>
      <c r="D45" s="651">
        <v>0</v>
      </c>
      <c r="E45" s="652" t="str">
        <f t="shared" si="0"/>
        <v/>
      </c>
      <c r="F45" s="375" t="str">
        <f t="shared" si="1"/>
        <v>否</v>
      </c>
      <c r="G45" s="624" t="str">
        <f t="shared" si="2"/>
        <v>项</v>
      </c>
    </row>
    <row r="46" s="624" customFormat="1" ht="18" customHeight="1" spans="1:7">
      <c r="A46" s="649">
        <v>2010499</v>
      </c>
      <c r="B46" s="650" t="s">
        <v>170</v>
      </c>
      <c r="C46" s="651">
        <v>0</v>
      </c>
      <c r="D46" s="651"/>
      <c r="E46" s="652" t="str">
        <f t="shared" si="0"/>
        <v/>
      </c>
      <c r="F46" s="375" t="str">
        <f t="shared" si="1"/>
        <v>否</v>
      </c>
      <c r="G46" s="624" t="str">
        <f t="shared" si="2"/>
        <v>项</v>
      </c>
    </row>
    <row r="47" s="625" customFormat="1" ht="18" customHeight="1" spans="1:7">
      <c r="A47" s="644">
        <v>20105</v>
      </c>
      <c r="B47" s="648" t="s">
        <v>171</v>
      </c>
      <c r="C47" s="646">
        <f>SUM(C48:C57)</f>
        <v>473</v>
      </c>
      <c r="D47" s="646">
        <f>((SUM(D48:D57))+0)+0</f>
        <v>386</v>
      </c>
      <c r="E47" s="647">
        <f t="shared" si="0"/>
        <v>-0.184</v>
      </c>
      <c r="F47" s="382" t="str">
        <f t="shared" si="1"/>
        <v>是</v>
      </c>
      <c r="G47" s="625" t="str">
        <f t="shared" si="2"/>
        <v>款</v>
      </c>
    </row>
    <row r="48" s="624" customFormat="1" ht="18" customHeight="1" spans="1:7">
      <c r="A48" s="649">
        <v>2010501</v>
      </c>
      <c r="B48" s="650" t="s">
        <v>142</v>
      </c>
      <c r="C48" s="651">
        <v>297</v>
      </c>
      <c r="D48" s="651">
        <v>311</v>
      </c>
      <c r="E48" s="652">
        <f t="shared" si="0"/>
        <v>0.047</v>
      </c>
      <c r="F48" s="375" t="str">
        <f t="shared" si="1"/>
        <v>是</v>
      </c>
      <c r="G48" s="624" t="str">
        <f t="shared" si="2"/>
        <v>项</v>
      </c>
    </row>
    <row r="49" s="624" customFormat="1" ht="18" customHeight="1" spans="1:7">
      <c r="A49" s="649">
        <v>2010502</v>
      </c>
      <c r="B49" s="650" t="s">
        <v>143</v>
      </c>
      <c r="C49" s="651"/>
      <c r="D49" s="651"/>
      <c r="E49" s="652" t="str">
        <f t="shared" si="0"/>
        <v/>
      </c>
      <c r="F49" s="375" t="str">
        <f t="shared" si="1"/>
        <v>否</v>
      </c>
      <c r="G49" s="624" t="str">
        <f t="shared" si="2"/>
        <v>项</v>
      </c>
    </row>
    <row r="50" s="624" customFormat="1" ht="18" customHeight="1" spans="1:7">
      <c r="A50" s="649">
        <v>2010503</v>
      </c>
      <c r="B50" s="650" t="s">
        <v>144</v>
      </c>
      <c r="C50" s="651"/>
      <c r="D50" s="651"/>
      <c r="E50" s="652" t="str">
        <f t="shared" si="0"/>
        <v/>
      </c>
      <c r="F50" s="375" t="str">
        <f t="shared" si="1"/>
        <v>否</v>
      </c>
      <c r="G50" s="624" t="str">
        <f t="shared" si="2"/>
        <v>项</v>
      </c>
    </row>
    <row r="51" s="624" customFormat="1" ht="18" customHeight="1" spans="1:7">
      <c r="A51" s="649">
        <v>2010504</v>
      </c>
      <c r="B51" s="650" t="s">
        <v>172</v>
      </c>
      <c r="C51" s="651"/>
      <c r="D51" s="651"/>
      <c r="E51" s="652" t="str">
        <f t="shared" si="0"/>
        <v/>
      </c>
      <c r="F51" s="375" t="str">
        <f t="shared" si="1"/>
        <v>否</v>
      </c>
      <c r="G51" s="624" t="str">
        <f t="shared" si="2"/>
        <v>项</v>
      </c>
    </row>
    <row r="52" s="624" customFormat="1" ht="18" customHeight="1" spans="1:7">
      <c r="A52" s="649">
        <v>2010505</v>
      </c>
      <c r="B52" s="650" t="s">
        <v>173</v>
      </c>
      <c r="C52" s="651">
        <v>15</v>
      </c>
      <c r="D52" s="651">
        <v>30</v>
      </c>
      <c r="E52" s="652">
        <f t="shared" si="0"/>
        <v>1</v>
      </c>
      <c r="F52" s="375" t="str">
        <f t="shared" si="1"/>
        <v>是</v>
      </c>
      <c r="G52" s="624" t="str">
        <f t="shared" si="2"/>
        <v>项</v>
      </c>
    </row>
    <row r="53" s="624" customFormat="1" ht="18" customHeight="1" spans="1:7">
      <c r="A53" s="649">
        <v>2010506</v>
      </c>
      <c r="B53" s="650" t="s">
        <v>174</v>
      </c>
      <c r="C53" s="651">
        <v>0</v>
      </c>
      <c r="D53" s="651">
        <v>0</v>
      </c>
      <c r="E53" s="652" t="str">
        <f t="shared" si="0"/>
        <v/>
      </c>
      <c r="F53" s="375" t="str">
        <f t="shared" si="1"/>
        <v>否</v>
      </c>
      <c r="G53" s="624" t="str">
        <f t="shared" si="2"/>
        <v>项</v>
      </c>
    </row>
    <row r="54" s="624" customFormat="1" ht="18" customHeight="1" spans="1:7">
      <c r="A54" s="649">
        <v>2010507</v>
      </c>
      <c r="B54" s="650" t="s">
        <v>175</v>
      </c>
      <c r="C54" s="651">
        <v>115</v>
      </c>
      <c r="D54" s="651"/>
      <c r="E54" s="652">
        <f t="shared" si="0"/>
        <v>-1</v>
      </c>
      <c r="F54" s="375" t="str">
        <f t="shared" si="1"/>
        <v>是</v>
      </c>
      <c r="G54" s="624" t="str">
        <f t="shared" si="2"/>
        <v>项</v>
      </c>
    </row>
    <row r="55" s="624" customFormat="1" ht="18" customHeight="1" spans="1:7">
      <c r="A55" s="649">
        <v>2010508</v>
      </c>
      <c r="B55" s="650" t="s">
        <v>176</v>
      </c>
      <c r="C55" s="651">
        <v>46</v>
      </c>
      <c r="D55" s="651">
        <v>45</v>
      </c>
      <c r="E55" s="652">
        <f t="shared" si="0"/>
        <v>-0.022</v>
      </c>
      <c r="F55" s="375" t="str">
        <f t="shared" si="1"/>
        <v>是</v>
      </c>
      <c r="G55" s="624" t="str">
        <f t="shared" si="2"/>
        <v>项</v>
      </c>
    </row>
    <row r="56" s="624" customFormat="1" ht="18" customHeight="1" spans="1:7">
      <c r="A56" s="649">
        <v>2010550</v>
      </c>
      <c r="B56" s="650" t="s">
        <v>151</v>
      </c>
      <c r="C56" s="651"/>
      <c r="D56" s="651"/>
      <c r="E56" s="652" t="str">
        <f t="shared" si="0"/>
        <v/>
      </c>
      <c r="F56" s="375" t="str">
        <f t="shared" si="1"/>
        <v>否</v>
      </c>
      <c r="G56" s="624" t="str">
        <f t="shared" si="2"/>
        <v>项</v>
      </c>
    </row>
    <row r="57" s="624" customFormat="1" ht="18" customHeight="1" spans="1:7">
      <c r="A57" s="649">
        <v>2010599</v>
      </c>
      <c r="B57" s="650" t="s">
        <v>177</v>
      </c>
      <c r="C57" s="651"/>
      <c r="D57" s="651"/>
      <c r="E57" s="652" t="str">
        <f t="shared" si="0"/>
        <v/>
      </c>
      <c r="F57" s="375" t="str">
        <f t="shared" si="1"/>
        <v>否</v>
      </c>
      <c r="G57" s="624" t="str">
        <f t="shared" si="2"/>
        <v>项</v>
      </c>
    </row>
    <row r="58" s="625" customFormat="1" ht="18" customHeight="1" spans="1:7">
      <c r="A58" s="644">
        <v>20106</v>
      </c>
      <c r="B58" s="648" t="s">
        <v>178</v>
      </c>
      <c r="C58" s="646">
        <f>SUM(C59:C68)</f>
        <v>797</v>
      </c>
      <c r="D58" s="646">
        <f>((SUM(D59:D68))+0)+0</f>
        <v>779</v>
      </c>
      <c r="E58" s="647">
        <f t="shared" si="0"/>
        <v>-0.023</v>
      </c>
      <c r="F58" s="382" t="str">
        <f t="shared" si="1"/>
        <v>是</v>
      </c>
      <c r="G58" s="625" t="str">
        <f t="shared" si="2"/>
        <v>款</v>
      </c>
    </row>
    <row r="59" s="624" customFormat="1" ht="18" customHeight="1" spans="1:7">
      <c r="A59" s="649">
        <v>2010601</v>
      </c>
      <c r="B59" s="650" t="s">
        <v>142</v>
      </c>
      <c r="C59" s="651">
        <v>597</v>
      </c>
      <c r="D59" s="651">
        <v>589</v>
      </c>
      <c r="E59" s="652">
        <f t="shared" si="0"/>
        <v>-0.013</v>
      </c>
      <c r="F59" s="375" t="str">
        <f t="shared" si="1"/>
        <v>是</v>
      </c>
      <c r="G59" s="624" t="str">
        <f t="shared" si="2"/>
        <v>项</v>
      </c>
    </row>
    <row r="60" s="624" customFormat="1" ht="18" customHeight="1" spans="1:7">
      <c r="A60" s="649">
        <v>2010602</v>
      </c>
      <c r="B60" s="650" t="s">
        <v>143</v>
      </c>
      <c r="C60" s="651">
        <v>200</v>
      </c>
      <c r="D60" s="651">
        <v>190</v>
      </c>
      <c r="E60" s="652">
        <f t="shared" si="0"/>
        <v>-0.05</v>
      </c>
      <c r="F60" s="375" t="str">
        <f t="shared" si="1"/>
        <v>是</v>
      </c>
      <c r="G60" s="624" t="str">
        <f t="shared" si="2"/>
        <v>项</v>
      </c>
    </row>
    <row r="61" s="624" customFormat="1" ht="18" customHeight="1" spans="1:7">
      <c r="A61" s="649">
        <v>2010603</v>
      </c>
      <c r="B61" s="650" t="s">
        <v>144</v>
      </c>
      <c r="C61" s="651"/>
      <c r="D61" s="651"/>
      <c r="E61" s="652" t="str">
        <f t="shared" si="0"/>
        <v/>
      </c>
      <c r="F61" s="375" t="str">
        <f t="shared" si="1"/>
        <v>否</v>
      </c>
      <c r="G61" s="624" t="str">
        <f t="shared" si="2"/>
        <v>项</v>
      </c>
    </row>
    <row r="62" s="624" customFormat="1" ht="18" customHeight="1" spans="1:7">
      <c r="A62" s="649">
        <v>2010604</v>
      </c>
      <c r="B62" s="650" t="s">
        <v>179</v>
      </c>
      <c r="C62" s="651"/>
      <c r="D62" s="651"/>
      <c r="E62" s="652" t="str">
        <f t="shared" si="0"/>
        <v/>
      </c>
      <c r="F62" s="375" t="str">
        <f t="shared" si="1"/>
        <v>否</v>
      </c>
      <c r="G62" s="624" t="str">
        <f t="shared" si="2"/>
        <v>项</v>
      </c>
    </row>
    <row r="63" s="624" customFormat="1" ht="18" customHeight="1" spans="1:7">
      <c r="A63" s="649">
        <v>2010605</v>
      </c>
      <c r="B63" s="650" t="s">
        <v>180</v>
      </c>
      <c r="C63" s="651"/>
      <c r="D63" s="651"/>
      <c r="E63" s="652" t="str">
        <f t="shared" si="0"/>
        <v/>
      </c>
      <c r="F63" s="375" t="str">
        <f t="shared" si="1"/>
        <v>否</v>
      </c>
      <c r="G63" s="624" t="str">
        <f t="shared" si="2"/>
        <v>项</v>
      </c>
    </row>
    <row r="64" s="624" customFormat="1" ht="18" customHeight="1" spans="1:7">
      <c r="A64" s="649">
        <v>2010606</v>
      </c>
      <c r="B64" s="650" t="s">
        <v>181</v>
      </c>
      <c r="C64" s="651"/>
      <c r="D64" s="651"/>
      <c r="E64" s="652" t="str">
        <f t="shared" si="0"/>
        <v/>
      </c>
      <c r="F64" s="375" t="str">
        <f t="shared" si="1"/>
        <v>否</v>
      </c>
      <c r="G64" s="624" t="str">
        <f t="shared" si="2"/>
        <v>项</v>
      </c>
    </row>
    <row r="65" s="624" customFormat="1" ht="18" customHeight="1" spans="1:7">
      <c r="A65" s="649">
        <v>2010607</v>
      </c>
      <c r="B65" s="650" t="s">
        <v>182</v>
      </c>
      <c r="C65" s="651"/>
      <c r="D65" s="651"/>
      <c r="E65" s="652" t="str">
        <f t="shared" si="0"/>
        <v/>
      </c>
      <c r="F65" s="375" t="str">
        <f t="shared" si="1"/>
        <v>否</v>
      </c>
      <c r="G65" s="624" t="str">
        <f t="shared" si="2"/>
        <v>项</v>
      </c>
    </row>
    <row r="66" s="624" customFormat="1" ht="18" customHeight="1" spans="1:7">
      <c r="A66" s="649">
        <v>2010608</v>
      </c>
      <c r="B66" s="650" t="s">
        <v>183</v>
      </c>
      <c r="C66" s="651"/>
      <c r="D66" s="651"/>
      <c r="E66" s="652" t="str">
        <f t="shared" si="0"/>
        <v/>
      </c>
      <c r="F66" s="375" t="str">
        <f t="shared" si="1"/>
        <v>否</v>
      </c>
      <c r="G66" s="624" t="str">
        <f t="shared" si="2"/>
        <v>项</v>
      </c>
    </row>
    <row r="67" s="624" customFormat="1" ht="18" customHeight="1" spans="1:7">
      <c r="A67" s="649">
        <v>2010650</v>
      </c>
      <c r="B67" s="650" t="s">
        <v>151</v>
      </c>
      <c r="C67" s="651"/>
      <c r="D67" s="651"/>
      <c r="E67" s="652" t="str">
        <f t="shared" si="0"/>
        <v/>
      </c>
      <c r="F67" s="375" t="str">
        <f t="shared" si="1"/>
        <v>否</v>
      </c>
      <c r="G67" s="624" t="str">
        <f t="shared" si="2"/>
        <v>项</v>
      </c>
    </row>
    <row r="68" s="624" customFormat="1" ht="18" customHeight="1" spans="1:7">
      <c r="A68" s="649">
        <v>2010699</v>
      </c>
      <c r="B68" s="650" t="s">
        <v>184</v>
      </c>
      <c r="C68" s="651"/>
      <c r="D68" s="651"/>
      <c r="E68" s="652" t="str">
        <f t="shared" ref="E68:E131" si="3">IF(C68=0,"",IFERROR(D68/C68-1,0))</f>
        <v/>
      </c>
      <c r="F68" s="375" t="str">
        <f t="shared" ref="F68:F131" si="4">IF(LEN(A68)=3,"是",IF(B68&lt;&gt;"",IF(SUM(C68:D68)&lt;&gt;0,"是","否"),"是"))</f>
        <v>否</v>
      </c>
      <c r="G68" s="624" t="str">
        <f t="shared" ref="G68:G131" si="5">IF(LEN(A68)=3,"类",IF(LEN(A68)=5,"款","项"))</f>
        <v>项</v>
      </c>
    </row>
    <row r="69" s="624" customFormat="1" ht="18" customHeight="1" spans="1:7">
      <c r="A69" s="644">
        <v>20107</v>
      </c>
      <c r="B69" s="648" t="s">
        <v>185</v>
      </c>
      <c r="C69" s="646">
        <f>SUM(C70:C76)</f>
        <v>286</v>
      </c>
      <c r="D69" s="646">
        <f>((SUM(D70:D76))+0)+0</f>
        <v>286</v>
      </c>
      <c r="E69" s="652">
        <f t="shared" si="3"/>
        <v>0</v>
      </c>
      <c r="F69" s="375" t="str">
        <f t="shared" si="4"/>
        <v>是</v>
      </c>
      <c r="G69" s="624" t="str">
        <f t="shared" si="5"/>
        <v>款</v>
      </c>
    </row>
    <row r="70" s="624" customFormat="1" ht="18" customHeight="1" spans="1:7">
      <c r="A70" s="649">
        <v>2010701</v>
      </c>
      <c r="B70" s="650" t="s">
        <v>142</v>
      </c>
      <c r="C70" s="651"/>
      <c r="D70" s="651"/>
      <c r="E70" s="652" t="str">
        <f t="shared" si="3"/>
        <v/>
      </c>
      <c r="F70" s="375" t="str">
        <f t="shared" si="4"/>
        <v>否</v>
      </c>
      <c r="G70" s="624" t="str">
        <f t="shared" si="5"/>
        <v>项</v>
      </c>
    </row>
    <row r="71" s="624" customFormat="1" ht="18" customHeight="1" spans="1:7">
      <c r="A71" s="649">
        <v>2010702</v>
      </c>
      <c r="B71" s="650" t="s">
        <v>143</v>
      </c>
      <c r="C71" s="651"/>
      <c r="D71" s="651"/>
      <c r="E71" s="652" t="str">
        <f t="shared" si="3"/>
        <v/>
      </c>
      <c r="F71" s="375" t="str">
        <f t="shared" si="4"/>
        <v>否</v>
      </c>
      <c r="G71" s="624" t="str">
        <f t="shared" si="5"/>
        <v>项</v>
      </c>
    </row>
    <row r="72" s="624" customFormat="1" ht="18" customHeight="1" spans="1:7">
      <c r="A72" s="649">
        <v>2010703</v>
      </c>
      <c r="B72" s="650" t="s">
        <v>144</v>
      </c>
      <c r="C72" s="651"/>
      <c r="D72" s="651"/>
      <c r="E72" s="652" t="str">
        <f t="shared" si="3"/>
        <v/>
      </c>
      <c r="F72" s="375" t="str">
        <f t="shared" si="4"/>
        <v>否</v>
      </c>
      <c r="G72" s="624" t="str">
        <f t="shared" si="5"/>
        <v>项</v>
      </c>
    </row>
    <row r="73" s="624" customFormat="1" ht="18" customHeight="1" spans="1:7">
      <c r="A73" s="649">
        <v>2010709</v>
      </c>
      <c r="B73" s="650" t="s">
        <v>182</v>
      </c>
      <c r="C73" s="651"/>
      <c r="D73" s="651"/>
      <c r="E73" s="652" t="str">
        <f t="shared" si="3"/>
        <v/>
      </c>
      <c r="F73" s="375" t="str">
        <f t="shared" si="4"/>
        <v>否</v>
      </c>
      <c r="G73" s="624" t="str">
        <f t="shared" si="5"/>
        <v>项</v>
      </c>
    </row>
    <row r="74" s="624" customFormat="1" ht="18" customHeight="1" spans="1:7">
      <c r="A74" s="653">
        <v>2010710</v>
      </c>
      <c r="B74" s="650" t="s">
        <v>186</v>
      </c>
      <c r="C74" s="651"/>
      <c r="D74" s="651"/>
      <c r="E74" s="652" t="str">
        <f t="shared" si="3"/>
        <v/>
      </c>
      <c r="F74" s="375" t="str">
        <f t="shared" si="4"/>
        <v>否</v>
      </c>
      <c r="G74" s="624" t="str">
        <f t="shared" si="5"/>
        <v>项</v>
      </c>
    </row>
    <row r="75" s="624" customFormat="1" ht="18" customHeight="1" spans="1:7">
      <c r="A75" s="649">
        <v>2010750</v>
      </c>
      <c r="B75" s="650" t="s">
        <v>151</v>
      </c>
      <c r="C75" s="651"/>
      <c r="D75" s="651"/>
      <c r="E75" s="652" t="str">
        <f t="shared" si="3"/>
        <v/>
      </c>
      <c r="F75" s="375" t="str">
        <f t="shared" si="4"/>
        <v>否</v>
      </c>
      <c r="G75" s="624" t="str">
        <f t="shared" si="5"/>
        <v>项</v>
      </c>
    </row>
    <row r="76" s="624" customFormat="1" ht="18" customHeight="1" spans="1:7">
      <c r="A76" s="649">
        <v>2010799</v>
      </c>
      <c r="B76" s="650" t="s">
        <v>187</v>
      </c>
      <c r="C76" s="651">
        <v>286</v>
      </c>
      <c r="D76" s="651">
        <v>286</v>
      </c>
      <c r="E76" s="652">
        <f t="shared" si="3"/>
        <v>0</v>
      </c>
      <c r="F76" s="375" t="str">
        <f t="shared" si="4"/>
        <v>是</v>
      </c>
      <c r="G76" s="624" t="str">
        <f t="shared" si="5"/>
        <v>项</v>
      </c>
    </row>
    <row r="77" s="625" customFormat="1" ht="18" customHeight="1" spans="1:7">
      <c r="A77" s="644">
        <v>20108</v>
      </c>
      <c r="B77" s="648" t="s">
        <v>188</v>
      </c>
      <c r="C77" s="646">
        <f>SUM(C78:C85)</f>
        <v>0</v>
      </c>
      <c r="D77" s="646">
        <f>((SUM(D78:D85))+0)+0</f>
        <v>10</v>
      </c>
      <c r="E77" s="647" t="str">
        <f t="shared" si="3"/>
        <v/>
      </c>
      <c r="F77" s="382" t="str">
        <f t="shared" si="4"/>
        <v>是</v>
      </c>
      <c r="G77" s="625" t="str">
        <f t="shared" si="5"/>
        <v>款</v>
      </c>
    </row>
    <row r="78" s="624" customFormat="1" ht="18" customHeight="1" spans="1:7">
      <c r="A78" s="649">
        <v>2010801</v>
      </c>
      <c r="B78" s="650" t="s">
        <v>142</v>
      </c>
      <c r="C78" s="651"/>
      <c r="D78" s="651"/>
      <c r="E78" s="652" t="str">
        <f t="shared" si="3"/>
        <v/>
      </c>
      <c r="F78" s="375" t="str">
        <f t="shared" si="4"/>
        <v>否</v>
      </c>
      <c r="G78" s="624" t="str">
        <f t="shared" si="5"/>
        <v>项</v>
      </c>
    </row>
    <row r="79" s="624" customFormat="1" ht="18" customHeight="1" spans="1:7">
      <c r="A79" s="649">
        <v>2010802</v>
      </c>
      <c r="B79" s="650" t="s">
        <v>143</v>
      </c>
      <c r="C79" s="651"/>
      <c r="D79" s="651"/>
      <c r="E79" s="652" t="str">
        <f t="shared" si="3"/>
        <v/>
      </c>
      <c r="F79" s="375" t="str">
        <f t="shared" si="4"/>
        <v>否</v>
      </c>
      <c r="G79" s="624" t="str">
        <f t="shared" si="5"/>
        <v>项</v>
      </c>
    </row>
    <row r="80" s="624" customFormat="1" ht="18" customHeight="1" spans="1:7">
      <c r="A80" s="649">
        <v>2010803</v>
      </c>
      <c r="B80" s="650" t="s">
        <v>144</v>
      </c>
      <c r="C80" s="651"/>
      <c r="D80" s="651"/>
      <c r="E80" s="652" t="str">
        <f t="shared" si="3"/>
        <v/>
      </c>
      <c r="F80" s="375" t="str">
        <f t="shared" si="4"/>
        <v>否</v>
      </c>
      <c r="G80" s="624" t="str">
        <f t="shared" si="5"/>
        <v>项</v>
      </c>
    </row>
    <row r="81" s="624" customFormat="1" ht="18" customHeight="1" spans="1:7">
      <c r="A81" s="649">
        <v>2010804</v>
      </c>
      <c r="B81" s="650" t="s">
        <v>189</v>
      </c>
      <c r="C81" s="651"/>
      <c r="D81" s="651">
        <v>10</v>
      </c>
      <c r="E81" s="652" t="str">
        <f t="shared" si="3"/>
        <v/>
      </c>
      <c r="F81" s="375" t="str">
        <f t="shared" si="4"/>
        <v>是</v>
      </c>
      <c r="G81" s="624" t="str">
        <f t="shared" si="5"/>
        <v>项</v>
      </c>
    </row>
    <row r="82" s="624" customFormat="1" ht="18" customHeight="1" spans="1:7">
      <c r="A82" s="649">
        <v>2010805</v>
      </c>
      <c r="B82" s="650" t="s">
        <v>190</v>
      </c>
      <c r="C82" s="651"/>
      <c r="D82" s="651"/>
      <c r="E82" s="652" t="str">
        <f t="shared" si="3"/>
        <v/>
      </c>
      <c r="F82" s="375" t="str">
        <f t="shared" si="4"/>
        <v>否</v>
      </c>
      <c r="G82" s="624" t="str">
        <f t="shared" si="5"/>
        <v>项</v>
      </c>
    </row>
    <row r="83" s="624" customFormat="1" ht="18" customHeight="1" spans="1:7">
      <c r="A83" s="649">
        <v>2010806</v>
      </c>
      <c r="B83" s="650" t="s">
        <v>182</v>
      </c>
      <c r="C83" s="651"/>
      <c r="D83" s="651"/>
      <c r="E83" s="652" t="str">
        <f t="shared" si="3"/>
        <v/>
      </c>
      <c r="F83" s="375" t="str">
        <f t="shared" si="4"/>
        <v>否</v>
      </c>
      <c r="G83" s="624" t="str">
        <f t="shared" si="5"/>
        <v>项</v>
      </c>
    </row>
    <row r="84" s="624" customFormat="1" ht="18" customHeight="1" spans="1:7">
      <c r="A84" s="649">
        <v>2010850</v>
      </c>
      <c r="B84" s="650" t="s">
        <v>151</v>
      </c>
      <c r="C84" s="651"/>
      <c r="D84" s="651"/>
      <c r="E84" s="652" t="str">
        <f t="shared" si="3"/>
        <v/>
      </c>
      <c r="F84" s="375" t="str">
        <f t="shared" si="4"/>
        <v>否</v>
      </c>
      <c r="G84" s="624" t="str">
        <f t="shared" si="5"/>
        <v>项</v>
      </c>
    </row>
    <row r="85" s="624" customFormat="1" ht="18" customHeight="1" spans="1:7">
      <c r="A85" s="649">
        <v>2010899</v>
      </c>
      <c r="B85" s="650" t="s">
        <v>191</v>
      </c>
      <c r="C85" s="651"/>
      <c r="D85" s="651"/>
      <c r="E85" s="652" t="str">
        <f t="shared" si="3"/>
        <v/>
      </c>
      <c r="F85" s="375" t="str">
        <f t="shared" si="4"/>
        <v>否</v>
      </c>
      <c r="G85" s="624" t="str">
        <f t="shared" si="5"/>
        <v>项</v>
      </c>
    </row>
    <row r="86" s="624" customFormat="1" ht="18" customHeight="1" spans="1:7">
      <c r="A86" s="644">
        <v>20109</v>
      </c>
      <c r="B86" s="648" t="s">
        <v>192</v>
      </c>
      <c r="C86" s="646">
        <f>SUM(C87:C98)</f>
        <v>0</v>
      </c>
      <c r="D86" s="646">
        <f>((((SUM(D87:D98))+0)+0)+0)+0</f>
        <v>0</v>
      </c>
      <c r="E86" s="652" t="str">
        <f t="shared" si="3"/>
        <v/>
      </c>
      <c r="F86" s="375" t="str">
        <f t="shared" si="4"/>
        <v>否</v>
      </c>
      <c r="G86" s="624" t="str">
        <f t="shared" si="5"/>
        <v>款</v>
      </c>
    </row>
    <row r="87" s="624" customFormat="1" ht="18" customHeight="1" spans="1:7">
      <c r="A87" s="649">
        <v>2010901</v>
      </c>
      <c r="B87" s="650" t="s">
        <v>142</v>
      </c>
      <c r="C87" s="651"/>
      <c r="D87" s="651"/>
      <c r="E87" s="652" t="str">
        <f t="shared" si="3"/>
        <v/>
      </c>
      <c r="F87" s="375" t="str">
        <f t="shared" si="4"/>
        <v>否</v>
      </c>
      <c r="G87" s="624" t="str">
        <f t="shared" si="5"/>
        <v>项</v>
      </c>
    </row>
    <row r="88" s="624" customFormat="1" ht="18" customHeight="1" spans="1:7">
      <c r="A88" s="649">
        <v>2010902</v>
      </c>
      <c r="B88" s="650" t="s">
        <v>143</v>
      </c>
      <c r="C88" s="651"/>
      <c r="D88" s="651"/>
      <c r="E88" s="652" t="str">
        <f t="shared" si="3"/>
        <v/>
      </c>
      <c r="F88" s="375" t="str">
        <f t="shared" si="4"/>
        <v>否</v>
      </c>
      <c r="G88" s="624" t="str">
        <f t="shared" si="5"/>
        <v>项</v>
      </c>
    </row>
    <row r="89" s="624" customFormat="1" ht="18" customHeight="1" spans="1:7">
      <c r="A89" s="649">
        <v>2010903</v>
      </c>
      <c r="B89" s="650" t="s">
        <v>144</v>
      </c>
      <c r="C89" s="651"/>
      <c r="D89" s="651"/>
      <c r="E89" s="652" t="str">
        <f t="shared" si="3"/>
        <v/>
      </c>
      <c r="F89" s="375" t="str">
        <f t="shared" si="4"/>
        <v>否</v>
      </c>
      <c r="G89" s="624" t="str">
        <f t="shared" si="5"/>
        <v>项</v>
      </c>
    </row>
    <row r="90" s="624" customFormat="1" ht="18" customHeight="1" spans="1:7">
      <c r="A90" s="649">
        <v>2010905</v>
      </c>
      <c r="B90" s="650" t="s">
        <v>193</v>
      </c>
      <c r="C90" s="651"/>
      <c r="D90" s="651"/>
      <c r="E90" s="652" t="str">
        <f t="shared" si="3"/>
        <v/>
      </c>
      <c r="F90" s="375" t="str">
        <f t="shared" si="4"/>
        <v>否</v>
      </c>
      <c r="G90" s="624" t="str">
        <f t="shared" si="5"/>
        <v>项</v>
      </c>
    </row>
    <row r="91" s="624" customFormat="1" ht="18" customHeight="1" spans="1:7">
      <c r="A91" s="649">
        <v>2010907</v>
      </c>
      <c r="B91" s="650" t="s">
        <v>194</v>
      </c>
      <c r="C91" s="651"/>
      <c r="D91" s="651"/>
      <c r="E91" s="652" t="str">
        <f t="shared" si="3"/>
        <v/>
      </c>
      <c r="F91" s="375" t="str">
        <f t="shared" si="4"/>
        <v>否</v>
      </c>
      <c r="G91" s="624" t="str">
        <f t="shared" si="5"/>
        <v>项</v>
      </c>
    </row>
    <row r="92" s="624" customFormat="1" ht="18" customHeight="1" spans="1:7">
      <c r="A92" s="649">
        <v>2010908</v>
      </c>
      <c r="B92" s="650" t="s">
        <v>182</v>
      </c>
      <c r="C92" s="651"/>
      <c r="D92" s="651"/>
      <c r="E92" s="652" t="str">
        <f t="shared" si="3"/>
        <v/>
      </c>
      <c r="F92" s="375" t="str">
        <f t="shared" si="4"/>
        <v>否</v>
      </c>
      <c r="G92" s="624" t="str">
        <f t="shared" si="5"/>
        <v>项</v>
      </c>
    </row>
    <row r="93" s="624" customFormat="1" ht="18" customHeight="1" spans="1:7">
      <c r="A93" s="649">
        <v>2010909</v>
      </c>
      <c r="B93" s="650" t="s">
        <v>195</v>
      </c>
      <c r="C93" s="651"/>
      <c r="D93" s="651"/>
      <c r="E93" s="652" t="str">
        <f t="shared" si="3"/>
        <v/>
      </c>
      <c r="F93" s="375" t="str">
        <f t="shared" si="4"/>
        <v>否</v>
      </c>
      <c r="G93" s="624" t="str">
        <f t="shared" si="5"/>
        <v>项</v>
      </c>
    </row>
    <row r="94" s="624" customFormat="1" ht="18" customHeight="1" spans="1:7">
      <c r="A94" s="649">
        <v>2010910</v>
      </c>
      <c r="B94" s="650" t="s">
        <v>196</v>
      </c>
      <c r="C94" s="651"/>
      <c r="D94" s="651"/>
      <c r="E94" s="652" t="str">
        <f t="shared" si="3"/>
        <v/>
      </c>
      <c r="F94" s="375" t="str">
        <f t="shared" si="4"/>
        <v>否</v>
      </c>
      <c r="G94" s="624" t="str">
        <f t="shared" si="5"/>
        <v>项</v>
      </c>
    </row>
    <row r="95" s="624" customFormat="1" ht="18" customHeight="1" spans="1:7">
      <c r="A95" s="649">
        <v>2010911</v>
      </c>
      <c r="B95" s="650" t="s">
        <v>197</v>
      </c>
      <c r="C95" s="651"/>
      <c r="D95" s="651"/>
      <c r="E95" s="652" t="str">
        <f t="shared" si="3"/>
        <v/>
      </c>
      <c r="F95" s="375" t="str">
        <f t="shared" si="4"/>
        <v>否</v>
      </c>
      <c r="G95" s="624" t="str">
        <f t="shared" si="5"/>
        <v>项</v>
      </c>
    </row>
    <row r="96" s="624" customFormat="1" ht="18" customHeight="1" spans="1:7">
      <c r="A96" s="649">
        <v>2010912</v>
      </c>
      <c r="B96" s="650" t="s">
        <v>198</v>
      </c>
      <c r="C96" s="651"/>
      <c r="D96" s="651"/>
      <c r="E96" s="652" t="str">
        <f t="shared" si="3"/>
        <v/>
      </c>
      <c r="F96" s="375" t="str">
        <f t="shared" si="4"/>
        <v>否</v>
      </c>
      <c r="G96" s="624" t="str">
        <f t="shared" si="5"/>
        <v>项</v>
      </c>
    </row>
    <row r="97" s="624" customFormat="1" ht="18" customHeight="1" spans="1:7">
      <c r="A97" s="649">
        <v>2010950</v>
      </c>
      <c r="B97" s="650" t="s">
        <v>151</v>
      </c>
      <c r="C97" s="651"/>
      <c r="D97" s="651"/>
      <c r="E97" s="652" t="str">
        <f t="shared" si="3"/>
        <v/>
      </c>
      <c r="F97" s="375" t="str">
        <f t="shared" si="4"/>
        <v>否</v>
      </c>
      <c r="G97" s="624" t="str">
        <f t="shared" si="5"/>
        <v>项</v>
      </c>
    </row>
    <row r="98" s="624" customFormat="1" ht="18" customHeight="1" spans="1:7">
      <c r="A98" s="649">
        <v>2010999</v>
      </c>
      <c r="B98" s="650" t="s">
        <v>199</v>
      </c>
      <c r="C98" s="651"/>
      <c r="D98" s="651"/>
      <c r="E98" s="652" t="str">
        <f t="shared" si="3"/>
        <v/>
      </c>
      <c r="F98" s="375" t="str">
        <f t="shared" si="4"/>
        <v>否</v>
      </c>
      <c r="G98" s="624" t="str">
        <f t="shared" si="5"/>
        <v>项</v>
      </c>
    </row>
    <row r="99" s="625" customFormat="1" ht="18" customHeight="1" spans="1:7">
      <c r="A99" s="644">
        <v>20111</v>
      </c>
      <c r="B99" s="648" t="s">
        <v>200</v>
      </c>
      <c r="C99" s="646">
        <f>SUM(C100:C107)</f>
        <v>2039</v>
      </c>
      <c r="D99" s="646">
        <f>((((SUM(D100:D107))+0)+0)+0)+0</f>
        <v>2380</v>
      </c>
      <c r="E99" s="647">
        <f t="shared" si="3"/>
        <v>0.167</v>
      </c>
      <c r="F99" s="382" t="str">
        <f t="shared" si="4"/>
        <v>是</v>
      </c>
      <c r="G99" s="625" t="str">
        <f t="shared" si="5"/>
        <v>款</v>
      </c>
    </row>
    <row r="100" s="624" customFormat="1" ht="18" customHeight="1" spans="1:7">
      <c r="A100" s="649">
        <v>2011101</v>
      </c>
      <c r="B100" s="650" t="s">
        <v>142</v>
      </c>
      <c r="C100" s="651">
        <v>1839</v>
      </c>
      <c r="D100" s="651">
        <v>2170</v>
      </c>
      <c r="E100" s="652">
        <f t="shared" si="3"/>
        <v>0.18</v>
      </c>
      <c r="F100" s="375" t="str">
        <f t="shared" si="4"/>
        <v>是</v>
      </c>
      <c r="G100" s="624" t="str">
        <f t="shared" si="5"/>
        <v>项</v>
      </c>
    </row>
    <row r="101" s="624" customFormat="1" ht="18" customHeight="1" spans="1:7">
      <c r="A101" s="649">
        <v>2011102</v>
      </c>
      <c r="B101" s="650" t="s">
        <v>143</v>
      </c>
      <c r="C101" s="651"/>
      <c r="D101" s="651"/>
      <c r="E101" s="652" t="str">
        <f t="shared" si="3"/>
        <v/>
      </c>
      <c r="F101" s="375" t="str">
        <f t="shared" si="4"/>
        <v>否</v>
      </c>
      <c r="G101" s="624" t="str">
        <f t="shared" si="5"/>
        <v>项</v>
      </c>
    </row>
    <row r="102" s="624" customFormat="1" ht="18" customHeight="1" spans="1:7">
      <c r="A102" s="649">
        <v>2011103</v>
      </c>
      <c r="B102" s="650" t="s">
        <v>144</v>
      </c>
      <c r="C102" s="651"/>
      <c r="D102" s="651"/>
      <c r="E102" s="652" t="str">
        <f t="shared" si="3"/>
        <v/>
      </c>
      <c r="F102" s="375" t="str">
        <f t="shared" si="4"/>
        <v>否</v>
      </c>
      <c r="G102" s="624" t="str">
        <f t="shared" si="5"/>
        <v>项</v>
      </c>
    </row>
    <row r="103" s="624" customFormat="1" ht="18" customHeight="1" spans="1:7">
      <c r="A103" s="649">
        <v>2011104</v>
      </c>
      <c r="B103" s="650" t="s">
        <v>201</v>
      </c>
      <c r="C103" s="651">
        <v>0</v>
      </c>
      <c r="D103" s="651"/>
      <c r="E103" s="652" t="str">
        <f t="shared" si="3"/>
        <v/>
      </c>
      <c r="F103" s="375" t="str">
        <f t="shared" si="4"/>
        <v>否</v>
      </c>
      <c r="G103" s="624" t="str">
        <f t="shared" si="5"/>
        <v>项</v>
      </c>
    </row>
    <row r="104" s="624" customFormat="1" ht="18" customHeight="1" spans="1:7">
      <c r="A104" s="649">
        <v>2011105</v>
      </c>
      <c r="B104" s="650" t="s">
        <v>202</v>
      </c>
      <c r="C104" s="651"/>
      <c r="D104" s="651"/>
      <c r="E104" s="652" t="str">
        <f t="shared" si="3"/>
        <v/>
      </c>
      <c r="F104" s="375" t="str">
        <f t="shared" si="4"/>
        <v>否</v>
      </c>
      <c r="G104" s="624" t="str">
        <f t="shared" si="5"/>
        <v>项</v>
      </c>
    </row>
    <row r="105" s="624" customFormat="1" ht="18" customHeight="1" spans="1:7">
      <c r="A105" s="649">
        <v>2011106</v>
      </c>
      <c r="B105" s="650" t="s">
        <v>203</v>
      </c>
      <c r="C105" s="651"/>
      <c r="D105" s="651"/>
      <c r="E105" s="652" t="str">
        <f t="shared" si="3"/>
        <v/>
      </c>
      <c r="F105" s="375" t="str">
        <f t="shared" si="4"/>
        <v>否</v>
      </c>
      <c r="G105" s="624" t="str">
        <f t="shared" si="5"/>
        <v>项</v>
      </c>
    </row>
    <row r="106" s="624" customFormat="1" ht="18" customHeight="1" spans="1:7">
      <c r="A106" s="649">
        <v>2011150</v>
      </c>
      <c r="B106" s="650" t="s">
        <v>151</v>
      </c>
      <c r="C106" s="651">
        <v>0</v>
      </c>
      <c r="D106" s="651">
        <v>20</v>
      </c>
      <c r="E106" s="652" t="str">
        <f t="shared" si="3"/>
        <v/>
      </c>
      <c r="F106" s="375" t="str">
        <f t="shared" si="4"/>
        <v>是</v>
      </c>
      <c r="G106" s="624" t="str">
        <f t="shared" si="5"/>
        <v>项</v>
      </c>
    </row>
    <row r="107" s="624" customFormat="1" ht="18" customHeight="1" spans="1:7">
      <c r="A107" s="649">
        <v>2011199</v>
      </c>
      <c r="B107" s="650" t="s">
        <v>204</v>
      </c>
      <c r="C107" s="651">
        <v>200</v>
      </c>
      <c r="D107" s="651">
        <v>190</v>
      </c>
      <c r="E107" s="652">
        <f t="shared" si="3"/>
        <v>-0.05</v>
      </c>
      <c r="F107" s="375" t="str">
        <f t="shared" si="4"/>
        <v>是</v>
      </c>
      <c r="G107" s="624" t="str">
        <f t="shared" si="5"/>
        <v>项</v>
      </c>
    </row>
    <row r="108" s="625" customFormat="1" ht="18" customHeight="1" spans="1:7">
      <c r="A108" s="644">
        <v>20113</v>
      </c>
      <c r="B108" s="648" t="s">
        <v>205</v>
      </c>
      <c r="C108" s="646">
        <f>SUM(C109:C118)</f>
        <v>943</v>
      </c>
      <c r="D108" s="646">
        <f>((((SUM(D109:D118))+0)+0)+0)+0</f>
        <v>1002</v>
      </c>
      <c r="E108" s="647">
        <f t="shared" si="3"/>
        <v>0.063</v>
      </c>
      <c r="F108" s="382" t="str">
        <f t="shared" si="4"/>
        <v>是</v>
      </c>
      <c r="G108" s="625" t="str">
        <f t="shared" si="5"/>
        <v>款</v>
      </c>
    </row>
    <row r="109" s="624" customFormat="1" ht="18" customHeight="1" spans="1:7">
      <c r="A109" s="649">
        <v>2011301</v>
      </c>
      <c r="B109" s="650" t="s">
        <v>142</v>
      </c>
      <c r="C109" s="651">
        <v>803</v>
      </c>
      <c r="D109" s="651">
        <v>878</v>
      </c>
      <c r="E109" s="652">
        <f t="shared" si="3"/>
        <v>0.093</v>
      </c>
      <c r="F109" s="375" t="str">
        <f t="shared" si="4"/>
        <v>是</v>
      </c>
      <c r="G109" s="624" t="str">
        <f t="shared" si="5"/>
        <v>项</v>
      </c>
    </row>
    <row r="110" s="624" customFormat="1" ht="18" customHeight="1" spans="1:7">
      <c r="A110" s="649">
        <v>2011302</v>
      </c>
      <c r="B110" s="650" t="s">
        <v>143</v>
      </c>
      <c r="C110" s="651">
        <v>10</v>
      </c>
      <c r="D110" s="651"/>
      <c r="E110" s="652">
        <f t="shared" si="3"/>
        <v>-1</v>
      </c>
      <c r="F110" s="375" t="str">
        <f t="shared" si="4"/>
        <v>是</v>
      </c>
      <c r="G110" s="624" t="str">
        <f t="shared" si="5"/>
        <v>项</v>
      </c>
    </row>
    <row r="111" s="624" customFormat="1" ht="18" customHeight="1" spans="1:7">
      <c r="A111" s="649">
        <v>2011303</v>
      </c>
      <c r="B111" s="650" t="s">
        <v>144</v>
      </c>
      <c r="C111" s="651"/>
      <c r="D111" s="651"/>
      <c r="E111" s="652" t="str">
        <f t="shared" si="3"/>
        <v/>
      </c>
      <c r="F111" s="375" t="str">
        <f t="shared" si="4"/>
        <v>否</v>
      </c>
      <c r="G111" s="624" t="str">
        <f t="shared" si="5"/>
        <v>项</v>
      </c>
    </row>
    <row r="112" s="624" customFormat="1" ht="18" customHeight="1" spans="1:7">
      <c r="A112" s="649">
        <v>2011304</v>
      </c>
      <c r="B112" s="650" t="s">
        <v>206</v>
      </c>
      <c r="C112" s="651"/>
      <c r="D112" s="651"/>
      <c r="E112" s="652" t="str">
        <f t="shared" si="3"/>
        <v/>
      </c>
      <c r="F112" s="375" t="str">
        <f t="shared" si="4"/>
        <v>否</v>
      </c>
      <c r="G112" s="624" t="str">
        <f t="shared" si="5"/>
        <v>项</v>
      </c>
    </row>
    <row r="113" s="624" customFormat="1" ht="18" customHeight="1" spans="1:7">
      <c r="A113" s="649">
        <v>2011305</v>
      </c>
      <c r="B113" s="650" t="s">
        <v>207</v>
      </c>
      <c r="C113" s="651"/>
      <c r="D113" s="651"/>
      <c r="E113" s="652" t="str">
        <f t="shared" si="3"/>
        <v/>
      </c>
      <c r="F113" s="375" t="str">
        <f t="shared" si="4"/>
        <v>否</v>
      </c>
      <c r="G113" s="624" t="str">
        <f t="shared" si="5"/>
        <v>项</v>
      </c>
    </row>
    <row r="114" s="624" customFormat="1" ht="18" customHeight="1" spans="1:7">
      <c r="A114" s="649">
        <v>2011306</v>
      </c>
      <c r="B114" s="650" t="s">
        <v>208</v>
      </c>
      <c r="C114" s="651"/>
      <c r="D114" s="651"/>
      <c r="E114" s="652" t="str">
        <f t="shared" si="3"/>
        <v/>
      </c>
      <c r="F114" s="375" t="str">
        <f t="shared" si="4"/>
        <v>否</v>
      </c>
      <c r="G114" s="624" t="str">
        <f t="shared" si="5"/>
        <v>项</v>
      </c>
    </row>
    <row r="115" s="624" customFormat="1" ht="18" customHeight="1" spans="1:7">
      <c r="A115" s="649">
        <v>2011307</v>
      </c>
      <c r="B115" s="650" t="s">
        <v>209</v>
      </c>
      <c r="C115" s="651"/>
      <c r="D115" s="651"/>
      <c r="E115" s="652" t="str">
        <f t="shared" si="3"/>
        <v/>
      </c>
      <c r="F115" s="375" t="str">
        <f t="shared" si="4"/>
        <v>否</v>
      </c>
      <c r="G115" s="624" t="str">
        <f t="shared" si="5"/>
        <v>项</v>
      </c>
    </row>
    <row r="116" s="624" customFormat="1" ht="18" customHeight="1" spans="1:7">
      <c r="A116" s="649">
        <v>2011308</v>
      </c>
      <c r="B116" s="650" t="s">
        <v>210</v>
      </c>
      <c r="C116" s="651">
        <v>50</v>
      </c>
      <c r="D116" s="651">
        <v>50</v>
      </c>
      <c r="E116" s="652">
        <f t="shared" si="3"/>
        <v>0</v>
      </c>
      <c r="F116" s="375" t="str">
        <f t="shared" si="4"/>
        <v>是</v>
      </c>
      <c r="G116" s="624" t="str">
        <f t="shared" si="5"/>
        <v>项</v>
      </c>
    </row>
    <row r="117" s="624" customFormat="1" ht="18" customHeight="1" spans="1:7">
      <c r="A117" s="649">
        <v>2011350</v>
      </c>
      <c r="B117" s="650" t="s">
        <v>151</v>
      </c>
      <c r="C117" s="651">
        <v>0</v>
      </c>
      <c r="D117" s="651">
        <v>0</v>
      </c>
      <c r="E117" s="652" t="str">
        <f t="shared" si="3"/>
        <v/>
      </c>
      <c r="F117" s="375" t="str">
        <f t="shared" si="4"/>
        <v>否</v>
      </c>
      <c r="G117" s="624" t="str">
        <f t="shared" si="5"/>
        <v>项</v>
      </c>
    </row>
    <row r="118" s="624" customFormat="1" ht="18" customHeight="1" spans="1:7">
      <c r="A118" s="649">
        <v>2011399</v>
      </c>
      <c r="B118" s="650" t="s">
        <v>211</v>
      </c>
      <c r="C118" s="651">
        <v>80</v>
      </c>
      <c r="D118" s="651">
        <v>74</v>
      </c>
      <c r="E118" s="652">
        <f t="shared" si="3"/>
        <v>-0.075</v>
      </c>
      <c r="F118" s="375" t="str">
        <f t="shared" si="4"/>
        <v>是</v>
      </c>
      <c r="G118" s="624" t="str">
        <f t="shared" si="5"/>
        <v>项</v>
      </c>
    </row>
    <row r="119" s="624" customFormat="1" ht="18" customHeight="1" spans="1:7">
      <c r="A119" s="644">
        <v>20114</v>
      </c>
      <c r="B119" s="648" t="s">
        <v>212</v>
      </c>
      <c r="C119" s="646">
        <f>SUM(C120:C130)</f>
        <v>0</v>
      </c>
      <c r="D119" s="646">
        <f>((((SUM(D120:D130))+0)+0)+0)+0</f>
        <v>0</v>
      </c>
      <c r="E119" s="652" t="str">
        <f t="shared" si="3"/>
        <v/>
      </c>
      <c r="F119" s="375" t="str">
        <f t="shared" si="4"/>
        <v>否</v>
      </c>
      <c r="G119" s="624" t="str">
        <f t="shared" si="5"/>
        <v>款</v>
      </c>
    </row>
    <row r="120" s="624" customFormat="1" ht="18" customHeight="1" spans="1:7">
      <c r="A120" s="649">
        <v>2011401</v>
      </c>
      <c r="B120" s="650" t="s">
        <v>142</v>
      </c>
      <c r="C120" s="651"/>
      <c r="D120" s="651"/>
      <c r="E120" s="652" t="str">
        <f t="shared" si="3"/>
        <v/>
      </c>
      <c r="F120" s="375" t="str">
        <f t="shared" si="4"/>
        <v>否</v>
      </c>
      <c r="G120" s="624" t="str">
        <f t="shared" si="5"/>
        <v>项</v>
      </c>
    </row>
    <row r="121" s="624" customFormat="1" ht="18" customHeight="1" spans="1:7">
      <c r="A121" s="649">
        <v>2011402</v>
      </c>
      <c r="B121" s="650" t="s">
        <v>143</v>
      </c>
      <c r="C121" s="651"/>
      <c r="D121" s="651"/>
      <c r="E121" s="652" t="str">
        <f t="shared" si="3"/>
        <v/>
      </c>
      <c r="F121" s="375" t="str">
        <f t="shared" si="4"/>
        <v>否</v>
      </c>
      <c r="G121" s="624" t="str">
        <f t="shared" si="5"/>
        <v>项</v>
      </c>
    </row>
    <row r="122" s="624" customFormat="1" ht="18" customHeight="1" spans="1:7">
      <c r="A122" s="649">
        <v>2011403</v>
      </c>
      <c r="B122" s="650" t="s">
        <v>144</v>
      </c>
      <c r="C122" s="651"/>
      <c r="D122" s="651"/>
      <c r="E122" s="652" t="str">
        <f t="shared" si="3"/>
        <v/>
      </c>
      <c r="F122" s="375" t="str">
        <f t="shared" si="4"/>
        <v>否</v>
      </c>
      <c r="G122" s="624" t="str">
        <f t="shared" si="5"/>
        <v>项</v>
      </c>
    </row>
    <row r="123" s="624" customFormat="1" ht="18" customHeight="1" spans="1:7">
      <c r="A123" s="649">
        <v>2011404</v>
      </c>
      <c r="B123" s="650" t="s">
        <v>213</v>
      </c>
      <c r="C123" s="651"/>
      <c r="D123" s="651"/>
      <c r="E123" s="652" t="str">
        <f t="shared" si="3"/>
        <v/>
      </c>
      <c r="F123" s="375" t="str">
        <f t="shared" si="4"/>
        <v>否</v>
      </c>
      <c r="G123" s="624" t="str">
        <f t="shared" si="5"/>
        <v>项</v>
      </c>
    </row>
    <row r="124" s="624" customFormat="1" ht="18" customHeight="1" spans="1:7">
      <c r="A124" s="649">
        <v>2011405</v>
      </c>
      <c r="B124" s="650" t="s">
        <v>214</v>
      </c>
      <c r="C124" s="651"/>
      <c r="D124" s="651"/>
      <c r="E124" s="652" t="str">
        <f t="shared" si="3"/>
        <v/>
      </c>
      <c r="F124" s="375" t="str">
        <f t="shared" si="4"/>
        <v>否</v>
      </c>
      <c r="G124" s="624" t="str">
        <f t="shared" si="5"/>
        <v>项</v>
      </c>
    </row>
    <row r="125" s="624" customFormat="1" ht="18" customHeight="1" spans="1:7">
      <c r="A125" s="649">
        <v>2011408</v>
      </c>
      <c r="B125" s="650" t="s">
        <v>215</v>
      </c>
      <c r="C125" s="651"/>
      <c r="D125" s="651"/>
      <c r="E125" s="652" t="str">
        <f t="shared" si="3"/>
        <v/>
      </c>
      <c r="F125" s="375" t="str">
        <f t="shared" si="4"/>
        <v>否</v>
      </c>
      <c r="G125" s="624" t="str">
        <f t="shared" si="5"/>
        <v>项</v>
      </c>
    </row>
    <row r="126" s="624" customFormat="1" ht="18" customHeight="1" spans="1:7">
      <c r="A126" s="649">
        <v>2011409</v>
      </c>
      <c r="B126" s="650" t="s">
        <v>216</v>
      </c>
      <c r="C126" s="651"/>
      <c r="D126" s="651"/>
      <c r="E126" s="652" t="str">
        <f t="shared" si="3"/>
        <v/>
      </c>
      <c r="F126" s="375" t="str">
        <f t="shared" si="4"/>
        <v>否</v>
      </c>
      <c r="G126" s="624" t="str">
        <f t="shared" si="5"/>
        <v>项</v>
      </c>
    </row>
    <row r="127" s="624" customFormat="1" ht="18" customHeight="1" spans="1:7">
      <c r="A127" s="649">
        <v>2011410</v>
      </c>
      <c r="B127" s="650" t="s">
        <v>217</v>
      </c>
      <c r="C127" s="651"/>
      <c r="D127" s="651"/>
      <c r="E127" s="652" t="str">
        <f t="shared" si="3"/>
        <v/>
      </c>
      <c r="F127" s="375" t="str">
        <f t="shared" si="4"/>
        <v>否</v>
      </c>
      <c r="G127" s="624" t="str">
        <f t="shared" si="5"/>
        <v>项</v>
      </c>
    </row>
    <row r="128" s="624" customFormat="1" ht="18" customHeight="1" spans="1:7">
      <c r="A128" s="649">
        <v>2011411</v>
      </c>
      <c r="B128" s="650" t="s">
        <v>218</v>
      </c>
      <c r="C128" s="651"/>
      <c r="D128" s="651"/>
      <c r="E128" s="652" t="str">
        <f t="shared" si="3"/>
        <v/>
      </c>
      <c r="F128" s="375" t="str">
        <f t="shared" si="4"/>
        <v>否</v>
      </c>
      <c r="G128" s="624" t="str">
        <f t="shared" si="5"/>
        <v>项</v>
      </c>
    </row>
    <row r="129" s="624" customFormat="1" ht="18" customHeight="1" spans="1:7">
      <c r="A129" s="649">
        <v>2011450</v>
      </c>
      <c r="B129" s="650" t="s">
        <v>151</v>
      </c>
      <c r="C129" s="651"/>
      <c r="D129" s="651"/>
      <c r="E129" s="652" t="str">
        <f t="shared" si="3"/>
        <v/>
      </c>
      <c r="F129" s="375" t="str">
        <f t="shared" si="4"/>
        <v>否</v>
      </c>
      <c r="G129" s="624" t="str">
        <f t="shared" si="5"/>
        <v>项</v>
      </c>
    </row>
    <row r="130" s="624" customFormat="1" ht="18" customHeight="1" spans="1:7">
      <c r="A130" s="649">
        <v>2011499</v>
      </c>
      <c r="B130" s="650" t="s">
        <v>219</v>
      </c>
      <c r="C130" s="651"/>
      <c r="D130" s="651"/>
      <c r="E130" s="652" t="str">
        <f t="shared" si="3"/>
        <v/>
      </c>
      <c r="F130" s="375" t="str">
        <f t="shared" si="4"/>
        <v>否</v>
      </c>
      <c r="G130" s="624" t="str">
        <f t="shared" si="5"/>
        <v>项</v>
      </c>
    </row>
    <row r="131" s="625" customFormat="1" ht="18" customHeight="1" spans="1:7">
      <c r="A131" s="644">
        <v>20123</v>
      </c>
      <c r="B131" s="648" t="s">
        <v>220</v>
      </c>
      <c r="C131" s="646">
        <f>SUM(C132:C137)</f>
        <v>751</v>
      </c>
      <c r="D131" s="646">
        <f>((((SUM(D132:D137))+0)+0)+0)+0</f>
        <v>245</v>
      </c>
      <c r="E131" s="647">
        <f t="shared" si="3"/>
        <v>-0.674</v>
      </c>
      <c r="F131" s="382" t="str">
        <f t="shared" si="4"/>
        <v>是</v>
      </c>
      <c r="G131" s="625" t="str">
        <f t="shared" si="5"/>
        <v>款</v>
      </c>
    </row>
    <row r="132" s="624" customFormat="1" ht="18" customHeight="1" spans="1:7">
      <c r="A132" s="649">
        <v>2012301</v>
      </c>
      <c r="B132" s="650" t="s">
        <v>142</v>
      </c>
      <c r="C132" s="651">
        <v>134</v>
      </c>
      <c r="D132" s="651">
        <v>138</v>
      </c>
      <c r="E132" s="652">
        <f t="shared" ref="E132:E195" si="6">IF(C132=0,"",IFERROR(D132/C132-1,0))</f>
        <v>0.03</v>
      </c>
      <c r="F132" s="375" t="str">
        <f t="shared" ref="F132:F195" si="7">IF(LEN(A132)=3,"是",IF(B132&lt;&gt;"",IF(SUM(C132:D132)&lt;&gt;0,"是","否"),"是"))</f>
        <v>是</v>
      </c>
      <c r="G132" s="624" t="str">
        <f t="shared" ref="G132:G195" si="8">IF(LEN(A132)=3,"类",IF(LEN(A132)=5,"款","项"))</f>
        <v>项</v>
      </c>
    </row>
    <row r="133" s="624" customFormat="1" ht="18" customHeight="1" spans="1:7">
      <c r="A133" s="649">
        <v>2012302</v>
      </c>
      <c r="B133" s="650" t="s">
        <v>143</v>
      </c>
      <c r="C133" s="651">
        <v>32</v>
      </c>
      <c r="D133" s="651">
        <v>32</v>
      </c>
      <c r="E133" s="652">
        <f t="shared" si="6"/>
        <v>0</v>
      </c>
      <c r="F133" s="375" t="str">
        <f t="shared" si="7"/>
        <v>是</v>
      </c>
      <c r="G133" s="624" t="str">
        <f t="shared" si="8"/>
        <v>项</v>
      </c>
    </row>
    <row r="134" s="624" customFormat="1" ht="18" customHeight="1" spans="1:7">
      <c r="A134" s="649">
        <v>2012303</v>
      </c>
      <c r="B134" s="650" t="s">
        <v>144</v>
      </c>
      <c r="C134" s="651">
        <v>0</v>
      </c>
      <c r="D134" s="651">
        <v>0</v>
      </c>
      <c r="E134" s="652" t="str">
        <f t="shared" si="6"/>
        <v/>
      </c>
      <c r="F134" s="375" t="str">
        <f t="shared" si="7"/>
        <v>否</v>
      </c>
      <c r="G134" s="624" t="str">
        <f t="shared" si="8"/>
        <v>项</v>
      </c>
    </row>
    <row r="135" s="624" customFormat="1" ht="18" customHeight="1" spans="1:7">
      <c r="A135" s="649">
        <v>2012304</v>
      </c>
      <c r="B135" s="650" t="s">
        <v>221</v>
      </c>
      <c r="C135" s="651">
        <v>585</v>
      </c>
      <c r="D135" s="651">
        <v>75</v>
      </c>
      <c r="E135" s="652">
        <f t="shared" si="6"/>
        <v>-0.872</v>
      </c>
      <c r="F135" s="375" t="str">
        <f t="shared" si="7"/>
        <v>是</v>
      </c>
      <c r="G135" s="624" t="str">
        <f t="shared" si="8"/>
        <v>项</v>
      </c>
    </row>
    <row r="136" s="624" customFormat="1" ht="18" customHeight="1" spans="1:7">
      <c r="A136" s="649">
        <v>2012350</v>
      </c>
      <c r="B136" s="650" t="s">
        <v>151</v>
      </c>
      <c r="C136" s="651">
        <v>0</v>
      </c>
      <c r="D136" s="651">
        <v>0</v>
      </c>
      <c r="E136" s="652" t="str">
        <f t="shared" si="6"/>
        <v/>
      </c>
      <c r="F136" s="375" t="str">
        <f t="shared" si="7"/>
        <v>否</v>
      </c>
      <c r="G136" s="624" t="str">
        <f t="shared" si="8"/>
        <v>项</v>
      </c>
    </row>
    <row r="137" s="624" customFormat="1" ht="18" customHeight="1" spans="1:7">
      <c r="A137" s="649">
        <v>2012399</v>
      </c>
      <c r="B137" s="650" t="s">
        <v>222</v>
      </c>
      <c r="C137" s="651">
        <v>0</v>
      </c>
      <c r="D137" s="651"/>
      <c r="E137" s="652" t="str">
        <f t="shared" si="6"/>
        <v/>
      </c>
      <c r="F137" s="375" t="str">
        <f t="shared" si="7"/>
        <v>否</v>
      </c>
      <c r="G137" s="624" t="str">
        <f t="shared" si="8"/>
        <v>项</v>
      </c>
    </row>
    <row r="138" s="625" customFormat="1" ht="18" customHeight="1" spans="1:7">
      <c r="A138" s="644">
        <v>20125</v>
      </c>
      <c r="B138" s="648" t="s">
        <v>223</v>
      </c>
      <c r="C138" s="646">
        <f>SUM(C139:C145)</f>
        <v>93</v>
      </c>
      <c r="D138" s="646">
        <f>((((SUM(D139:D145))+0)+0)+0)+0</f>
        <v>99</v>
      </c>
      <c r="E138" s="647">
        <f t="shared" si="6"/>
        <v>0.065</v>
      </c>
      <c r="F138" s="382" t="str">
        <f t="shared" si="7"/>
        <v>是</v>
      </c>
      <c r="G138" s="625" t="str">
        <f t="shared" si="8"/>
        <v>款</v>
      </c>
    </row>
    <row r="139" s="624" customFormat="1" ht="18" customHeight="1" spans="1:7">
      <c r="A139" s="649">
        <v>2012501</v>
      </c>
      <c r="B139" s="650" t="s">
        <v>142</v>
      </c>
      <c r="C139" s="651">
        <v>83</v>
      </c>
      <c r="D139" s="651">
        <v>81</v>
      </c>
      <c r="E139" s="652">
        <f t="shared" si="6"/>
        <v>-0.024</v>
      </c>
      <c r="F139" s="375" t="str">
        <f t="shared" si="7"/>
        <v>是</v>
      </c>
      <c r="G139" s="624" t="str">
        <f t="shared" si="8"/>
        <v>项</v>
      </c>
    </row>
    <row r="140" s="624" customFormat="1" ht="18" customHeight="1" spans="1:7">
      <c r="A140" s="649">
        <v>2012502</v>
      </c>
      <c r="B140" s="650" t="s">
        <v>143</v>
      </c>
      <c r="C140" s="651">
        <v>10</v>
      </c>
      <c r="D140" s="651">
        <v>18</v>
      </c>
      <c r="E140" s="652">
        <f t="shared" si="6"/>
        <v>0.8</v>
      </c>
      <c r="F140" s="375" t="str">
        <f t="shared" si="7"/>
        <v>是</v>
      </c>
      <c r="G140" s="624" t="str">
        <f t="shared" si="8"/>
        <v>项</v>
      </c>
    </row>
    <row r="141" s="624" customFormat="1" ht="18" customHeight="1" spans="1:7">
      <c r="A141" s="649">
        <v>2012503</v>
      </c>
      <c r="B141" s="650" t="s">
        <v>144</v>
      </c>
      <c r="C141" s="651"/>
      <c r="D141" s="651"/>
      <c r="E141" s="652" t="str">
        <f t="shared" si="6"/>
        <v/>
      </c>
      <c r="F141" s="375" t="str">
        <f t="shared" si="7"/>
        <v>否</v>
      </c>
      <c r="G141" s="624" t="str">
        <f t="shared" si="8"/>
        <v>项</v>
      </c>
    </row>
    <row r="142" s="624" customFormat="1" ht="18" customHeight="1" spans="1:7">
      <c r="A142" s="649">
        <v>2012504</v>
      </c>
      <c r="B142" s="650" t="s">
        <v>224</v>
      </c>
      <c r="C142" s="651"/>
      <c r="D142" s="651"/>
      <c r="E142" s="652" t="str">
        <f t="shared" si="6"/>
        <v/>
      </c>
      <c r="F142" s="375" t="str">
        <f t="shared" si="7"/>
        <v>否</v>
      </c>
      <c r="G142" s="624" t="str">
        <f t="shared" si="8"/>
        <v>项</v>
      </c>
    </row>
    <row r="143" s="624" customFormat="1" ht="18" customHeight="1" spans="1:7">
      <c r="A143" s="649">
        <v>2012505</v>
      </c>
      <c r="B143" s="650" t="s">
        <v>225</v>
      </c>
      <c r="C143" s="651"/>
      <c r="D143" s="651"/>
      <c r="E143" s="652" t="str">
        <f t="shared" si="6"/>
        <v/>
      </c>
      <c r="F143" s="375" t="str">
        <f t="shared" si="7"/>
        <v>否</v>
      </c>
      <c r="G143" s="624" t="str">
        <f t="shared" si="8"/>
        <v>项</v>
      </c>
    </row>
    <row r="144" s="624" customFormat="1" ht="18" customHeight="1" spans="1:7">
      <c r="A144" s="649">
        <v>2012550</v>
      </c>
      <c r="B144" s="650" t="s">
        <v>151</v>
      </c>
      <c r="C144" s="651"/>
      <c r="D144" s="651"/>
      <c r="E144" s="652" t="str">
        <f t="shared" si="6"/>
        <v/>
      </c>
      <c r="F144" s="375" t="str">
        <f t="shared" si="7"/>
        <v>否</v>
      </c>
      <c r="G144" s="624" t="str">
        <f t="shared" si="8"/>
        <v>项</v>
      </c>
    </row>
    <row r="145" s="624" customFormat="1" ht="18" customHeight="1" spans="1:7">
      <c r="A145" s="649">
        <v>2012599</v>
      </c>
      <c r="B145" s="650" t="s">
        <v>226</v>
      </c>
      <c r="C145" s="651"/>
      <c r="D145" s="651"/>
      <c r="E145" s="652" t="str">
        <f t="shared" si="6"/>
        <v/>
      </c>
      <c r="F145" s="375" t="str">
        <f t="shared" si="7"/>
        <v>否</v>
      </c>
      <c r="G145" s="624" t="str">
        <f t="shared" si="8"/>
        <v>项</v>
      </c>
    </row>
    <row r="146" s="625" customFormat="1" ht="18" customHeight="1" spans="1:7">
      <c r="A146" s="644">
        <v>20126</v>
      </c>
      <c r="B146" s="648" t="s">
        <v>227</v>
      </c>
      <c r="C146" s="646">
        <f>SUM(C147:C151)</f>
        <v>114</v>
      </c>
      <c r="D146" s="646">
        <f>((((SUM(D147:D151))+0)+0)+0)+0</f>
        <v>115</v>
      </c>
      <c r="E146" s="647">
        <f t="shared" si="6"/>
        <v>0.009</v>
      </c>
      <c r="F146" s="382" t="str">
        <f t="shared" si="7"/>
        <v>是</v>
      </c>
      <c r="G146" s="625" t="str">
        <f t="shared" si="8"/>
        <v>款</v>
      </c>
    </row>
    <row r="147" s="624" customFormat="1" ht="18" customHeight="1" spans="1:7">
      <c r="A147" s="649">
        <v>2012601</v>
      </c>
      <c r="B147" s="650" t="s">
        <v>142</v>
      </c>
      <c r="C147" s="651">
        <v>79</v>
      </c>
      <c r="D147" s="651">
        <v>80</v>
      </c>
      <c r="E147" s="652">
        <f t="shared" si="6"/>
        <v>0.013</v>
      </c>
      <c r="F147" s="375" t="str">
        <f t="shared" si="7"/>
        <v>是</v>
      </c>
      <c r="G147" s="624" t="str">
        <f t="shared" si="8"/>
        <v>项</v>
      </c>
    </row>
    <row r="148" s="624" customFormat="1" ht="18" customHeight="1" spans="1:7">
      <c r="A148" s="649">
        <v>2012602</v>
      </c>
      <c r="B148" s="650" t="s">
        <v>143</v>
      </c>
      <c r="C148" s="651">
        <v>35</v>
      </c>
      <c r="D148" s="651">
        <v>35</v>
      </c>
      <c r="E148" s="652">
        <f t="shared" si="6"/>
        <v>0</v>
      </c>
      <c r="F148" s="375" t="str">
        <f t="shared" si="7"/>
        <v>是</v>
      </c>
      <c r="G148" s="624" t="str">
        <f t="shared" si="8"/>
        <v>项</v>
      </c>
    </row>
    <row r="149" s="624" customFormat="1" ht="18" customHeight="1" spans="1:7">
      <c r="A149" s="649">
        <v>2012603</v>
      </c>
      <c r="B149" s="650" t="s">
        <v>144</v>
      </c>
      <c r="C149" s="651"/>
      <c r="D149" s="651"/>
      <c r="E149" s="652" t="str">
        <f t="shared" si="6"/>
        <v/>
      </c>
      <c r="F149" s="375" t="str">
        <f t="shared" si="7"/>
        <v>否</v>
      </c>
      <c r="G149" s="624" t="str">
        <f t="shared" si="8"/>
        <v>项</v>
      </c>
    </row>
    <row r="150" s="624" customFormat="1" ht="18" customHeight="1" spans="1:7">
      <c r="A150" s="649">
        <v>2012604</v>
      </c>
      <c r="B150" s="650" t="s">
        <v>228</v>
      </c>
      <c r="C150" s="651"/>
      <c r="D150" s="651"/>
      <c r="E150" s="652" t="str">
        <f t="shared" si="6"/>
        <v/>
      </c>
      <c r="F150" s="375" t="str">
        <f t="shared" si="7"/>
        <v>否</v>
      </c>
      <c r="G150" s="624" t="str">
        <f t="shared" si="8"/>
        <v>项</v>
      </c>
    </row>
    <row r="151" s="624" customFormat="1" ht="18" customHeight="1" spans="1:7">
      <c r="A151" s="649">
        <v>2012699</v>
      </c>
      <c r="B151" s="650" t="s">
        <v>229</v>
      </c>
      <c r="C151" s="651"/>
      <c r="D151" s="651"/>
      <c r="E151" s="652" t="str">
        <f t="shared" si="6"/>
        <v/>
      </c>
      <c r="F151" s="375" t="str">
        <f t="shared" si="7"/>
        <v>否</v>
      </c>
      <c r="G151" s="624" t="str">
        <f t="shared" si="8"/>
        <v>项</v>
      </c>
    </row>
    <row r="152" s="625" customFormat="1" ht="18" customHeight="1" spans="1:7">
      <c r="A152" s="644">
        <v>20128</v>
      </c>
      <c r="B152" s="648" t="s">
        <v>230</v>
      </c>
      <c r="C152" s="646">
        <f>SUM(C153:C158)</f>
        <v>81</v>
      </c>
      <c r="D152" s="646">
        <f>((((SUM(D153:D158))+0)+0)+0)+0</f>
        <v>94</v>
      </c>
      <c r="E152" s="647">
        <f t="shared" si="6"/>
        <v>0.16</v>
      </c>
      <c r="F152" s="382" t="str">
        <f t="shared" si="7"/>
        <v>是</v>
      </c>
      <c r="G152" s="625" t="str">
        <f t="shared" si="8"/>
        <v>款</v>
      </c>
    </row>
    <row r="153" s="624" customFormat="1" ht="18" customHeight="1" spans="1:7">
      <c r="A153" s="649">
        <v>2012801</v>
      </c>
      <c r="B153" s="650" t="s">
        <v>142</v>
      </c>
      <c r="C153" s="651">
        <v>66</v>
      </c>
      <c r="D153" s="651">
        <v>79</v>
      </c>
      <c r="E153" s="652">
        <f t="shared" si="6"/>
        <v>0.197</v>
      </c>
      <c r="F153" s="375" t="str">
        <f t="shared" si="7"/>
        <v>是</v>
      </c>
      <c r="G153" s="624" t="str">
        <f t="shared" si="8"/>
        <v>项</v>
      </c>
    </row>
    <row r="154" s="624" customFormat="1" ht="18" customHeight="1" spans="1:7">
      <c r="A154" s="649">
        <v>2012802</v>
      </c>
      <c r="B154" s="650" t="s">
        <v>143</v>
      </c>
      <c r="C154" s="651">
        <v>15</v>
      </c>
      <c r="D154" s="651">
        <v>15</v>
      </c>
      <c r="E154" s="652">
        <f t="shared" si="6"/>
        <v>0</v>
      </c>
      <c r="F154" s="375" t="str">
        <f t="shared" si="7"/>
        <v>是</v>
      </c>
      <c r="G154" s="624" t="str">
        <f t="shared" si="8"/>
        <v>项</v>
      </c>
    </row>
    <row r="155" s="624" customFormat="1" ht="18" customHeight="1" spans="1:7">
      <c r="A155" s="649">
        <v>2012803</v>
      </c>
      <c r="B155" s="650" t="s">
        <v>144</v>
      </c>
      <c r="C155" s="651"/>
      <c r="D155" s="651"/>
      <c r="E155" s="652" t="str">
        <f t="shared" si="6"/>
        <v/>
      </c>
      <c r="F155" s="375" t="str">
        <f t="shared" si="7"/>
        <v>否</v>
      </c>
      <c r="G155" s="624" t="str">
        <f t="shared" si="8"/>
        <v>项</v>
      </c>
    </row>
    <row r="156" s="624" customFormat="1" ht="18" customHeight="1" spans="1:7">
      <c r="A156" s="649">
        <v>2012804</v>
      </c>
      <c r="B156" s="650" t="s">
        <v>156</v>
      </c>
      <c r="C156" s="651"/>
      <c r="D156" s="651"/>
      <c r="E156" s="652" t="str">
        <f t="shared" si="6"/>
        <v/>
      </c>
      <c r="F156" s="375" t="str">
        <f t="shared" si="7"/>
        <v>否</v>
      </c>
      <c r="G156" s="624" t="str">
        <f t="shared" si="8"/>
        <v>项</v>
      </c>
    </row>
    <row r="157" s="624" customFormat="1" ht="18" customHeight="1" spans="1:7">
      <c r="A157" s="649">
        <v>2012850</v>
      </c>
      <c r="B157" s="650" t="s">
        <v>151</v>
      </c>
      <c r="C157" s="651"/>
      <c r="D157" s="651"/>
      <c r="E157" s="652" t="str">
        <f t="shared" si="6"/>
        <v/>
      </c>
      <c r="F157" s="375" t="str">
        <f t="shared" si="7"/>
        <v>否</v>
      </c>
      <c r="G157" s="624" t="str">
        <f t="shared" si="8"/>
        <v>项</v>
      </c>
    </row>
    <row r="158" s="624" customFormat="1" ht="18" customHeight="1" spans="1:7">
      <c r="A158" s="649">
        <v>2012899</v>
      </c>
      <c r="B158" s="650" t="s">
        <v>231</v>
      </c>
      <c r="C158" s="651"/>
      <c r="D158" s="651"/>
      <c r="E158" s="652" t="str">
        <f t="shared" si="6"/>
        <v/>
      </c>
      <c r="F158" s="375" t="str">
        <f t="shared" si="7"/>
        <v>否</v>
      </c>
      <c r="G158" s="624" t="str">
        <f t="shared" si="8"/>
        <v>项</v>
      </c>
    </row>
    <row r="159" s="625" customFormat="1" ht="18" customHeight="1" spans="1:7">
      <c r="A159" s="644">
        <v>20129</v>
      </c>
      <c r="B159" s="648" t="s">
        <v>232</v>
      </c>
      <c r="C159" s="646">
        <f>SUM(C160:C165)</f>
        <v>457</v>
      </c>
      <c r="D159" s="646">
        <f>((((SUM(D160:D165))+0)+0)+0)+0</f>
        <v>547</v>
      </c>
      <c r="E159" s="647">
        <f t="shared" si="6"/>
        <v>0.197</v>
      </c>
      <c r="F159" s="382" t="str">
        <f t="shared" si="7"/>
        <v>是</v>
      </c>
      <c r="G159" s="625" t="str">
        <f t="shared" si="8"/>
        <v>款</v>
      </c>
    </row>
    <row r="160" s="624" customFormat="1" ht="18" customHeight="1" spans="1:7">
      <c r="A160" s="649">
        <v>2012901</v>
      </c>
      <c r="B160" s="650" t="s">
        <v>142</v>
      </c>
      <c r="C160" s="651">
        <v>347</v>
      </c>
      <c r="D160" s="651">
        <v>332</v>
      </c>
      <c r="E160" s="652">
        <f t="shared" si="6"/>
        <v>-0.043</v>
      </c>
      <c r="F160" s="375" t="str">
        <f t="shared" si="7"/>
        <v>是</v>
      </c>
      <c r="G160" s="624" t="str">
        <f t="shared" si="8"/>
        <v>项</v>
      </c>
    </row>
    <row r="161" s="624" customFormat="1" ht="18" customHeight="1" spans="1:7">
      <c r="A161" s="649">
        <v>2012902</v>
      </c>
      <c r="B161" s="650" t="s">
        <v>143</v>
      </c>
      <c r="C161" s="651">
        <v>50</v>
      </c>
      <c r="D161" s="651">
        <v>83</v>
      </c>
      <c r="E161" s="652">
        <f t="shared" si="6"/>
        <v>0.66</v>
      </c>
      <c r="F161" s="375" t="str">
        <f t="shared" si="7"/>
        <v>是</v>
      </c>
      <c r="G161" s="624" t="str">
        <f t="shared" si="8"/>
        <v>项</v>
      </c>
    </row>
    <row r="162" s="624" customFormat="1" ht="18" customHeight="1" spans="1:7">
      <c r="A162" s="649">
        <v>2012903</v>
      </c>
      <c r="B162" s="650" t="s">
        <v>144</v>
      </c>
      <c r="C162" s="651"/>
      <c r="D162" s="651"/>
      <c r="E162" s="652" t="str">
        <f t="shared" si="6"/>
        <v/>
      </c>
      <c r="F162" s="375" t="str">
        <f t="shared" si="7"/>
        <v>否</v>
      </c>
      <c r="G162" s="624" t="str">
        <f t="shared" si="8"/>
        <v>项</v>
      </c>
    </row>
    <row r="163" s="624" customFormat="1" ht="18" customHeight="1" spans="1:7">
      <c r="A163" s="653">
        <v>2012906</v>
      </c>
      <c r="B163" s="650" t="s">
        <v>233</v>
      </c>
      <c r="C163" s="651"/>
      <c r="D163" s="651"/>
      <c r="E163" s="652" t="str">
        <f t="shared" si="6"/>
        <v/>
      </c>
      <c r="F163" s="375" t="str">
        <f t="shared" si="7"/>
        <v>否</v>
      </c>
      <c r="G163" s="624" t="str">
        <f t="shared" si="8"/>
        <v>项</v>
      </c>
    </row>
    <row r="164" s="624" customFormat="1" ht="18" customHeight="1" spans="1:7">
      <c r="A164" s="649">
        <v>2012950</v>
      </c>
      <c r="B164" s="650" t="s">
        <v>151</v>
      </c>
      <c r="C164" s="651"/>
      <c r="D164" s="651"/>
      <c r="E164" s="652" t="str">
        <f t="shared" si="6"/>
        <v/>
      </c>
      <c r="F164" s="375" t="str">
        <f t="shared" si="7"/>
        <v>否</v>
      </c>
      <c r="G164" s="624" t="str">
        <f t="shared" si="8"/>
        <v>项</v>
      </c>
    </row>
    <row r="165" s="624" customFormat="1" ht="18" customHeight="1" spans="1:7">
      <c r="A165" s="649">
        <v>2012999</v>
      </c>
      <c r="B165" s="650" t="s">
        <v>234</v>
      </c>
      <c r="C165" s="651">
        <v>60</v>
      </c>
      <c r="D165" s="651">
        <v>132</v>
      </c>
      <c r="E165" s="652">
        <f t="shared" si="6"/>
        <v>1.2</v>
      </c>
      <c r="F165" s="375" t="str">
        <f t="shared" si="7"/>
        <v>是</v>
      </c>
      <c r="G165" s="624" t="str">
        <f t="shared" si="8"/>
        <v>项</v>
      </c>
    </row>
    <row r="166" s="625" customFormat="1" ht="18" customHeight="1" spans="1:7">
      <c r="A166" s="644">
        <v>20131</v>
      </c>
      <c r="B166" s="648" t="s">
        <v>235</v>
      </c>
      <c r="C166" s="646">
        <f>SUM(C167:C172)</f>
        <v>1481</v>
      </c>
      <c r="D166" s="646">
        <f>((((SUM(D167:D172))+0)+0)+0)+0</f>
        <v>1728</v>
      </c>
      <c r="E166" s="647">
        <f t="shared" si="6"/>
        <v>0.167</v>
      </c>
      <c r="F166" s="382" t="str">
        <f t="shared" si="7"/>
        <v>是</v>
      </c>
      <c r="G166" s="625" t="str">
        <f t="shared" si="8"/>
        <v>款</v>
      </c>
    </row>
    <row r="167" s="624" customFormat="1" ht="18" customHeight="1" spans="1:7">
      <c r="A167" s="649">
        <v>2013101</v>
      </c>
      <c r="B167" s="650" t="s">
        <v>142</v>
      </c>
      <c r="C167" s="651">
        <v>1253</v>
      </c>
      <c r="D167" s="651">
        <v>1437</v>
      </c>
      <c r="E167" s="652">
        <f t="shared" si="6"/>
        <v>0.147</v>
      </c>
      <c r="F167" s="375" t="str">
        <f t="shared" si="7"/>
        <v>是</v>
      </c>
      <c r="G167" s="624" t="str">
        <f t="shared" si="8"/>
        <v>项</v>
      </c>
    </row>
    <row r="168" s="624" customFormat="1" ht="18" customHeight="1" spans="1:7">
      <c r="A168" s="649">
        <v>2013102</v>
      </c>
      <c r="B168" s="650" t="s">
        <v>143</v>
      </c>
      <c r="C168" s="651">
        <v>155</v>
      </c>
      <c r="D168" s="651">
        <v>217</v>
      </c>
      <c r="E168" s="652">
        <f t="shared" si="6"/>
        <v>0.4</v>
      </c>
      <c r="F168" s="375" t="str">
        <f t="shared" si="7"/>
        <v>是</v>
      </c>
      <c r="G168" s="624" t="str">
        <f t="shared" si="8"/>
        <v>项</v>
      </c>
    </row>
    <row r="169" s="624" customFormat="1" ht="18" customHeight="1" spans="1:7">
      <c r="A169" s="649">
        <v>2013103</v>
      </c>
      <c r="B169" s="650" t="s">
        <v>144</v>
      </c>
      <c r="C169" s="651"/>
      <c r="D169" s="651"/>
      <c r="E169" s="652" t="str">
        <f t="shared" si="6"/>
        <v/>
      </c>
      <c r="F169" s="375" t="str">
        <f t="shared" si="7"/>
        <v>否</v>
      </c>
      <c r="G169" s="624" t="str">
        <f t="shared" si="8"/>
        <v>项</v>
      </c>
    </row>
    <row r="170" s="624" customFormat="1" ht="18" customHeight="1" spans="1:7">
      <c r="A170" s="649">
        <v>2013105</v>
      </c>
      <c r="B170" s="650" t="s">
        <v>236</v>
      </c>
      <c r="C170" s="651">
        <v>0</v>
      </c>
      <c r="D170" s="651"/>
      <c r="E170" s="652" t="str">
        <f t="shared" si="6"/>
        <v/>
      </c>
      <c r="F170" s="375" t="str">
        <f t="shared" si="7"/>
        <v>否</v>
      </c>
      <c r="G170" s="624" t="str">
        <f t="shared" si="8"/>
        <v>项</v>
      </c>
    </row>
    <row r="171" s="624" customFormat="1" ht="18" customHeight="1" spans="1:7">
      <c r="A171" s="649">
        <v>2013150</v>
      </c>
      <c r="B171" s="650" t="s">
        <v>151</v>
      </c>
      <c r="C171" s="651">
        <v>0</v>
      </c>
      <c r="D171" s="651"/>
      <c r="E171" s="652" t="str">
        <f t="shared" si="6"/>
        <v/>
      </c>
      <c r="F171" s="375" t="str">
        <f t="shared" si="7"/>
        <v>否</v>
      </c>
      <c r="G171" s="624" t="str">
        <f t="shared" si="8"/>
        <v>项</v>
      </c>
    </row>
    <row r="172" s="624" customFormat="1" ht="18" customHeight="1" spans="1:7">
      <c r="A172" s="649">
        <v>2013199</v>
      </c>
      <c r="B172" s="650" t="s">
        <v>237</v>
      </c>
      <c r="C172" s="651">
        <v>73</v>
      </c>
      <c r="D172" s="651">
        <v>74</v>
      </c>
      <c r="E172" s="652">
        <f t="shared" si="6"/>
        <v>0.014</v>
      </c>
      <c r="F172" s="375" t="str">
        <f t="shared" si="7"/>
        <v>是</v>
      </c>
      <c r="G172" s="624" t="str">
        <f t="shared" si="8"/>
        <v>项</v>
      </c>
    </row>
    <row r="173" s="625" customFormat="1" ht="18" customHeight="1" spans="1:7">
      <c r="A173" s="644">
        <v>20132</v>
      </c>
      <c r="B173" s="648" t="s">
        <v>238</v>
      </c>
      <c r="C173" s="646">
        <f>SUM(C174:C179)</f>
        <v>1690</v>
      </c>
      <c r="D173" s="646">
        <f>((((SUM(D174:D179))+0)+0)+0)+0</f>
        <v>1748</v>
      </c>
      <c r="E173" s="647">
        <f t="shared" si="6"/>
        <v>0.034</v>
      </c>
      <c r="F173" s="382" t="str">
        <f t="shared" si="7"/>
        <v>是</v>
      </c>
      <c r="G173" s="625" t="str">
        <f t="shared" si="8"/>
        <v>款</v>
      </c>
    </row>
    <row r="174" s="624" customFormat="1" ht="18" customHeight="1" spans="1:7">
      <c r="A174" s="649">
        <v>2013201</v>
      </c>
      <c r="B174" s="650" t="s">
        <v>142</v>
      </c>
      <c r="C174" s="651">
        <v>1653</v>
      </c>
      <c r="D174" s="651">
        <v>1733</v>
      </c>
      <c r="E174" s="652">
        <f t="shared" si="6"/>
        <v>0.048</v>
      </c>
      <c r="F174" s="375" t="str">
        <f t="shared" si="7"/>
        <v>是</v>
      </c>
      <c r="G174" s="624" t="str">
        <f t="shared" si="8"/>
        <v>项</v>
      </c>
    </row>
    <row r="175" s="624" customFormat="1" ht="18" customHeight="1" spans="1:7">
      <c r="A175" s="649">
        <v>2013202</v>
      </c>
      <c r="B175" s="650" t="s">
        <v>143</v>
      </c>
      <c r="C175" s="651">
        <v>27</v>
      </c>
      <c r="D175" s="651">
        <v>5</v>
      </c>
      <c r="E175" s="652">
        <f t="shared" si="6"/>
        <v>-0.815</v>
      </c>
      <c r="F175" s="375" t="str">
        <f t="shared" si="7"/>
        <v>是</v>
      </c>
      <c r="G175" s="624" t="str">
        <f t="shared" si="8"/>
        <v>项</v>
      </c>
    </row>
    <row r="176" s="624" customFormat="1" ht="18" customHeight="1" spans="1:7">
      <c r="A176" s="649">
        <v>2013203</v>
      </c>
      <c r="B176" s="650" t="s">
        <v>144</v>
      </c>
      <c r="C176" s="651"/>
      <c r="D176" s="651"/>
      <c r="E176" s="652" t="str">
        <f t="shared" si="6"/>
        <v/>
      </c>
      <c r="F176" s="375" t="str">
        <f t="shared" si="7"/>
        <v>否</v>
      </c>
      <c r="G176" s="624" t="str">
        <f t="shared" si="8"/>
        <v>项</v>
      </c>
    </row>
    <row r="177" s="624" customFormat="1" ht="18" customHeight="1" spans="1:7">
      <c r="A177" s="649">
        <v>2013204</v>
      </c>
      <c r="B177" s="650" t="s">
        <v>239</v>
      </c>
      <c r="C177" s="651"/>
      <c r="D177" s="651"/>
      <c r="E177" s="652" t="str">
        <f t="shared" si="6"/>
        <v/>
      </c>
      <c r="F177" s="375" t="str">
        <f t="shared" si="7"/>
        <v>否</v>
      </c>
      <c r="G177" s="624" t="str">
        <f t="shared" si="8"/>
        <v>项</v>
      </c>
    </row>
    <row r="178" s="624" customFormat="1" ht="18" customHeight="1" spans="1:7">
      <c r="A178" s="649">
        <v>2013250</v>
      </c>
      <c r="B178" s="650" t="s">
        <v>151</v>
      </c>
      <c r="C178" s="651"/>
      <c r="D178" s="651"/>
      <c r="E178" s="652" t="str">
        <f t="shared" si="6"/>
        <v/>
      </c>
      <c r="F178" s="375" t="str">
        <f t="shared" si="7"/>
        <v>否</v>
      </c>
      <c r="G178" s="624" t="str">
        <f t="shared" si="8"/>
        <v>项</v>
      </c>
    </row>
    <row r="179" s="624" customFormat="1" ht="18" customHeight="1" spans="1:7">
      <c r="A179" s="649">
        <v>2013299</v>
      </c>
      <c r="B179" s="650" t="s">
        <v>240</v>
      </c>
      <c r="C179" s="651">
        <v>10</v>
      </c>
      <c r="D179" s="651">
        <v>10</v>
      </c>
      <c r="E179" s="652">
        <f t="shared" si="6"/>
        <v>0</v>
      </c>
      <c r="F179" s="375" t="str">
        <f t="shared" si="7"/>
        <v>是</v>
      </c>
      <c r="G179" s="624" t="str">
        <f t="shared" si="8"/>
        <v>项</v>
      </c>
    </row>
    <row r="180" s="625" customFormat="1" ht="18" customHeight="1" spans="1:7">
      <c r="A180" s="644">
        <v>20133</v>
      </c>
      <c r="B180" s="648" t="s">
        <v>241</v>
      </c>
      <c r="C180" s="646">
        <f>SUM(C181:C186)</f>
        <v>313</v>
      </c>
      <c r="D180" s="646">
        <f>((((SUM(D181:D186))+0)+0)+0)+0</f>
        <v>374</v>
      </c>
      <c r="E180" s="647">
        <f t="shared" si="6"/>
        <v>0.195</v>
      </c>
      <c r="F180" s="382" t="str">
        <f t="shared" si="7"/>
        <v>是</v>
      </c>
      <c r="G180" s="625" t="str">
        <f t="shared" si="8"/>
        <v>款</v>
      </c>
    </row>
    <row r="181" s="624" customFormat="1" ht="18" customHeight="1" spans="1:7">
      <c r="A181" s="649">
        <v>2013301</v>
      </c>
      <c r="B181" s="650" t="s">
        <v>142</v>
      </c>
      <c r="C181" s="651">
        <v>252</v>
      </c>
      <c r="D181" s="651">
        <v>309</v>
      </c>
      <c r="E181" s="652">
        <f t="shared" si="6"/>
        <v>0.226</v>
      </c>
      <c r="F181" s="375" t="str">
        <f t="shared" si="7"/>
        <v>是</v>
      </c>
      <c r="G181" s="624" t="str">
        <f t="shared" si="8"/>
        <v>项</v>
      </c>
    </row>
    <row r="182" s="624" customFormat="1" ht="18" customHeight="1" spans="1:7">
      <c r="A182" s="649">
        <v>2013302</v>
      </c>
      <c r="B182" s="650" t="s">
        <v>143</v>
      </c>
      <c r="C182" s="651">
        <v>13</v>
      </c>
      <c r="D182" s="651">
        <v>17</v>
      </c>
      <c r="E182" s="652">
        <f t="shared" si="6"/>
        <v>0.308</v>
      </c>
      <c r="F182" s="375" t="str">
        <f t="shared" si="7"/>
        <v>是</v>
      </c>
      <c r="G182" s="624" t="str">
        <f t="shared" si="8"/>
        <v>项</v>
      </c>
    </row>
    <row r="183" s="624" customFormat="1" ht="18" customHeight="1" spans="1:7">
      <c r="A183" s="649">
        <v>2013303</v>
      </c>
      <c r="B183" s="650" t="s">
        <v>144</v>
      </c>
      <c r="C183" s="651"/>
      <c r="D183" s="651"/>
      <c r="E183" s="652" t="str">
        <f t="shared" si="6"/>
        <v/>
      </c>
      <c r="F183" s="375" t="str">
        <f t="shared" si="7"/>
        <v>否</v>
      </c>
      <c r="G183" s="624" t="str">
        <f t="shared" si="8"/>
        <v>项</v>
      </c>
    </row>
    <row r="184" s="624" customFormat="1" ht="18" customHeight="1" spans="1:7">
      <c r="A184" s="649">
        <v>2013304</v>
      </c>
      <c r="B184" s="650" t="s">
        <v>242</v>
      </c>
      <c r="C184" s="651">
        <v>48</v>
      </c>
      <c r="D184" s="651">
        <v>48</v>
      </c>
      <c r="E184" s="652">
        <f t="shared" si="6"/>
        <v>0</v>
      </c>
      <c r="F184" s="375" t="str">
        <f t="shared" si="7"/>
        <v>是</v>
      </c>
      <c r="G184" s="624" t="str">
        <f t="shared" si="8"/>
        <v>项</v>
      </c>
    </row>
    <row r="185" s="624" customFormat="1" ht="18" customHeight="1" spans="1:7">
      <c r="A185" s="649">
        <v>2013350</v>
      </c>
      <c r="B185" s="650" t="s">
        <v>151</v>
      </c>
      <c r="C185" s="651"/>
      <c r="D185" s="651"/>
      <c r="E185" s="652" t="str">
        <f t="shared" si="6"/>
        <v/>
      </c>
      <c r="F185" s="375" t="str">
        <f t="shared" si="7"/>
        <v>否</v>
      </c>
      <c r="G185" s="624" t="str">
        <f t="shared" si="8"/>
        <v>项</v>
      </c>
    </row>
    <row r="186" s="624" customFormat="1" ht="18" customHeight="1" spans="1:7">
      <c r="A186" s="649">
        <v>2013399</v>
      </c>
      <c r="B186" s="650" t="s">
        <v>243</v>
      </c>
      <c r="C186" s="651"/>
      <c r="D186" s="651"/>
      <c r="E186" s="652" t="str">
        <f t="shared" si="6"/>
        <v/>
      </c>
      <c r="F186" s="375" t="str">
        <f t="shared" si="7"/>
        <v>否</v>
      </c>
      <c r="G186" s="624" t="str">
        <f t="shared" si="8"/>
        <v>项</v>
      </c>
    </row>
    <row r="187" s="625" customFormat="1" ht="18" customHeight="1" spans="1:7">
      <c r="A187" s="644">
        <v>20134</v>
      </c>
      <c r="B187" s="648" t="s">
        <v>244</v>
      </c>
      <c r="C187" s="646">
        <f>SUM(C188:C194)</f>
        <v>170</v>
      </c>
      <c r="D187" s="646">
        <f>((((SUM(D188:D194))+0)+0)+0)+0</f>
        <v>186</v>
      </c>
      <c r="E187" s="647">
        <f t="shared" si="6"/>
        <v>0.094</v>
      </c>
      <c r="F187" s="382" t="str">
        <f t="shared" si="7"/>
        <v>是</v>
      </c>
      <c r="G187" s="625" t="str">
        <f t="shared" si="8"/>
        <v>款</v>
      </c>
    </row>
    <row r="188" s="624" customFormat="1" ht="18" customHeight="1" spans="1:7">
      <c r="A188" s="649">
        <v>2013401</v>
      </c>
      <c r="B188" s="650" t="s">
        <v>142</v>
      </c>
      <c r="C188" s="651">
        <v>155</v>
      </c>
      <c r="D188" s="651">
        <v>151</v>
      </c>
      <c r="E188" s="652">
        <f t="shared" si="6"/>
        <v>-0.026</v>
      </c>
      <c r="F188" s="375" t="str">
        <f t="shared" si="7"/>
        <v>是</v>
      </c>
      <c r="G188" s="624" t="str">
        <f t="shared" si="8"/>
        <v>项</v>
      </c>
    </row>
    <row r="189" s="624" customFormat="1" ht="18" customHeight="1" spans="1:7">
      <c r="A189" s="649">
        <v>2013402</v>
      </c>
      <c r="B189" s="650" t="s">
        <v>143</v>
      </c>
      <c r="C189" s="651">
        <v>10</v>
      </c>
      <c r="D189" s="651">
        <v>10</v>
      </c>
      <c r="E189" s="652">
        <f t="shared" si="6"/>
        <v>0</v>
      </c>
      <c r="F189" s="375" t="str">
        <f t="shared" si="7"/>
        <v>是</v>
      </c>
      <c r="G189" s="624" t="str">
        <f t="shared" si="8"/>
        <v>项</v>
      </c>
    </row>
    <row r="190" s="624" customFormat="1" ht="18" customHeight="1" spans="1:7">
      <c r="A190" s="649">
        <v>2013403</v>
      </c>
      <c r="B190" s="650" t="s">
        <v>144</v>
      </c>
      <c r="C190" s="651"/>
      <c r="D190" s="651"/>
      <c r="E190" s="652" t="str">
        <f t="shared" si="6"/>
        <v/>
      </c>
      <c r="F190" s="375" t="str">
        <f t="shared" si="7"/>
        <v>否</v>
      </c>
      <c r="G190" s="624" t="str">
        <f t="shared" si="8"/>
        <v>项</v>
      </c>
    </row>
    <row r="191" s="624" customFormat="1" ht="18" customHeight="1" spans="1:7">
      <c r="A191" s="649">
        <v>2013404</v>
      </c>
      <c r="B191" s="650" t="s">
        <v>245</v>
      </c>
      <c r="C191" s="651">
        <v>5</v>
      </c>
      <c r="D191" s="651">
        <v>25</v>
      </c>
      <c r="E191" s="652">
        <f t="shared" si="6"/>
        <v>4</v>
      </c>
      <c r="F191" s="375" t="str">
        <f t="shared" si="7"/>
        <v>是</v>
      </c>
      <c r="G191" s="624" t="str">
        <f t="shared" si="8"/>
        <v>项</v>
      </c>
    </row>
    <row r="192" s="624" customFormat="1" ht="18" customHeight="1" spans="1:7">
      <c r="A192" s="649">
        <v>2013405</v>
      </c>
      <c r="B192" s="650" t="s">
        <v>246</v>
      </c>
      <c r="C192" s="651"/>
      <c r="D192" s="651"/>
      <c r="E192" s="652" t="str">
        <f t="shared" si="6"/>
        <v/>
      </c>
      <c r="F192" s="375" t="str">
        <f t="shared" si="7"/>
        <v>否</v>
      </c>
      <c r="G192" s="624" t="str">
        <f t="shared" si="8"/>
        <v>项</v>
      </c>
    </row>
    <row r="193" s="624" customFormat="1" ht="18" customHeight="1" spans="1:7">
      <c r="A193" s="649">
        <v>2013450</v>
      </c>
      <c r="B193" s="650" t="s">
        <v>151</v>
      </c>
      <c r="C193" s="651"/>
      <c r="D193" s="651"/>
      <c r="E193" s="652" t="str">
        <f t="shared" si="6"/>
        <v/>
      </c>
      <c r="F193" s="375" t="str">
        <f t="shared" si="7"/>
        <v>否</v>
      </c>
      <c r="G193" s="624" t="str">
        <f t="shared" si="8"/>
        <v>项</v>
      </c>
    </row>
    <row r="194" s="624" customFormat="1" ht="18" customHeight="1" spans="1:7">
      <c r="A194" s="649">
        <v>2013499</v>
      </c>
      <c r="B194" s="650" t="s">
        <v>247</v>
      </c>
      <c r="C194" s="651">
        <v>0</v>
      </c>
      <c r="D194" s="651"/>
      <c r="E194" s="652" t="str">
        <f t="shared" si="6"/>
        <v/>
      </c>
      <c r="F194" s="375" t="str">
        <f t="shared" si="7"/>
        <v>否</v>
      </c>
      <c r="G194" s="624" t="str">
        <f t="shared" si="8"/>
        <v>项</v>
      </c>
    </row>
    <row r="195" s="625" customFormat="1" ht="18" customHeight="1" spans="1:7">
      <c r="A195" s="644">
        <v>20135</v>
      </c>
      <c r="B195" s="648" t="s">
        <v>248</v>
      </c>
      <c r="C195" s="654">
        <f>SUM(C196:C200)</f>
        <v>199</v>
      </c>
      <c r="D195" s="654">
        <f>((((SUM(D196:D200))+0)+0)+0)+0</f>
        <v>204</v>
      </c>
      <c r="E195" s="647">
        <f t="shared" si="6"/>
        <v>0.025</v>
      </c>
      <c r="F195" s="382" t="str">
        <f t="shared" si="7"/>
        <v>是</v>
      </c>
      <c r="G195" s="625" t="str">
        <f t="shared" si="8"/>
        <v>款</v>
      </c>
    </row>
    <row r="196" s="624" customFormat="1" ht="18" customHeight="1" spans="1:7">
      <c r="A196" s="649">
        <v>2013501</v>
      </c>
      <c r="B196" s="650" t="s">
        <v>142</v>
      </c>
      <c r="C196" s="651">
        <v>99</v>
      </c>
      <c r="D196" s="651">
        <v>124</v>
      </c>
      <c r="E196" s="652">
        <f t="shared" ref="E196:E259" si="9">IF(C196=0,"",IFERROR(D196/C196-1,0))</f>
        <v>0.253</v>
      </c>
      <c r="F196" s="375" t="str">
        <f t="shared" ref="F196:F259" si="10">IF(LEN(A196)=3,"是",IF(B196&lt;&gt;"",IF(SUM(C196:D196)&lt;&gt;0,"是","否"),"是"))</f>
        <v>是</v>
      </c>
      <c r="G196" s="624" t="str">
        <f t="shared" ref="G196:G259" si="11">IF(LEN(A196)=3,"类",IF(LEN(A196)=5,"款","项"))</f>
        <v>项</v>
      </c>
    </row>
    <row r="197" s="624" customFormat="1" ht="18" customHeight="1" spans="1:7">
      <c r="A197" s="649">
        <v>2013502</v>
      </c>
      <c r="B197" s="650" t="s">
        <v>143</v>
      </c>
      <c r="C197" s="651">
        <v>100</v>
      </c>
      <c r="D197" s="651">
        <v>80</v>
      </c>
      <c r="E197" s="652">
        <f t="shared" si="9"/>
        <v>-0.2</v>
      </c>
      <c r="F197" s="375" t="str">
        <f t="shared" si="10"/>
        <v>是</v>
      </c>
      <c r="G197" s="624" t="str">
        <f t="shared" si="11"/>
        <v>项</v>
      </c>
    </row>
    <row r="198" s="624" customFormat="1" ht="18" customHeight="1" spans="1:7">
      <c r="A198" s="649">
        <v>2013503</v>
      </c>
      <c r="B198" s="650" t="s">
        <v>144</v>
      </c>
      <c r="C198" s="651"/>
      <c r="D198" s="651"/>
      <c r="E198" s="652" t="str">
        <f t="shared" si="9"/>
        <v/>
      </c>
      <c r="F198" s="375" t="str">
        <f t="shared" si="10"/>
        <v>否</v>
      </c>
      <c r="G198" s="624" t="str">
        <f t="shared" si="11"/>
        <v>项</v>
      </c>
    </row>
    <row r="199" s="624" customFormat="1" ht="18" customHeight="1" spans="1:7">
      <c r="A199" s="649">
        <v>2013550</v>
      </c>
      <c r="B199" s="650" t="s">
        <v>151</v>
      </c>
      <c r="C199" s="651"/>
      <c r="D199" s="651"/>
      <c r="E199" s="652" t="str">
        <f t="shared" si="9"/>
        <v/>
      </c>
      <c r="F199" s="375" t="str">
        <f t="shared" si="10"/>
        <v>否</v>
      </c>
      <c r="G199" s="624" t="str">
        <f t="shared" si="11"/>
        <v>项</v>
      </c>
    </row>
    <row r="200" s="624" customFormat="1" ht="18" customHeight="1" spans="1:7">
      <c r="A200" s="649">
        <v>2013599</v>
      </c>
      <c r="B200" s="650" t="s">
        <v>249</v>
      </c>
      <c r="C200" s="651"/>
      <c r="D200" s="651"/>
      <c r="E200" s="652" t="str">
        <f t="shared" si="9"/>
        <v/>
      </c>
      <c r="F200" s="375" t="str">
        <f t="shared" si="10"/>
        <v>否</v>
      </c>
      <c r="G200" s="624" t="str">
        <f t="shared" si="11"/>
        <v>项</v>
      </c>
    </row>
    <row r="201" s="625" customFormat="1" ht="18" customHeight="1" spans="1:7">
      <c r="A201" s="644">
        <v>20136</v>
      </c>
      <c r="B201" s="648" t="s">
        <v>250</v>
      </c>
      <c r="C201" s="646">
        <f>SUM(C202:C206)</f>
        <v>1877</v>
      </c>
      <c r="D201" s="646">
        <f>((((SUM(D202:D206))+0)+0)+0)+0</f>
        <v>1910</v>
      </c>
      <c r="E201" s="647">
        <f t="shared" si="9"/>
        <v>0.018</v>
      </c>
      <c r="F201" s="382" t="str">
        <f t="shared" si="10"/>
        <v>是</v>
      </c>
      <c r="G201" s="625" t="str">
        <f t="shared" si="11"/>
        <v>款</v>
      </c>
    </row>
    <row r="202" s="624" customFormat="1" ht="18" customHeight="1" spans="1:7">
      <c r="A202" s="649">
        <v>2013601</v>
      </c>
      <c r="B202" s="650" t="s">
        <v>142</v>
      </c>
      <c r="C202" s="651">
        <v>1440</v>
      </c>
      <c r="D202" s="651">
        <v>1513</v>
      </c>
      <c r="E202" s="652">
        <f t="shared" si="9"/>
        <v>0.051</v>
      </c>
      <c r="F202" s="375" t="str">
        <f t="shared" si="10"/>
        <v>是</v>
      </c>
      <c r="G202" s="624" t="str">
        <f t="shared" si="11"/>
        <v>项</v>
      </c>
    </row>
    <row r="203" s="624" customFormat="1" ht="18" customHeight="1" spans="1:7">
      <c r="A203" s="649">
        <v>2013602</v>
      </c>
      <c r="B203" s="650" t="s">
        <v>143</v>
      </c>
      <c r="C203" s="651">
        <v>5</v>
      </c>
      <c r="D203" s="651">
        <v>4</v>
      </c>
      <c r="E203" s="652">
        <f t="shared" si="9"/>
        <v>-0.2</v>
      </c>
      <c r="F203" s="375" t="str">
        <f t="shared" si="10"/>
        <v>是</v>
      </c>
      <c r="G203" s="624" t="str">
        <f t="shared" si="11"/>
        <v>项</v>
      </c>
    </row>
    <row r="204" s="624" customFormat="1" ht="18" customHeight="1" spans="1:7">
      <c r="A204" s="649">
        <v>2013603</v>
      </c>
      <c r="B204" s="650" t="s">
        <v>144</v>
      </c>
      <c r="C204" s="651"/>
      <c r="D204" s="651"/>
      <c r="E204" s="652" t="str">
        <f t="shared" si="9"/>
        <v/>
      </c>
      <c r="F204" s="375" t="str">
        <f t="shared" si="10"/>
        <v>否</v>
      </c>
      <c r="G204" s="624" t="str">
        <f t="shared" si="11"/>
        <v>项</v>
      </c>
    </row>
    <row r="205" s="624" customFormat="1" ht="18" customHeight="1" spans="1:7">
      <c r="A205" s="649">
        <v>2013650</v>
      </c>
      <c r="B205" s="650" t="s">
        <v>151</v>
      </c>
      <c r="C205" s="651"/>
      <c r="D205" s="651"/>
      <c r="E205" s="652" t="str">
        <f t="shared" si="9"/>
        <v/>
      </c>
      <c r="F205" s="375" t="str">
        <f t="shared" si="10"/>
        <v>否</v>
      </c>
      <c r="G205" s="624" t="str">
        <f t="shared" si="11"/>
        <v>项</v>
      </c>
    </row>
    <row r="206" s="624" customFormat="1" ht="18" customHeight="1" spans="1:7">
      <c r="A206" s="649">
        <v>2013699</v>
      </c>
      <c r="B206" s="650" t="s">
        <v>250</v>
      </c>
      <c r="C206" s="651">
        <v>432</v>
      </c>
      <c r="D206" s="651">
        <v>393</v>
      </c>
      <c r="E206" s="652">
        <f t="shared" si="9"/>
        <v>-0.09</v>
      </c>
      <c r="F206" s="375" t="str">
        <f t="shared" si="10"/>
        <v>是</v>
      </c>
      <c r="G206" s="624" t="str">
        <f t="shared" si="11"/>
        <v>项</v>
      </c>
    </row>
    <row r="207" s="625" customFormat="1" ht="18" customHeight="1" spans="1:7">
      <c r="A207" s="644">
        <v>20137</v>
      </c>
      <c r="B207" s="648" t="s">
        <v>251</v>
      </c>
      <c r="C207" s="646">
        <f>SUM(C208:C213)</f>
        <v>0</v>
      </c>
      <c r="D207" s="646">
        <f>((((SUM(D208:D213))+0)+0)+0)+0</f>
        <v>0</v>
      </c>
      <c r="E207" s="647" t="str">
        <f t="shared" si="9"/>
        <v/>
      </c>
      <c r="F207" s="382" t="str">
        <f t="shared" si="10"/>
        <v>否</v>
      </c>
      <c r="G207" s="625" t="str">
        <f t="shared" si="11"/>
        <v>款</v>
      </c>
    </row>
    <row r="208" s="625" customFormat="1" ht="18" customHeight="1" spans="1:7">
      <c r="A208" s="649">
        <v>2013701</v>
      </c>
      <c r="B208" s="650" t="s">
        <v>142</v>
      </c>
      <c r="C208" s="651"/>
      <c r="D208" s="651"/>
      <c r="E208" s="652" t="str">
        <f t="shared" si="9"/>
        <v/>
      </c>
      <c r="F208" s="382" t="str">
        <f t="shared" si="10"/>
        <v>否</v>
      </c>
      <c r="G208" s="625" t="str">
        <f t="shared" si="11"/>
        <v>项</v>
      </c>
    </row>
    <row r="209" s="624" customFormat="1" ht="18" customHeight="1" spans="1:7">
      <c r="A209" s="649">
        <v>2013702</v>
      </c>
      <c r="B209" s="650" t="s">
        <v>143</v>
      </c>
      <c r="C209" s="651"/>
      <c r="D209" s="651"/>
      <c r="E209" s="652" t="str">
        <f t="shared" si="9"/>
        <v/>
      </c>
      <c r="F209" s="375" t="str">
        <f t="shared" si="10"/>
        <v>否</v>
      </c>
      <c r="G209" s="624" t="str">
        <f t="shared" si="11"/>
        <v>项</v>
      </c>
    </row>
    <row r="210" s="624" customFormat="1" ht="18" customHeight="1" spans="1:7">
      <c r="A210" s="649">
        <v>2013703</v>
      </c>
      <c r="B210" s="650" t="s">
        <v>144</v>
      </c>
      <c r="C210" s="651"/>
      <c r="D210" s="651"/>
      <c r="E210" s="652" t="str">
        <f t="shared" si="9"/>
        <v/>
      </c>
      <c r="F210" s="375" t="str">
        <f t="shared" si="10"/>
        <v>否</v>
      </c>
      <c r="G210" s="624" t="str">
        <f t="shared" si="11"/>
        <v>项</v>
      </c>
    </row>
    <row r="211" s="624" customFormat="1" ht="18" customHeight="1" spans="1:7">
      <c r="A211" s="649">
        <v>2013704</v>
      </c>
      <c r="B211" s="650" t="s">
        <v>252</v>
      </c>
      <c r="C211" s="651"/>
      <c r="D211" s="651"/>
      <c r="E211" s="652" t="str">
        <f t="shared" si="9"/>
        <v/>
      </c>
      <c r="F211" s="375" t="str">
        <f t="shared" si="10"/>
        <v>否</v>
      </c>
      <c r="G211" s="624" t="str">
        <f t="shared" si="11"/>
        <v>项</v>
      </c>
    </row>
    <row r="212" s="624" customFormat="1" ht="18" customHeight="1" spans="1:7">
      <c r="A212" s="649">
        <v>2013750</v>
      </c>
      <c r="B212" s="650" t="s">
        <v>151</v>
      </c>
      <c r="C212" s="651"/>
      <c r="D212" s="651"/>
      <c r="E212" s="652" t="str">
        <f t="shared" si="9"/>
        <v/>
      </c>
      <c r="F212" s="375" t="str">
        <f t="shared" si="10"/>
        <v>否</v>
      </c>
      <c r="G212" s="624" t="str">
        <f t="shared" si="11"/>
        <v>项</v>
      </c>
    </row>
    <row r="213" s="624" customFormat="1" ht="18" customHeight="1" spans="1:7">
      <c r="A213" s="649">
        <v>2013799</v>
      </c>
      <c r="B213" s="650" t="s">
        <v>253</v>
      </c>
      <c r="C213" s="651"/>
      <c r="D213" s="651"/>
      <c r="E213" s="652" t="str">
        <f t="shared" si="9"/>
        <v/>
      </c>
      <c r="F213" s="375" t="str">
        <f t="shared" si="10"/>
        <v>否</v>
      </c>
      <c r="G213" s="624" t="str">
        <f t="shared" si="11"/>
        <v>项</v>
      </c>
    </row>
    <row r="214" s="625" customFormat="1" ht="18" customHeight="1" spans="1:7">
      <c r="A214" s="644">
        <v>20138</v>
      </c>
      <c r="B214" s="648" t="s">
        <v>254</v>
      </c>
      <c r="C214" s="646">
        <f>SUM(C215:C228)</f>
        <v>900</v>
      </c>
      <c r="D214" s="646">
        <f>((((SUM(D215:D228))+0)+0)+0)+0</f>
        <v>1347</v>
      </c>
      <c r="E214" s="647">
        <f t="shared" si="9"/>
        <v>0.497</v>
      </c>
      <c r="F214" s="382" t="str">
        <f t="shared" si="10"/>
        <v>是</v>
      </c>
      <c r="G214" s="625" t="str">
        <f t="shared" si="11"/>
        <v>款</v>
      </c>
    </row>
    <row r="215" s="624" customFormat="1" ht="18" customHeight="1" spans="1:7">
      <c r="A215" s="649">
        <v>2013801</v>
      </c>
      <c r="B215" s="650" t="s">
        <v>142</v>
      </c>
      <c r="C215" s="651">
        <v>849</v>
      </c>
      <c r="D215" s="651">
        <v>864</v>
      </c>
      <c r="E215" s="652">
        <f t="shared" si="9"/>
        <v>0.018</v>
      </c>
      <c r="F215" s="375" t="str">
        <f t="shared" si="10"/>
        <v>是</v>
      </c>
      <c r="G215" s="624" t="str">
        <f t="shared" si="11"/>
        <v>项</v>
      </c>
    </row>
    <row r="216" s="624" customFormat="1" ht="18" customHeight="1" spans="1:7">
      <c r="A216" s="649">
        <v>2013802</v>
      </c>
      <c r="B216" s="650" t="s">
        <v>143</v>
      </c>
      <c r="C216" s="651">
        <v>6</v>
      </c>
      <c r="D216" s="651">
        <v>367</v>
      </c>
      <c r="E216" s="652">
        <f t="shared" si="9"/>
        <v>60.167</v>
      </c>
      <c r="F216" s="375" t="str">
        <f t="shared" si="10"/>
        <v>是</v>
      </c>
      <c r="G216" s="624" t="str">
        <f t="shared" si="11"/>
        <v>项</v>
      </c>
    </row>
    <row r="217" s="624" customFormat="1" ht="18" customHeight="1" spans="1:7">
      <c r="A217" s="649">
        <v>2013803</v>
      </c>
      <c r="B217" s="650" t="s">
        <v>144</v>
      </c>
      <c r="C217" s="651">
        <v>0</v>
      </c>
      <c r="D217" s="651">
        <v>0</v>
      </c>
      <c r="E217" s="652" t="str">
        <f t="shared" si="9"/>
        <v/>
      </c>
      <c r="F217" s="375" t="str">
        <f t="shared" si="10"/>
        <v>否</v>
      </c>
      <c r="G217" s="624" t="str">
        <f t="shared" si="11"/>
        <v>项</v>
      </c>
    </row>
    <row r="218" s="624" customFormat="1" ht="18" customHeight="1" spans="1:7">
      <c r="A218" s="649">
        <v>2013804</v>
      </c>
      <c r="B218" s="650" t="s">
        <v>255</v>
      </c>
      <c r="C218" s="651">
        <v>5</v>
      </c>
      <c r="D218" s="651">
        <v>5</v>
      </c>
      <c r="E218" s="652">
        <f t="shared" si="9"/>
        <v>0</v>
      </c>
      <c r="F218" s="375" t="str">
        <f t="shared" si="10"/>
        <v>是</v>
      </c>
      <c r="G218" s="624" t="str">
        <f t="shared" si="11"/>
        <v>项</v>
      </c>
    </row>
    <row r="219" s="624" customFormat="1" ht="18" customHeight="1" spans="1:7">
      <c r="A219" s="649">
        <v>2013805</v>
      </c>
      <c r="B219" s="650" t="s">
        <v>256</v>
      </c>
      <c r="C219" s="651">
        <v>5</v>
      </c>
      <c r="D219" s="651">
        <v>6</v>
      </c>
      <c r="E219" s="652">
        <f t="shared" si="9"/>
        <v>0.2</v>
      </c>
      <c r="F219" s="375" t="str">
        <f t="shared" si="10"/>
        <v>是</v>
      </c>
      <c r="G219" s="624" t="str">
        <f t="shared" si="11"/>
        <v>项</v>
      </c>
    </row>
    <row r="220" s="624" customFormat="1" ht="18" customHeight="1" spans="1:7">
      <c r="A220" s="649">
        <v>2013808</v>
      </c>
      <c r="B220" s="650" t="s">
        <v>182</v>
      </c>
      <c r="C220" s="651">
        <v>0</v>
      </c>
      <c r="D220" s="651">
        <v>0</v>
      </c>
      <c r="E220" s="652" t="str">
        <f t="shared" si="9"/>
        <v/>
      </c>
      <c r="F220" s="375" t="str">
        <f t="shared" si="10"/>
        <v>否</v>
      </c>
      <c r="G220" s="624" t="str">
        <f t="shared" si="11"/>
        <v>项</v>
      </c>
    </row>
    <row r="221" s="624" customFormat="1" ht="18" customHeight="1" spans="1:7">
      <c r="A221" s="649">
        <v>2013810</v>
      </c>
      <c r="B221" s="650" t="s">
        <v>257</v>
      </c>
      <c r="C221" s="651">
        <v>0</v>
      </c>
      <c r="D221" s="651">
        <v>0</v>
      </c>
      <c r="E221" s="652" t="str">
        <f t="shared" si="9"/>
        <v/>
      </c>
      <c r="F221" s="375" t="str">
        <f t="shared" si="10"/>
        <v>否</v>
      </c>
      <c r="G221" s="624" t="str">
        <f t="shared" si="11"/>
        <v>项</v>
      </c>
    </row>
    <row r="222" s="624" customFormat="1" ht="18" customHeight="1" spans="1:7">
      <c r="A222" s="649">
        <v>2013812</v>
      </c>
      <c r="B222" s="650" t="s">
        <v>258</v>
      </c>
      <c r="C222" s="651">
        <v>3</v>
      </c>
      <c r="D222" s="651">
        <v>3</v>
      </c>
      <c r="E222" s="652">
        <f t="shared" si="9"/>
        <v>0</v>
      </c>
      <c r="F222" s="375" t="str">
        <f t="shared" si="10"/>
        <v>是</v>
      </c>
      <c r="G222" s="624" t="str">
        <f t="shared" si="11"/>
        <v>项</v>
      </c>
    </row>
    <row r="223" s="624" customFormat="1" ht="18" customHeight="1" spans="1:7">
      <c r="A223" s="649">
        <v>2013813</v>
      </c>
      <c r="B223" s="650" t="s">
        <v>259</v>
      </c>
      <c r="C223" s="651"/>
      <c r="D223" s="651"/>
      <c r="E223" s="652" t="str">
        <f t="shared" si="9"/>
        <v/>
      </c>
      <c r="F223" s="375" t="str">
        <f t="shared" si="10"/>
        <v>否</v>
      </c>
      <c r="G223" s="624" t="str">
        <f t="shared" si="11"/>
        <v>项</v>
      </c>
    </row>
    <row r="224" s="624" customFormat="1" ht="18" customHeight="1" spans="1:7">
      <c r="A224" s="649">
        <v>2013814</v>
      </c>
      <c r="B224" s="650" t="s">
        <v>260</v>
      </c>
      <c r="C224" s="651"/>
      <c r="D224" s="651"/>
      <c r="E224" s="652" t="str">
        <f t="shared" si="9"/>
        <v/>
      </c>
      <c r="F224" s="375" t="str">
        <f t="shared" si="10"/>
        <v>否</v>
      </c>
      <c r="G224" s="624" t="str">
        <f t="shared" si="11"/>
        <v>项</v>
      </c>
    </row>
    <row r="225" s="624" customFormat="1" ht="18" customHeight="1" spans="1:7">
      <c r="A225" s="649">
        <v>2013815</v>
      </c>
      <c r="B225" s="650" t="s">
        <v>261</v>
      </c>
      <c r="C225" s="651">
        <v>5</v>
      </c>
      <c r="D225" s="651">
        <v>6</v>
      </c>
      <c r="E225" s="652">
        <f t="shared" si="9"/>
        <v>0.2</v>
      </c>
      <c r="F225" s="375" t="str">
        <f t="shared" si="10"/>
        <v>是</v>
      </c>
      <c r="G225" s="624" t="str">
        <f t="shared" si="11"/>
        <v>项</v>
      </c>
    </row>
    <row r="226" s="624" customFormat="1" ht="18" customHeight="1" spans="1:7">
      <c r="A226" s="649">
        <v>2013816</v>
      </c>
      <c r="B226" s="650" t="s">
        <v>262</v>
      </c>
      <c r="C226" s="651">
        <v>3</v>
      </c>
      <c r="D226" s="651">
        <v>3</v>
      </c>
      <c r="E226" s="652">
        <f t="shared" si="9"/>
        <v>0</v>
      </c>
      <c r="F226" s="375" t="str">
        <f t="shared" si="10"/>
        <v>是</v>
      </c>
      <c r="G226" s="624" t="str">
        <f t="shared" si="11"/>
        <v>项</v>
      </c>
    </row>
    <row r="227" s="624" customFormat="1" ht="18" customHeight="1" spans="1:7">
      <c r="A227" s="649">
        <v>2013850</v>
      </c>
      <c r="B227" s="650" t="s">
        <v>151</v>
      </c>
      <c r="C227" s="651">
        <v>0</v>
      </c>
      <c r="D227" s="651">
        <v>91</v>
      </c>
      <c r="E227" s="652" t="str">
        <f t="shared" si="9"/>
        <v/>
      </c>
      <c r="F227" s="375" t="str">
        <f t="shared" si="10"/>
        <v>是</v>
      </c>
      <c r="G227" s="624" t="str">
        <f t="shared" si="11"/>
        <v>项</v>
      </c>
    </row>
    <row r="228" s="624" customFormat="1" ht="18" customHeight="1" spans="1:7">
      <c r="A228" s="649">
        <v>2013899</v>
      </c>
      <c r="B228" s="650" t="s">
        <v>263</v>
      </c>
      <c r="C228" s="651">
        <v>24</v>
      </c>
      <c r="D228" s="651">
        <v>2</v>
      </c>
      <c r="E228" s="652">
        <f t="shared" si="9"/>
        <v>-0.917</v>
      </c>
      <c r="F228" s="375" t="str">
        <f t="shared" si="10"/>
        <v>是</v>
      </c>
      <c r="G228" s="624" t="str">
        <f t="shared" si="11"/>
        <v>项</v>
      </c>
    </row>
    <row r="229" s="625" customFormat="1" ht="18" customHeight="1" spans="1:7">
      <c r="A229" s="644">
        <v>20139</v>
      </c>
      <c r="B229" s="648" t="s">
        <v>264</v>
      </c>
      <c r="C229" s="646">
        <f>SUM(C230:C235)</f>
        <v>0</v>
      </c>
      <c r="D229" s="646">
        <f>SUM(D230:D235)</f>
        <v>6891</v>
      </c>
      <c r="E229" s="647" t="str">
        <f t="shared" si="9"/>
        <v/>
      </c>
      <c r="F229" s="382" t="str">
        <f t="shared" si="10"/>
        <v>是</v>
      </c>
      <c r="G229" s="625" t="str">
        <f t="shared" si="11"/>
        <v>款</v>
      </c>
    </row>
    <row r="230" s="624" customFormat="1" ht="18" customHeight="1" spans="1:7">
      <c r="A230" s="649">
        <v>2013901</v>
      </c>
      <c r="B230" s="650" t="s">
        <v>142</v>
      </c>
      <c r="C230" s="651"/>
      <c r="D230" s="651">
        <v>130</v>
      </c>
      <c r="E230" s="652" t="str">
        <f t="shared" si="9"/>
        <v/>
      </c>
      <c r="F230" s="375" t="str">
        <f t="shared" si="10"/>
        <v>是</v>
      </c>
      <c r="G230" s="624" t="str">
        <f t="shared" si="11"/>
        <v>项</v>
      </c>
    </row>
    <row r="231" s="624" customFormat="1" ht="18" customHeight="1" spans="1:7">
      <c r="A231" s="649">
        <v>2013902</v>
      </c>
      <c r="B231" s="650" t="s">
        <v>143</v>
      </c>
      <c r="C231" s="651"/>
      <c r="D231" s="651"/>
      <c r="E231" s="652" t="str">
        <f t="shared" si="9"/>
        <v/>
      </c>
      <c r="F231" s="375" t="str">
        <f t="shared" si="10"/>
        <v>否</v>
      </c>
      <c r="G231" s="624" t="str">
        <f t="shared" si="11"/>
        <v>项</v>
      </c>
    </row>
    <row r="232" s="624" customFormat="1" ht="18" customHeight="1" spans="1:7">
      <c r="A232" s="649">
        <v>2013903</v>
      </c>
      <c r="B232" s="650" t="s">
        <v>144</v>
      </c>
      <c r="C232" s="651"/>
      <c r="D232" s="651"/>
      <c r="E232" s="652" t="str">
        <f t="shared" si="9"/>
        <v/>
      </c>
      <c r="F232" s="375" t="str">
        <f t="shared" si="10"/>
        <v>否</v>
      </c>
      <c r="G232" s="624" t="str">
        <f t="shared" si="11"/>
        <v>项</v>
      </c>
    </row>
    <row r="233" s="624" customFormat="1" ht="18" customHeight="1" spans="1:7">
      <c r="A233" s="649">
        <v>2013904</v>
      </c>
      <c r="B233" s="650" t="s">
        <v>236</v>
      </c>
      <c r="C233" s="651"/>
      <c r="D233" s="651">
        <v>6761</v>
      </c>
      <c r="E233" s="652" t="str">
        <f t="shared" si="9"/>
        <v/>
      </c>
      <c r="F233" s="375" t="str">
        <f t="shared" si="10"/>
        <v>是</v>
      </c>
      <c r="G233" s="624" t="str">
        <f t="shared" si="11"/>
        <v>项</v>
      </c>
    </row>
    <row r="234" s="624" customFormat="1" ht="18" customHeight="1" spans="1:7">
      <c r="A234" s="649">
        <v>2013950</v>
      </c>
      <c r="B234" s="650" t="s">
        <v>151</v>
      </c>
      <c r="C234" s="651"/>
      <c r="D234" s="651"/>
      <c r="E234" s="652" t="str">
        <f t="shared" si="9"/>
        <v/>
      </c>
      <c r="F234" s="375" t="str">
        <f t="shared" si="10"/>
        <v>否</v>
      </c>
      <c r="G234" s="624" t="str">
        <f t="shared" si="11"/>
        <v>项</v>
      </c>
    </row>
    <row r="235" s="624" customFormat="1" ht="18" customHeight="1" spans="1:7">
      <c r="A235" s="649">
        <v>2013999</v>
      </c>
      <c r="B235" s="650" t="s">
        <v>265</v>
      </c>
      <c r="C235" s="651"/>
      <c r="D235" s="651"/>
      <c r="E235" s="652" t="str">
        <f t="shared" si="9"/>
        <v/>
      </c>
      <c r="F235" s="375" t="str">
        <f t="shared" si="10"/>
        <v>否</v>
      </c>
      <c r="G235" s="624" t="str">
        <f t="shared" si="11"/>
        <v>项</v>
      </c>
    </row>
    <row r="236" s="625" customFormat="1" ht="18" customHeight="1" spans="1:7">
      <c r="A236" s="644">
        <v>20140</v>
      </c>
      <c r="B236" s="648" t="s">
        <v>266</v>
      </c>
      <c r="C236" s="646">
        <f>SUM(C237:C242)</f>
        <v>10</v>
      </c>
      <c r="D236" s="646">
        <f>SUM(D237:D242)</f>
        <v>0</v>
      </c>
      <c r="E236" s="647">
        <f t="shared" si="9"/>
        <v>-1</v>
      </c>
      <c r="F236" s="382" t="str">
        <f t="shared" si="10"/>
        <v>是</v>
      </c>
      <c r="G236" s="625" t="str">
        <f t="shared" si="11"/>
        <v>款</v>
      </c>
    </row>
    <row r="237" s="624" customFormat="1" ht="18" customHeight="1" spans="1:7">
      <c r="A237" s="649">
        <v>2014001</v>
      </c>
      <c r="B237" s="650" t="s">
        <v>142</v>
      </c>
      <c r="C237" s="651"/>
      <c r="D237" s="651"/>
      <c r="E237" s="652" t="str">
        <f t="shared" si="9"/>
        <v/>
      </c>
      <c r="F237" s="375" t="str">
        <f t="shared" si="10"/>
        <v>否</v>
      </c>
      <c r="G237" s="624" t="str">
        <f t="shared" si="11"/>
        <v>项</v>
      </c>
    </row>
    <row r="238" s="624" customFormat="1" ht="18" customHeight="1" spans="1:7">
      <c r="A238" s="649">
        <v>2014002</v>
      </c>
      <c r="B238" s="650" t="s">
        <v>143</v>
      </c>
      <c r="C238" s="651">
        <v>10</v>
      </c>
      <c r="D238" s="651"/>
      <c r="E238" s="652">
        <f t="shared" si="9"/>
        <v>-1</v>
      </c>
      <c r="F238" s="375" t="str">
        <f t="shared" si="10"/>
        <v>是</v>
      </c>
      <c r="G238" s="624" t="str">
        <f t="shared" si="11"/>
        <v>项</v>
      </c>
    </row>
    <row r="239" s="624" customFormat="1" ht="18" customHeight="1" spans="1:7">
      <c r="A239" s="649">
        <v>2014003</v>
      </c>
      <c r="B239" s="650" t="s">
        <v>144</v>
      </c>
      <c r="C239" s="651"/>
      <c r="D239" s="651"/>
      <c r="E239" s="652" t="str">
        <f t="shared" si="9"/>
        <v/>
      </c>
      <c r="F239" s="375" t="str">
        <f t="shared" si="10"/>
        <v>否</v>
      </c>
      <c r="G239" s="624" t="str">
        <f t="shared" si="11"/>
        <v>项</v>
      </c>
    </row>
    <row r="240" s="624" customFormat="1" ht="18" customHeight="1" spans="1:7">
      <c r="A240" s="649">
        <v>2014004</v>
      </c>
      <c r="B240" s="650" t="s">
        <v>267</v>
      </c>
      <c r="C240" s="651">
        <v>0</v>
      </c>
      <c r="D240" s="651"/>
      <c r="E240" s="652" t="str">
        <f t="shared" si="9"/>
        <v/>
      </c>
      <c r="F240" s="375" t="str">
        <f t="shared" si="10"/>
        <v>否</v>
      </c>
      <c r="G240" s="624" t="str">
        <f t="shared" si="11"/>
        <v>项</v>
      </c>
    </row>
    <row r="241" s="624" customFormat="1" ht="18" customHeight="1" spans="1:7">
      <c r="A241" s="649">
        <v>2014050</v>
      </c>
      <c r="B241" s="650" t="s">
        <v>268</v>
      </c>
      <c r="C241" s="651"/>
      <c r="D241" s="651"/>
      <c r="E241" s="652" t="str">
        <f t="shared" si="9"/>
        <v/>
      </c>
      <c r="F241" s="375" t="str">
        <f t="shared" si="10"/>
        <v>否</v>
      </c>
      <c r="G241" s="624" t="str">
        <f t="shared" si="11"/>
        <v>项</v>
      </c>
    </row>
    <row r="242" s="624" customFormat="1" ht="18" customHeight="1" spans="1:7">
      <c r="A242" s="649">
        <v>2014099</v>
      </c>
      <c r="B242" s="650" t="s">
        <v>269</v>
      </c>
      <c r="C242" s="651"/>
      <c r="D242" s="651"/>
      <c r="E242" s="652" t="str">
        <f t="shared" si="9"/>
        <v/>
      </c>
      <c r="F242" s="375" t="str">
        <f t="shared" si="10"/>
        <v>否</v>
      </c>
      <c r="G242" s="624" t="str">
        <f t="shared" si="11"/>
        <v>项</v>
      </c>
    </row>
    <row r="243" s="625" customFormat="1" ht="18" customHeight="1" spans="1:7">
      <c r="A243" s="644">
        <v>20141</v>
      </c>
      <c r="B243" s="648" t="s">
        <v>270</v>
      </c>
      <c r="C243" s="651">
        <f>SUM(C244:C248)</f>
        <v>0</v>
      </c>
      <c r="D243" s="651">
        <f>SUM(D244:D248)</f>
        <v>0</v>
      </c>
      <c r="E243" s="652" t="str">
        <f t="shared" si="9"/>
        <v/>
      </c>
      <c r="F243" s="382" t="str">
        <f t="shared" si="10"/>
        <v>否</v>
      </c>
      <c r="G243" s="625" t="str">
        <f t="shared" si="11"/>
        <v>款</v>
      </c>
    </row>
    <row r="244" s="624" customFormat="1" ht="18" customHeight="1" spans="1:7">
      <c r="A244" s="649">
        <v>2014101</v>
      </c>
      <c r="B244" s="650" t="s">
        <v>271</v>
      </c>
      <c r="C244" s="651"/>
      <c r="D244" s="651"/>
      <c r="E244" s="652" t="str">
        <f t="shared" si="9"/>
        <v/>
      </c>
      <c r="F244" s="375" t="str">
        <f t="shared" si="10"/>
        <v>否</v>
      </c>
      <c r="G244" s="624" t="str">
        <f t="shared" si="11"/>
        <v>项</v>
      </c>
    </row>
    <row r="245" s="624" customFormat="1" ht="18" customHeight="1" spans="1:7">
      <c r="A245" s="649">
        <v>2014102</v>
      </c>
      <c r="B245" s="650" t="s">
        <v>272</v>
      </c>
      <c r="C245" s="651"/>
      <c r="D245" s="651"/>
      <c r="E245" s="652" t="str">
        <f t="shared" si="9"/>
        <v/>
      </c>
      <c r="F245" s="375" t="str">
        <f t="shared" si="10"/>
        <v>否</v>
      </c>
      <c r="G245" s="624" t="str">
        <f t="shared" si="11"/>
        <v>项</v>
      </c>
    </row>
    <row r="246" s="624" customFormat="1" ht="18" customHeight="1" spans="1:7">
      <c r="A246" s="649">
        <v>2014103</v>
      </c>
      <c r="B246" s="650" t="s">
        <v>273</v>
      </c>
      <c r="C246" s="651"/>
      <c r="D246" s="651"/>
      <c r="E246" s="652" t="str">
        <f t="shared" si="9"/>
        <v/>
      </c>
      <c r="F246" s="375" t="str">
        <f t="shared" si="10"/>
        <v>否</v>
      </c>
      <c r="G246" s="624" t="str">
        <f t="shared" si="11"/>
        <v>项</v>
      </c>
    </row>
    <row r="247" s="624" customFormat="1" ht="18" customHeight="1" spans="1:7">
      <c r="A247" s="649">
        <v>2014150</v>
      </c>
      <c r="B247" s="650" t="s">
        <v>268</v>
      </c>
      <c r="C247" s="651"/>
      <c r="D247" s="651"/>
      <c r="E247" s="652" t="str">
        <f t="shared" si="9"/>
        <v/>
      </c>
      <c r="F247" s="375" t="str">
        <f t="shared" si="10"/>
        <v>否</v>
      </c>
      <c r="G247" s="624" t="str">
        <f t="shared" si="11"/>
        <v>项</v>
      </c>
    </row>
    <row r="248" s="624" customFormat="1" ht="18" customHeight="1" spans="1:7">
      <c r="A248" s="649">
        <v>2014199</v>
      </c>
      <c r="B248" s="650" t="s">
        <v>274</v>
      </c>
      <c r="C248" s="651"/>
      <c r="D248" s="651"/>
      <c r="E248" s="652" t="str">
        <f t="shared" si="9"/>
        <v/>
      </c>
      <c r="F248" s="375" t="str">
        <f t="shared" si="10"/>
        <v>否</v>
      </c>
      <c r="G248" s="624" t="str">
        <f t="shared" si="11"/>
        <v>项</v>
      </c>
    </row>
    <row r="249" s="624" customFormat="1" ht="18" customHeight="1" spans="1:7">
      <c r="A249" s="644">
        <v>20199</v>
      </c>
      <c r="B249" s="648" t="s">
        <v>275</v>
      </c>
      <c r="C249" s="646">
        <f>SUM(C250:C251)</f>
        <v>0</v>
      </c>
      <c r="D249" s="646">
        <f>((((SUM(D250:D251))+0)+0)+0)+0</f>
        <v>0</v>
      </c>
      <c r="E249" s="652" t="str">
        <f t="shared" si="9"/>
        <v/>
      </c>
      <c r="F249" s="375" t="str">
        <f t="shared" si="10"/>
        <v>否</v>
      </c>
      <c r="G249" s="624" t="str">
        <f t="shared" si="11"/>
        <v>款</v>
      </c>
    </row>
    <row r="250" s="624" customFormat="1" ht="18" customHeight="1" spans="1:7">
      <c r="A250" s="649">
        <v>2019901</v>
      </c>
      <c r="B250" s="650" t="s">
        <v>276</v>
      </c>
      <c r="C250" s="651"/>
      <c r="D250" s="651"/>
      <c r="E250" s="652" t="str">
        <f t="shared" si="9"/>
        <v/>
      </c>
      <c r="F250" s="375" t="str">
        <f t="shared" si="10"/>
        <v>否</v>
      </c>
      <c r="G250" s="624" t="str">
        <f t="shared" si="11"/>
        <v>项</v>
      </c>
    </row>
    <row r="251" s="624" customFormat="1" ht="18" customHeight="1" spans="1:7">
      <c r="A251" s="649">
        <v>2019999</v>
      </c>
      <c r="B251" s="650" t="s">
        <v>275</v>
      </c>
      <c r="C251" s="651"/>
      <c r="D251" s="651"/>
      <c r="E251" s="652" t="str">
        <f t="shared" si="9"/>
        <v/>
      </c>
      <c r="F251" s="375" t="str">
        <f t="shared" si="10"/>
        <v>否</v>
      </c>
      <c r="G251" s="624" t="str">
        <f t="shared" si="11"/>
        <v>项</v>
      </c>
    </row>
    <row r="252" s="624" customFormat="1" ht="18" customHeight="1" spans="1:7">
      <c r="A252" s="644">
        <v>202</v>
      </c>
      <c r="B252" s="645" t="s">
        <v>74</v>
      </c>
      <c r="C252" s="646">
        <f>SUM(C253:C254)</f>
        <v>0</v>
      </c>
      <c r="D252" s="646">
        <f>((((SUM(D253:D254))+0)+0)+0)+0</f>
        <v>0</v>
      </c>
      <c r="E252" s="652" t="str">
        <f t="shared" si="9"/>
        <v/>
      </c>
      <c r="F252" s="375" t="str">
        <f t="shared" si="10"/>
        <v>是</v>
      </c>
      <c r="G252" s="624" t="str">
        <f t="shared" si="11"/>
        <v>类</v>
      </c>
    </row>
    <row r="253" s="624" customFormat="1" ht="18" customHeight="1" spans="1:7">
      <c r="A253" s="644">
        <v>20205</v>
      </c>
      <c r="B253" s="648" t="s">
        <v>277</v>
      </c>
      <c r="C253" s="654"/>
      <c r="D253" s="654"/>
      <c r="E253" s="652" t="str">
        <f t="shared" si="9"/>
        <v/>
      </c>
      <c r="F253" s="375" t="str">
        <f t="shared" si="10"/>
        <v>否</v>
      </c>
      <c r="G253" s="624" t="str">
        <f t="shared" si="11"/>
        <v>款</v>
      </c>
    </row>
    <row r="254" s="624" customFormat="1" ht="18" customHeight="1" spans="1:7">
      <c r="A254" s="644">
        <v>20299</v>
      </c>
      <c r="B254" s="648" t="s">
        <v>278</v>
      </c>
      <c r="C254" s="654"/>
      <c r="D254" s="654"/>
      <c r="E254" s="652" t="str">
        <f t="shared" si="9"/>
        <v/>
      </c>
      <c r="F254" s="375" t="str">
        <f t="shared" si="10"/>
        <v>否</v>
      </c>
      <c r="G254" s="624" t="str">
        <f t="shared" si="11"/>
        <v>款</v>
      </c>
    </row>
    <row r="255" s="625" customFormat="1" ht="18" customHeight="1" spans="1:7">
      <c r="A255" s="644">
        <v>203</v>
      </c>
      <c r="B255" s="645" t="s">
        <v>76</v>
      </c>
      <c r="C255" s="646">
        <f>SUM(C256,C260,C262,C264,C272)</f>
        <v>132</v>
      </c>
      <c r="D255" s="646">
        <f>SUM(D256,D260,D262,D264,D272)</f>
        <v>130</v>
      </c>
      <c r="E255" s="647">
        <f t="shared" si="9"/>
        <v>-0.015</v>
      </c>
      <c r="F255" s="382" t="str">
        <f t="shared" si="10"/>
        <v>是</v>
      </c>
      <c r="G255" s="625" t="str">
        <f t="shared" si="11"/>
        <v>类</v>
      </c>
    </row>
    <row r="256" s="624" customFormat="1" ht="18" customHeight="1" spans="1:7">
      <c r="A256" s="655">
        <v>20301</v>
      </c>
      <c r="B256" s="656" t="s">
        <v>279</v>
      </c>
      <c r="C256" s="654">
        <f>C257</f>
        <v>0</v>
      </c>
      <c r="D256" s="654">
        <f>((((D257)+0)+0)+0)+0</f>
        <v>0</v>
      </c>
      <c r="E256" s="652" t="str">
        <f t="shared" si="9"/>
        <v/>
      </c>
      <c r="F256" s="375" t="str">
        <f t="shared" si="10"/>
        <v>否</v>
      </c>
      <c r="G256" s="624" t="str">
        <f t="shared" si="11"/>
        <v>款</v>
      </c>
    </row>
    <row r="257" s="624" customFormat="1" ht="18" customHeight="1" spans="1:7">
      <c r="A257" s="657">
        <v>2030101</v>
      </c>
      <c r="B257" s="650" t="s">
        <v>280</v>
      </c>
      <c r="C257" s="651"/>
      <c r="D257" s="651"/>
      <c r="E257" s="652" t="str">
        <f t="shared" si="9"/>
        <v/>
      </c>
      <c r="F257" s="375" t="str">
        <f t="shared" si="10"/>
        <v>否</v>
      </c>
      <c r="G257" s="624" t="str">
        <f t="shared" si="11"/>
        <v>项</v>
      </c>
    </row>
    <row r="258" s="624" customFormat="1" ht="18" customHeight="1" spans="1:7">
      <c r="A258" s="658">
        <v>2030102</v>
      </c>
      <c r="B258" s="650" t="s">
        <v>281</v>
      </c>
      <c r="C258" s="651"/>
      <c r="D258" s="651"/>
      <c r="E258" s="652" t="str">
        <f t="shared" si="9"/>
        <v/>
      </c>
      <c r="F258" s="375" t="str">
        <f t="shared" si="10"/>
        <v>否</v>
      </c>
      <c r="G258" s="624" t="str">
        <f t="shared" si="11"/>
        <v>项</v>
      </c>
    </row>
    <row r="259" s="624" customFormat="1" ht="18" customHeight="1" spans="1:7">
      <c r="A259" s="658">
        <v>2030199</v>
      </c>
      <c r="B259" s="650" t="s">
        <v>282</v>
      </c>
      <c r="C259" s="651"/>
      <c r="D259" s="651"/>
      <c r="E259" s="652" t="str">
        <f t="shared" si="9"/>
        <v/>
      </c>
      <c r="F259" s="375" t="str">
        <f t="shared" si="10"/>
        <v>否</v>
      </c>
      <c r="G259" s="624" t="str">
        <f t="shared" si="11"/>
        <v>项</v>
      </c>
    </row>
    <row r="260" s="625" customFormat="1" ht="18" customHeight="1" spans="1:7">
      <c r="A260" s="655">
        <v>20304</v>
      </c>
      <c r="B260" s="648" t="s">
        <v>283</v>
      </c>
      <c r="C260" s="654">
        <f>C261</f>
        <v>0</v>
      </c>
      <c r="D260" s="654">
        <f>((((D261)+0)+0)+0)+0</f>
        <v>0</v>
      </c>
      <c r="E260" s="647" t="str">
        <f t="shared" ref="E260:E323" si="12">IF(C260=0,"",IFERROR(D260/C260-1,0))</f>
        <v/>
      </c>
      <c r="F260" s="382" t="str">
        <f t="shared" ref="F260:F323" si="13">IF(LEN(A260)=3,"是",IF(B260&lt;&gt;"",IF(SUM(C260:D260)&lt;&gt;0,"是","否"),"是"))</f>
        <v>否</v>
      </c>
      <c r="G260" s="625" t="str">
        <f t="shared" ref="G260:G323" si="14">IF(LEN(A260)=3,"类",IF(LEN(A260)=5,"款","项"))</f>
        <v>款</v>
      </c>
    </row>
    <row r="261" s="624" customFormat="1" ht="18" customHeight="1" spans="1:7">
      <c r="A261" s="657">
        <v>2030401</v>
      </c>
      <c r="B261" s="650" t="s">
        <v>283</v>
      </c>
      <c r="C261" s="651"/>
      <c r="D261" s="651"/>
      <c r="E261" s="652" t="str">
        <f t="shared" si="12"/>
        <v/>
      </c>
      <c r="F261" s="375" t="str">
        <f t="shared" si="13"/>
        <v>否</v>
      </c>
      <c r="G261" s="624" t="str">
        <f t="shared" si="14"/>
        <v>项</v>
      </c>
    </row>
    <row r="262" s="624" customFormat="1" ht="18" customHeight="1" spans="1:7">
      <c r="A262" s="655">
        <v>20305</v>
      </c>
      <c r="B262" s="648" t="s">
        <v>284</v>
      </c>
      <c r="C262" s="654">
        <f>C263</f>
        <v>0</v>
      </c>
      <c r="D262" s="654">
        <f>((((D263)+0)+0)+0)+0</f>
        <v>0</v>
      </c>
      <c r="E262" s="652" t="str">
        <f t="shared" si="12"/>
        <v/>
      </c>
      <c r="F262" s="375" t="str">
        <f t="shared" si="13"/>
        <v>否</v>
      </c>
      <c r="G262" s="624" t="str">
        <f t="shared" si="14"/>
        <v>款</v>
      </c>
    </row>
    <row r="263" s="624" customFormat="1" ht="18" customHeight="1" spans="1:7">
      <c r="A263" s="657">
        <v>2030501</v>
      </c>
      <c r="B263" s="650" t="s">
        <v>284</v>
      </c>
      <c r="C263" s="651"/>
      <c r="D263" s="651"/>
      <c r="E263" s="652" t="str">
        <f t="shared" si="12"/>
        <v/>
      </c>
      <c r="F263" s="375" t="str">
        <f t="shared" si="13"/>
        <v>否</v>
      </c>
      <c r="G263" s="624" t="str">
        <f t="shared" si="14"/>
        <v>项</v>
      </c>
    </row>
    <row r="264" s="625" customFormat="1" ht="18" customHeight="1" spans="1:7">
      <c r="A264" s="644">
        <v>20306</v>
      </c>
      <c r="B264" s="648" t="s">
        <v>285</v>
      </c>
      <c r="C264" s="646">
        <f>SUM(C265:C271)</f>
        <v>121</v>
      </c>
      <c r="D264" s="646">
        <f>((((SUM(D265:D271))+0)+0)+0)+0</f>
        <v>124</v>
      </c>
      <c r="E264" s="647">
        <f t="shared" si="12"/>
        <v>0.025</v>
      </c>
      <c r="F264" s="382" t="str">
        <f t="shared" si="13"/>
        <v>是</v>
      </c>
      <c r="G264" s="625" t="str">
        <f t="shared" si="14"/>
        <v>款</v>
      </c>
    </row>
    <row r="265" s="624" customFormat="1" ht="18" customHeight="1" spans="1:7">
      <c r="A265" s="649">
        <v>2030601</v>
      </c>
      <c r="B265" s="650" t="s">
        <v>286</v>
      </c>
      <c r="C265" s="651">
        <v>28</v>
      </c>
      <c r="D265" s="651">
        <v>34</v>
      </c>
      <c r="E265" s="652">
        <f t="shared" si="12"/>
        <v>0.214</v>
      </c>
      <c r="F265" s="375" t="str">
        <f t="shared" si="13"/>
        <v>是</v>
      </c>
      <c r="G265" s="624" t="str">
        <f t="shared" si="14"/>
        <v>项</v>
      </c>
    </row>
    <row r="266" s="624" customFormat="1" ht="18" customHeight="1" spans="1:7">
      <c r="A266" s="649">
        <v>2030602</v>
      </c>
      <c r="B266" s="650" t="s">
        <v>287</v>
      </c>
      <c r="C266" s="651"/>
      <c r="D266" s="651"/>
      <c r="E266" s="652" t="str">
        <f t="shared" si="12"/>
        <v/>
      </c>
      <c r="F266" s="375" t="str">
        <f t="shared" si="13"/>
        <v>否</v>
      </c>
      <c r="G266" s="624" t="str">
        <f t="shared" si="14"/>
        <v>项</v>
      </c>
    </row>
    <row r="267" s="624" customFormat="1" ht="18" customHeight="1" spans="1:7">
      <c r="A267" s="649">
        <v>2030603</v>
      </c>
      <c r="B267" s="650" t="s">
        <v>288</v>
      </c>
      <c r="C267" s="651">
        <v>0</v>
      </c>
      <c r="D267" s="651"/>
      <c r="E267" s="652" t="str">
        <f t="shared" si="12"/>
        <v/>
      </c>
      <c r="F267" s="375" t="str">
        <f t="shared" si="13"/>
        <v>否</v>
      </c>
      <c r="G267" s="624" t="str">
        <f t="shared" si="14"/>
        <v>项</v>
      </c>
    </row>
    <row r="268" s="624" customFormat="1" ht="18" customHeight="1" spans="1:7">
      <c r="A268" s="649">
        <v>2030604</v>
      </c>
      <c r="B268" s="650" t="s">
        <v>289</v>
      </c>
      <c r="C268" s="651"/>
      <c r="D268" s="651"/>
      <c r="E268" s="652" t="str">
        <f t="shared" si="12"/>
        <v/>
      </c>
      <c r="F268" s="375" t="str">
        <f t="shared" si="13"/>
        <v>否</v>
      </c>
      <c r="G268" s="624" t="str">
        <f t="shared" si="14"/>
        <v>项</v>
      </c>
    </row>
    <row r="269" s="624" customFormat="1" ht="18" customHeight="1" spans="1:7">
      <c r="A269" s="649">
        <v>2030607</v>
      </c>
      <c r="B269" s="650" t="s">
        <v>290</v>
      </c>
      <c r="C269" s="651">
        <v>76</v>
      </c>
      <c r="D269" s="651">
        <v>68</v>
      </c>
      <c r="E269" s="652">
        <f t="shared" si="12"/>
        <v>-0.105</v>
      </c>
      <c r="F269" s="375" t="str">
        <f t="shared" si="13"/>
        <v>是</v>
      </c>
      <c r="G269" s="624" t="str">
        <f t="shared" si="14"/>
        <v>项</v>
      </c>
    </row>
    <row r="270" s="624" customFormat="1" ht="18" customHeight="1" spans="1:7">
      <c r="A270" s="649">
        <v>2030608</v>
      </c>
      <c r="B270" s="650" t="s">
        <v>291</v>
      </c>
      <c r="C270" s="651">
        <v>0</v>
      </c>
      <c r="D270" s="651"/>
      <c r="E270" s="652" t="str">
        <f t="shared" si="12"/>
        <v/>
      </c>
      <c r="F270" s="375" t="str">
        <f t="shared" si="13"/>
        <v>否</v>
      </c>
      <c r="G270" s="624" t="str">
        <f t="shared" si="14"/>
        <v>项</v>
      </c>
    </row>
    <row r="271" s="624" customFormat="1" ht="18" customHeight="1" spans="1:7">
      <c r="A271" s="649">
        <v>2030699</v>
      </c>
      <c r="B271" s="650" t="s">
        <v>292</v>
      </c>
      <c r="C271" s="651">
        <v>17</v>
      </c>
      <c r="D271" s="651">
        <v>22</v>
      </c>
      <c r="E271" s="652">
        <f t="shared" si="12"/>
        <v>0.294</v>
      </c>
      <c r="F271" s="375" t="str">
        <f t="shared" si="13"/>
        <v>是</v>
      </c>
      <c r="G271" s="624" t="str">
        <f t="shared" si="14"/>
        <v>项</v>
      </c>
    </row>
    <row r="272" s="625" customFormat="1" ht="18" customHeight="1" spans="1:7">
      <c r="A272" s="644">
        <v>20399</v>
      </c>
      <c r="B272" s="648" t="s">
        <v>293</v>
      </c>
      <c r="C272" s="646">
        <f>(C273)</f>
        <v>11</v>
      </c>
      <c r="D272" s="646">
        <f>(D273)</f>
        <v>6</v>
      </c>
      <c r="E272" s="647">
        <f t="shared" si="12"/>
        <v>-0.455</v>
      </c>
      <c r="F272" s="382" t="str">
        <f t="shared" si="13"/>
        <v>是</v>
      </c>
      <c r="G272" s="625" t="str">
        <f t="shared" si="14"/>
        <v>款</v>
      </c>
    </row>
    <row r="273" s="624" customFormat="1" ht="18" customHeight="1" spans="1:7">
      <c r="A273" s="657">
        <v>2039999</v>
      </c>
      <c r="B273" s="650" t="s">
        <v>293</v>
      </c>
      <c r="C273" s="651">
        <v>11</v>
      </c>
      <c r="D273" s="651">
        <v>6</v>
      </c>
      <c r="E273" s="652">
        <f t="shared" si="12"/>
        <v>-0.455</v>
      </c>
      <c r="F273" s="375" t="str">
        <f t="shared" si="13"/>
        <v>是</v>
      </c>
      <c r="G273" s="624" t="str">
        <f t="shared" si="14"/>
        <v>项</v>
      </c>
    </row>
    <row r="274" s="625" customFormat="1" ht="18" customHeight="1" spans="1:7">
      <c r="A274" s="644">
        <v>204</v>
      </c>
      <c r="B274" s="645" t="s">
        <v>78</v>
      </c>
      <c r="C274" s="646">
        <f>SUM(C275,C278,C289,C296,C304,C313,C327,C337,C347,C355,C361)</f>
        <v>13048</v>
      </c>
      <c r="D274" s="646">
        <f>SUM(D275,D278,D289,D296,D304,D313,D327,D337,D347,D355,D361)</f>
        <v>13457</v>
      </c>
      <c r="E274" s="647">
        <f t="shared" si="12"/>
        <v>0.031</v>
      </c>
      <c r="F274" s="382" t="str">
        <f t="shared" si="13"/>
        <v>是</v>
      </c>
      <c r="G274" s="625" t="str">
        <f t="shared" si="14"/>
        <v>类</v>
      </c>
    </row>
    <row r="275" s="625" customFormat="1" ht="18" customHeight="1" spans="1:7">
      <c r="A275" s="644">
        <v>20401</v>
      </c>
      <c r="B275" s="648" t="s">
        <v>294</v>
      </c>
      <c r="C275" s="654">
        <f>SUM(C276:C277)</f>
        <v>0</v>
      </c>
      <c r="D275" s="654">
        <f>((((SUM(D276:D277))+0)+0)+0)+0</f>
        <v>2</v>
      </c>
      <c r="E275" s="647" t="str">
        <f t="shared" si="12"/>
        <v/>
      </c>
      <c r="F275" s="382" t="str">
        <f t="shared" si="13"/>
        <v>是</v>
      </c>
      <c r="G275" s="625" t="str">
        <f t="shared" si="14"/>
        <v>款</v>
      </c>
    </row>
    <row r="276" s="624" customFormat="1" ht="18" customHeight="1" spans="1:7">
      <c r="A276" s="649">
        <v>2040101</v>
      </c>
      <c r="B276" s="650" t="s">
        <v>294</v>
      </c>
      <c r="C276" s="651"/>
      <c r="D276" s="651"/>
      <c r="E276" s="652" t="str">
        <f t="shared" si="12"/>
        <v/>
      </c>
      <c r="F276" s="375" t="str">
        <f t="shared" si="13"/>
        <v>否</v>
      </c>
      <c r="G276" s="624" t="str">
        <f t="shared" si="14"/>
        <v>项</v>
      </c>
    </row>
    <row r="277" s="624" customFormat="1" ht="18" customHeight="1" spans="1:7">
      <c r="A277" s="649">
        <v>2040199</v>
      </c>
      <c r="B277" s="650" t="s">
        <v>295</v>
      </c>
      <c r="C277" s="651"/>
      <c r="D277" s="651">
        <v>2</v>
      </c>
      <c r="E277" s="652" t="str">
        <f t="shared" si="12"/>
        <v/>
      </c>
      <c r="F277" s="375" t="str">
        <f t="shared" si="13"/>
        <v>是</v>
      </c>
      <c r="G277" s="624" t="str">
        <f t="shared" si="14"/>
        <v>项</v>
      </c>
    </row>
    <row r="278" s="625" customFormat="1" ht="18" customHeight="1" spans="1:7">
      <c r="A278" s="644">
        <v>20402</v>
      </c>
      <c r="B278" s="648" t="s">
        <v>296</v>
      </c>
      <c r="C278" s="646">
        <f>SUM(C279:C288)</f>
        <v>12063</v>
      </c>
      <c r="D278" s="646">
        <f>((((SUM(D279:D288))+0)+0)+0)+0</f>
        <v>12587</v>
      </c>
      <c r="E278" s="647">
        <f t="shared" si="12"/>
        <v>0.043</v>
      </c>
      <c r="F278" s="382" t="str">
        <f t="shared" si="13"/>
        <v>是</v>
      </c>
      <c r="G278" s="625" t="str">
        <f t="shared" si="14"/>
        <v>款</v>
      </c>
    </row>
    <row r="279" s="626" customFormat="1" ht="18" customHeight="1" spans="1:7">
      <c r="A279" s="649">
        <v>2040201</v>
      </c>
      <c r="B279" s="650" t="s">
        <v>142</v>
      </c>
      <c r="C279" s="651">
        <v>9461</v>
      </c>
      <c r="D279" s="651">
        <v>11952</v>
      </c>
      <c r="E279" s="652">
        <f t="shared" si="12"/>
        <v>0.263</v>
      </c>
      <c r="F279" s="375" t="str">
        <f t="shared" si="13"/>
        <v>是</v>
      </c>
      <c r="G279" s="624" t="str">
        <f t="shared" si="14"/>
        <v>项</v>
      </c>
    </row>
    <row r="280" s="624" customFormat="1" ht="18" customHeight="1" spans="1:7">
      <c r="A280" s="649">
        <v>2040202</v>
      </c>
      <c r="B280" s="650" t="s">
        <v>143</v>
      </c>
      <c r="C280" s="651"/>
      <c r="D280" s="651"/>
      <c r="E280" s="652" t="str">
        <f t="shared" si="12"/>
        <v/>
      </c>
      <c r="F280" s="375" t="str">
        <f t="shared" si="13"/>
        <v>否</v>
      </c>
      <c r="G280" s="624" t="str">
        <f t="shared" si="14"/>
        <v>项</v>
      </c>
    </row>
    <row r="281" s="624" customFormat="1" ht="18" customHeight="1" spans="1:7">
      <c r="A281" s="649">
        <v>2040203</v>
      </c>
      <c r="B281" s="650" t="s">
        <v>144</v>
      </c>
      <c r="C281" s="651"/>
      <c r="D281" s="651"/>
      <c r="E281" s="652" t="str">
        <f t="shared" si="12"/>
        <v/>
      </c>
      <c r="F281" s="375" t="str">
        <f t="shared" si="13"/>
        <v>否</v>
      </c>
      <c r="G281" s="624" t="str">
        <f t="shared" si="14"/>
        <v>项</v>
      </c>
    </row>
    <row r="282" s="624" customFormat="1" ht="18" customHeight="1" spans="1:7">
      <c r="A282" s="649">
        <v>2040219</v>
      </c>
      <c r="B282" s="650" t="s">
        <v>182</v>
      </c>
      <c r="C282" s="651"/>
      <c r="D282" s="651"/>
      <c r="E282" s="652" t="str">
        <f t="shared" si="12"/>
        <v/>
      </c>
      <c r="F282" s="375" t="str">
        <f t="shared" si="13"/>
        <v>否</v>
      </c>
      <c r="G282" s="624" t="str">
        <f t="shared" si="14"/>
        <v>项</v>
      </c>
    </row>
    <row r="283" s="624" customFormat="1" ht="18" customHeight="1" spans="1:7">
      <c r="A283" s="649">
        <v>2040220</v>
      </c>
      <c r="B283" s="650" t="s">
        <v>297</v>
      </c>
      <c r="C283" s="651">
        <v>228</v>
      </c>
      <c r="D283" s="651">
        <v>178</v>
      </c>
      <c r="E283" s="652">
        <f t="shared" si="12"/>
        <v>-0.219</v>
      </c>
      <c r="F283" s="375" t="str">
        <f t="shared" si="13"/>
        <v>是</v>
      </c>
      <c r="G283" s="624" t="str">
        <f t="shared" si="14"/>
        <v>项</v>
      </c>
    </row>
    <row r="284" s="624" customFormat="1" ht="18" customHeight="1" spans="1:7">
      <c r="A284" s="649">
        <v>2040221</v>
      </c>
      <c r="B284" s="650" t="s">
        <v>298</v>
      </c>
      <c r="C284" s="651">
        <v>0</v>
      </c>
      <c r="D284" s="651">
        <v>0</v>
      </c>
      <c r="E284" s="652" t="str">
        <f t="shared" si="12"/>
        <v/>
      </c>
      <c r="F284" s="375" t="str">
        <f t="shared" si="13"/>
        <v>否</v>
      </c>
      <c r="G284" s="624" t="str">
        <f t="shared" si="14"/>
        <v>项</v>
      </c>
    </row>
    <row r="285" s="624" customFormat="1" ht="18" customHeight="1" spans="1:7">
      <c r="A285" s="649">
        <v>2040222</v>
      </c>
      <c r="B285" s="650" t="s">
        <v>299</v>
      </c>
      <c r="C285" s="651">
        <v>0</v>
      </c>
      <c r="D285" s="651">
        <v>0</v>
      </c>
      <c r="E285" s="652" t="str">
        <f t="shared" si="12"/>
        <v/>
      </c>
      <c r="F285" s="375" t="str">
        <f t="shared" si="13"/>
        <v>否</v>
      </c>
      <c r="G285" s="624" t="str">
        <f t="shared" si="14"/>
        <v>项</v>
      </c>
    </row>
    <row r="286" s="624" customFormat="1" ht="18" customHeight="1" spans="1:7">
      <c r="A286" s="649">
        <v>2040223</v>
      </c>
      <c r="B286" s="650" t="s">
        <v>300</v>
      </c>
      <c r="C286" s="651">
        <v>2374</v>
      </c>
      <c r="D286" s="651">
        <v>457</v>
      </c>
      <c r="E286" s="652">
        <f t="shared" si="12"/>
        <v>-0.807</v>
      </c>
      <c r="F286" s="375" t="str">
        <f t="shared" si="13"/>
        <v>是</v>
      </c>
      <c r="G286" s="624" t="str">
        <f t="shared" si="14"/>
        <v>项</v>
      </c>
    </row>
    <row r="287" s="624" customFormat="1" ht="18" customHeight="1" spans="1:7">
      <c r="A287" s="649">
        <v>2040250</v>
      </c>
      <c r="B287" s="650" t="s">
        <v>151</v>
      </c>
      <c r="C287" s="651"/>
      <c r="D287" s="651"/>
      <c r="E287" s="652" t="str">
        <f t="shared" si="12"/>
        <v/>
      </c>
      <c r="F287" s="375" t="str">
        <f t="shared" si="13"/>
        <v>否</v>
      </c>
      <c r="G287" s="624" t="str">
        <f t="shared" si="14"/>
        <v>项</v>
      </c>
    </row>
    <row r="288" s="624" customFormat="1" ht="18" customHeight="1" spans="1:7">
      <c r="A288" s="649">
        <v>2040299</v>
      </c>
      <c r="B288" s="650" t="s">
        <v>301</v>
      </c>
      <c r="C288" s="651">
        <v>0</v>
      </c>
      <c r="D288" s="651"/>
      <c r="E288" s="652" t="str">
        <f t="shared" si="12"/>
        <v/>
      </c>
      <c r="F288" s="375" t="str">
        <f t="shared" si="13"/>
        <v>否</v>
      </c>
      <c r="G288" s="624" t="str">
        <f t="shared" si="14"/>
        <v>项</v>
      </c>
    </row>
    <row r="289" s="624" customFormat="1" ht="18" customHeight="1" spans="1:7">
      <c r="A289" s="644">
        <v>20403</v>
      </c>
      <c r="B289" s="648" t="s">
        <v>302</v>
      </c>
      <c r="C289" s="646">
        <f>SUM(C290:C295)</f>
        <v>0</v>
      </c>
      <c r="D289" s="646">
        <f>((((SUM(D290:D295))+0)+0)+0)+0</f>
        <v>0</v>
      </c>
      <c r="E289" s="652" t="str">
        <f t="shared" si="12"/>
        <v/>
      </c>
      <c r="F289" s="375" t="str">
        <f t="shared" si="13"/>
        <v>否</v>
      </c>
      <c r="G289" s="624" t="str">
        <f t="shared" si="14"/>
        <v>款</v>
      </c>
    </row>
    <row r="290" s="624" customFormat="1" ht="18" customHeight="1" spans="1:7">
      <c r="A290" s="649">
        <v>2040301</v>
      </c>
      <c r="B290" s="650" t="s">
        <v>142</v>
      </c>
      <c r="C290" s="651"/>
      <c r="D290" s="651"/>
      <c r="E290" s="652" t="str">
        <f t="shared" si="12"/>
        <v/>
      </c>
      <c r="F290" s="375" t="str">
        <f t="shared" si="13"/>
        <v>否</v>
      </c>
      <c r="G290" s="624" t="str">
        <f t="shared" si="14"/>
        <v>项</v>
      </c>
    </row>
    <row r="291" s="624" customFormat="1" ht="18" customHeight="1" spans="1:7">
      <c r="A291" s="649">
        <v>2040302</v>
      </c>
      <c r="B291" s="650" t="s">
        <v>143</v>
      </c>
      <c r="C291" s="651"/>
      <c r="D291" s="651"/>
      <c r="E291" s="652" t="str">
        <f t="shared" si="12"/>
        <v/>
      </c>
      <c r="F291" s="375" t="str">
        <f t="shared" si="13"/>
        <v>否</v>
      </c>
      <c r="G291" s="624" t="str">
        <f t="shared" si="14"/>
        <v>项</v>
      </c>
    </row>
    <row r="292" s="624" customFormat="1" ht="18" customHeight="1" spans="1:7">
      <c r="A292" s="649">
        <v>2040303</v>
      </c>
      <c r="B292" s="650" t="s">
        <v>144</v>
      </c>
      <c r="C292" s="651"/>
      <c r="D292" s="651"/>
      <c r="E292" s="652" t="str">
        <f t="shared" si="12"/>
        <v/>
      </c>
      <c r="F292" s="375" t="str">
        <f t="shared" si="13"/>
        <v>否</v>
      </c>
      <c r="G292" s="624" t="str">
        <f t="shared" si="14"/>
        <v>项</v>
      </c>
    </row>
    <row r="293" s="624" customFormat="1" ht="18" customHeight="1" spans="1:7">
      <c r="A293" s="649">
        <v>2040304</v>
      </c>
      <c r="B293" s="650" t="s">
        <v>303</v>
      </c>
      <c r="C293" s="651"/>
      <c r="D293" s="651"/>
      <c r="E293" s="652" t="str">
        <f t="shared" si="12"/>
        <v/>
      </c>
      <c r="F293" s="375" t="str">
        <f t="shared" si="13"/>
        <v>否</v>
      </c>
      <c r="G293" s="624" t="str">
        <f t="shared" si="14"/>
        <v>项</v>
      </c>
    </row>
    <row r="294" s="624" customFormat="1" ht="18" customHeight="1" spans="1:7">
      <c r="A294" s="649">
        <v>2040350</v>
      </c>
      <c r="B294" s="650" t="s">
        <v>151</v>
      </c>
      <c r="C294" s="651"/>
      <c r="D294" s="651"/>
      <c r="E294" s="652" t="str">
        <f t="shared" si="12"/>
        <v/>
      </c>
      <c r="F294" s="375" t="str">
        <f t="shared" si="13"/>
        <v>否</v>
      </c>
      <c r="G294" s="624" t="str">
        <f t="shared" si="14"/>
        <v>项</v>
      </c>
    </row>
    <row r="295" s="624" customFormat="1" ht="18" customHeight="1" spans="1:7">
      <c r="A295" s="649">
        <v>2040399</v>
      </c>
      <c r="B295" s="650" t="s">
        <v>304</v>
      </c>
      <c r="C295" s="651"/>
      <c r="D295" s="651"/>
      <c r="E295" s="652" t="str">
        <f t="shared" si="12"/>
        <v/>
      </c>
      <c r="F295" s="375" t="str">
        <f t="shared" si="13"/>
        <v>否</v>
      </c>
      <c r="G295" s="624" t="str">
        <f t="shared" si="14"/>
        <v>项</v>
      </c>
    </row>
    <row r="296" s="625" customFormat="1" ht="18" customHeight="1" spans="1:7">
      <c r="A296" s="644">
        <v>20404</v>
      </c>
      <c r="B296" s="648" t="s">
        <v>305</v>
      </c>
      <c r="C296" s="646">
        <f>SUM(C297:C303)</f>
        <v>5</v>
      </c>
      <c r="D296" s="646">
        <f>((((SUM(D297:D303))+0)+0)+0)+0</f>
        <v>5</v>
      </c>
      <c r="E296" s="647">
        <f t="shared" si="12"/>
        <v>0</v>
      </c>
      <c r="F296" s="382" t="str">
        <f t="shared" si="13"/>
        <v>是</v>
      </c>
      <c r="G296" s="625" t="str">
        <f t="shared" si="14"/>
        <v>款</v>
      </c>
    </row>
    <row r="297" s="624" customFormat="1" ht="18" customHeight="1" spans="1:7">
      <c r="A297" s="649">
        <v>2040401</v>
      </c>
      <c r="B297" s="650" t="s">
        <v>142</v>
      </c>
      <c r="C297" s="651">
        <v>5</v>
      </c>
      <c r="D297" s="651">
        <v>5</v>
      </c>
      <c r="E297" s="652">
        <f t="shared" si="12"/>
        <v>0</v>
      </c>
      <c r="F297" s="375" t="str">
        <f t="shared" si="13"/>
        <v>是</v>
      </c>
      <c r="G297" s="624" t="str">
        <f t="shared" si="14"/>
        <v>项</v>
      </c>
    </row>
    <row r="298" s="624" customFormat="1" ht="18" customHeight="1" spans="1:7">
      <c r="A298" s="649">
        <v>2040402</v>
      </c>
      <c r="B298" s="650" t="s">
        <v>143</v>
      </c>
      <c r="C298" s="651"/>
      <c r="D298" s="651"/>
      <c r="E298" s="652" t="str">
        <f t="shared" si="12"/>
        <v/>
      </c>
      <c r="F298" s="375" t="str">
        <f t="shared" si="13"/>
        <v>否</v>
      </c>
      <c r="G298" s="624" t="str">
        <f t="shared" si="14"/>
        <v>项</v>
      </c>
    </row>
    <row r="299" s="624" customFormat="1" ht="18" customHeight="1" spans="1:7">
      <c r="A299" s="649">
        <v>2040403</v>
      </c>
      <c r="B299" s="650" t="s">
        <v>144</v>
      </c>
      <c r="C299" s="651"/>
      <c r="D299" s="651"/>
      <c r="E299" s="652" t="str">
        <f t="shared" si="12"/>
        <v/>
      </c>
      <c r="F299" s="375" t="str">
        <f t="shared" si="13"/>
        <v>否</v>
      </c>
      <c r="G299" s="624" t="str">
        <f t="shared" si="14"/>
        <v>项</v>
      </c>
    </row>
    <row r="300" s="624" customFormat="1" ht="18" customHeight="1" spans="1:7">
      <c r="A300" s="649">
        <v>2040409</v>
      </c>
      <c r="B300" s="650" t="s">
        <v>306</v>
      </c>
      <c r="C300" s="651"/>
      <c r="D300" s="651"/>
      <c r="E300" s="652" t="str">
        <f t="shared" si="12"/>
        <v/>
      </c>
      <c r="F300" s="375" t="str">
        <f t="shared" si="13"/>
        <v>否</v>
      </c>
      <c r="G300" s="624" t="str">
        <f t="shared" si="14"/>
        <v>项</v>
      </c>
    </row>
    <row r="301" s="624" customFormat="1" ht="18" customHeight="1" spans="1:7">
      <c r="A301" s="649">
        <v>2040410</v>
      </c>
      <c r="B301" s="650" t="s">
        <v>307</v>
      </c>
      <c r="C301" s="651"/>
      <c r="D301" s="651"/>
      <c r="E301" s="652" t="str">
        <f t="shared" si="12"/>
        <v/>
      </c>
      <c r="F301" s="375" t="str">
        <f t="shared" si="13"/>
        <v>否</v>
      </c>
      <c r="G301" s="624" t="str">
        <f t="shared" si="14"/>
        <v>项</v>
      </c>
    </row>
    <row r="302" s="624" customFormat="1" ht="18" customHeight="1" spans="1:7">
      <c r="A302" s="649">
        <v>2040450</v>
      </c>
      <c r="B302" s="650" t="s">
        <v>151</v>
      </c>
      <c r="C302" s="651"/>
      <c r="D302" s="651"/>
      <c r="E302" s="652" t="str">
        <f t="shared" si="12"/>
        <v/>
      </c>
      <c r="F302" s="375" t="str">
        <f t="shared" si="13"/>
        <v>否</v>
      </c>
      <c r="G302" s="624" t="str">
        <f t="shared" si="14"/>
        <v>项</v>
      </c>
    </row>
    <row r="303" s="624" customFormat="1" ht="18" customHeight="1" spans="1:7">
      <c r="A303" s="649">
        <v>2040499</v>
      </c>
      <c r="B303" s="650" t="s">
        <v>308</v>
      </c>
      <c r="C303" s="651"/>
      <c r="D303" s="651"/>
      <c r="E303" s="652" t="str">
        <f t="shared" si="12"/>
        <v/>
      </c>
      <c r="F303" s="375" t="str">
        <f t="shared" si="13"/>
        <v>否</v>
      </c>
      <c r="G303" s="624" t="str">
        <f t="shared" si="14"/>
        <v>项</v>
      </c>
    </row>
    <row r="304" s="624" customFormat="1" ht="18" customHeight="1" spans="1:7">
      <c r="A304" s="644">
        <v>20405</v>
      </c>
      <c r="B304" s="648" t="s">
        <v>309</v>
      </c>
      <c r="C304" s="646">
        <f>SUM(C305:C312)</f>
        <v>0</v>
      </c>
      <c r="D304" s="646">
        <f>((((SUM(D305:D312))+0)+0)+0)+0</f>
        <v>0</v>
      </c>
      <c r="E304" s="652" t="str">
        <f t="shared" si="12"/>
        <v/>
      </c>
      <c r="F304" s="375" t="str">
        <f t="shared" si="13"/>
        <v>否</v>
      </c>
      <c r="G304" s="624" t="str">
        <f t="shared" si="14"/>
        <v>款</v>
      </c>
    </row>
    <row r="305" s="624" customFormat="1" ht="18" customHeight="1" spans="1:7">
      <c r="A305" s="649">
        <v>2040501</v>
      </c>
      <c r="B305" s="650" t="s">
        <v>142</v>
      </c>
      <c r="C305" s="651"/>
      <c r="D305" s="651"/>
      <c r="E305" s="652" t="str">
        <f t="shared" si="12"/>
        <v/>
      </c>
      <c r="F305" s="375" t="str">
        <f t="shared" si="13"/>
        <v>否</v>
      </c>
      <c r="G305" s="624" t="str">
        <f t="shared" si="14"/>
        <v>项</v>
      </c>
    </row>
    <row r="306" s="624" customFormat="1" ht="18" customHeight="1" spans="1:7">
      <c r="A306" s="649">
        <v>2040502</v>
      </c>
      <c r="B306" s="650" t="s">
        <v>143</v>
      </c>
      <c r="C306" s="651"/>
      <c r="D306" s="651"/>
      <c r="E306" s="652" t="str">
        <f t="shared" si="12"/>
        <v/>
      </c>
      <c r="F306" s="375" t="str">
        <f t="shared" si="13"/>
        <v>否</v>
      </c>
      <c r="G306" s="624" t="str">
        <f t="shared" si="14"/>
        <v>项</v>
      </c>
    </row>
    <row r="307" s="624" customFormat="1" ht="18" customHeight="1" spans="1:7">
      <c r="A307" s="649">
        <v>2040503</v>
      </c>
      <c r="B307" s="650" t="s">
        <v>144</v>
      </c>
      <c r="C307" s="651"/>
      <c r="D307" s="651"/>
      <c r="E307" s="652" t="str">
        <f t="shared" si="12"/>
        <v/>
      </c>
      <c r="F307" s="375" t="str">
        <f t="shared" si="13"/>
        <v>否</v>
      </c>
      <c r="G307" s="624" t="str">
        <f t="shared" si="14"/>
        <v>项</v>
      </c>
    </row>
    <row r="308" s="624" customFormat="1" ht="18" customHeight="1" spans="1:7">
      <c r="A308" s="649">
        <v>2040504</v>
      </c>
      <c r="B308" s="650" t="s">
        <v>310</v>
      </c>
      <c r="C308" s="651"/>
      <c r="D308" s="651"/>
      <c r="E308" s="652" t="str">
        <f t="shared" si="12"/>
        <v/>
      </c>
      <c r="F308" s="375" t="str">
        <f t="shared" si="13"/>
        <v>否</v>
      </c>
      <c r="G308" s="624" t="str">
        <f t="shared" si="14"/>
        <v>项</v>
      </c>
    </row>
    <row r="309" s="624" customFormat="1" ht="18" customHeight="1" spans="1:7">
      <c r="A309" s="649">
        <v>2040505</v>
      </c>
      <c r="B309" s="650" t="s">
        <v>311</v>
      </c>
      <c r="C309" s="651"/>
      <c r="D309" s="651"/>
      <c r="E309" s="652" t="str">
        <f t="shared" si="12"/>
        <v/>
      </c>
      <c r="F309" s="375" t="str">
        <f t="shared" si="13"/>
        <v>否</v>
      </c>
      <c r="G309" s="624" t="str">
        <f t="shared" si="14"/>
        <v>项</v>
      </c>
    </row>
    <row r="310" s="624" customFormat="1" ht="18" customHeight="1" spans="1:7">
      <c r="A310" s="649">
        <v>2040506</v>
      </c>
      <c r="B310" s="650" t="s">
        <v>312</v>
      </c>
      <c r="C310" s="651"/>
      <c r="D310" s="651"/>
      <c r="E310" s="652" t="str">
        <f t="shared" si="12"/>
        <v/>
      </c>
      <c r="F310" s="375" t="str">
        <f t="shared" si="13"/>
        <v>否</v>
      </c>
      <c r="G310" s="624" t="str">
        <f t="shared" si="14"/>
        <v>项</v>
      </c>
    </row>
    <row r="311" s="624" customFormat="1" ht="18" customHeight="1" spans="1:7">
      <c r="A311" s="649">
        <v>2040550</v>
      </c>
      <c r="B311" s="650" t="s">
        <v>151</v>
      </c>
      <c r="C311" s="651"/>
      <c r="D311" s="651"/>
      <c r="E311" s="652" t="str">
        <f t="shared" si="12"/>
        <v/>
      </c>
      <c r="F311" s="375" t="str">
        <f t="shared" si="13"/>
        <v>否</v>
      </c>
      <c r="G311" s="624" t="str">
        <f t="shared" si="14"/>
        <v>项</v>
      </c>
    </row>
    <row r="312" s="624" customFormat="1" ht="18" customHeight="1" spans="1:7">
      <c r="A312" s="649">
        <v>2040599</v>
      </c>
      <c r="B312" s="650" t="s">
        <v>313</v>
      </c>
      <c r="C312" s="651"/>
      <c r="D312" s="651"/>
      <c r="E312" s="652" t="str">
        <f t="shared" si="12"/>
        <v/>
      </c>
      <c r="F312" s="375" t="str">
        <f t="shared" si="13"/>
        <v>否</v>
      </c>
      <c r="G312" s="624" t="str">
        <f t="shared" si="14"/>
        <v>项</v>
      </c>
    </row>
    <row r="313" s="625" customFormat="1" ht="18" customHeight="1" spans="1:7">
      <c r="A313" s="644">
        <v>20406</v>
      </c>
      <c r="B313" s="648" t="s">
        <v>314</v>
      </c>
      <c r="C313" s="646">
        <f>SUM(C314:C326)</f>
        <v>964</v>
      </c>
      <c r="D313" s="646">
        <f>((((SUM(D314:D326))+0)+0)+0)+0</f>
        <v>845</v>
      </c>
      <c r="E313" s="647">
        <f t="shared" si="12"/>
        <v>-0.123</v>
      </c>
      <c r="F313" s="382" t="str">
        <f t="shared" si="13"/>
        <v>是</v>
      </c>
      <c r="G313" s="625" t="str">
        <f t="shared" si="14"/>
        <v>款</v>
      </c>
    </row>
    <row r="314" s="624" customFormat="1" ht="18" customHeight="1" spans="1:7">
      <c r="A314" s="649">
        <v>2040601</v>
      </c>
      <c r="B314" s="650" t="s">
        <v>142</v>
      </c>
      <c r="C314" s="651">
        <v>820</v>
      </c>
      <c r="D314" s="651">
        <v>804</v>
      </c>
      <c r="E314" s="652">
        <f t="shared" si="12"/>
        <v>-0.02</v>
      </c>
      <c r="F314" s="375" t="str">
        <f t="shared" si="13"/>
        <v>是</v>
      </c>
      <c r="G314" s="624" t="str">
        <f t="shared" si="14"/>
        <v>项</v>
      </c>
    </row>
    <row r="315" s="624" customFormat="1" ht="18" customHeight="1" spans="1:7">
      <c r="A315" s="649">
        <v>2040602</v>
      </c>
      <c r="B315" s="650" t="s">
        <v>143</v>
      </c>
      <c r="C315" s="651"/>
      <c r="D315" s="651"/>
      <c r="E315" s="652" t="str">
        <f t="shared" si="12"/>
        <v/>
      </c>
      <c r="F315" s="375" t="str">
        <f t="shared" si="13"/>
        <v>否</v>
      </c>
      <c r="G315" s="624" t="str">
        <f t="shared" si="14"/>
        <v>项</v>
      </c>
    </row>
    <row r="316" s="624" customFormat="1" ht="18" customHeight="1" spans="1:7">
      <c r="A316" s="649">
        <v>2040603</v>
      </c>
      <c r="B316" s="650" t="s">
        <v>144</v>
      </c>
      <c r="C316" s="651"/>
      <c r="D316" s="651"/>
      <c r="E316" s="652" t="str">
        <f t="shared" si="12"/>
        <v/>
      </c>
      <c r="F316" s="375" t="str">
        <f t="shared" si="13"/>
        <v>否</v>
      </c>
      <c r="G316" s="624" t="str">
        <f t="shared" si="14"/>
        <v>项</v>
      </c>
    </row>
    <row r="317" s="624" customFormat="1" ht="18" customHeight="1" spans="1:7">
      <c r="A317" s="649">
        <v>2040604</v>
      </c>
      <c r="B317" s="650" t="s">
        <v>315</v>
      </c>
      <c r="C317" s="651">
        <v>2</v>
      </c>
      <c r="D317" s="651">
        <v>2</v>
      </c>
      <c r="E317" s="652">
        <f t="shared" si="12"/>
        <v>0</v>
      </c>
      <c r="F317" s="375" t="str">
        <f t="shared" si="13"/>
        <v>是</v>
      </c>
      <c r="G317" s="624" t="str">
        <f t="shared" si="14"/>
        <v>项</v>
      </c>
    </row>
    <row r="318" s="624" customFormat="1" ht="18" customHeight="1" spans="1:7">
      <c r="A318" s="649">
        <v>2040605</v>
      </c>
      <c r="B318" s="650" t="s">
        <v>316</v>
      </c>
      <c r="C318" s="651">
        <v>20</v>
      </c>
      <c r="D318" s="651">
        <v>18</v>
      </c>
      <c r="E318" s="652">
        <f t="shared" si="12"/>
        <v>-0.1</v>
      </c>
      <c r="F318" s="375" t="str">
        <f t="shared" si="13"/>
        <v>是</v>
      </c>
      <c r="G318" s="624" t="str">
        <f t="shared" si="14"/>
        <v>项</v>
      </c>
    </row>
    <row r="319" s="624" customFormat="1" ht="18" customHeight="1" spans="1:7">
      <c r="A319" s="649">
        <v>2040606</v>
      </c>
      <c r="B319" s="650" t="s">
        <v>317</v>
      </c>
      <c r="C319" s="651">
        <v>0</v>
      </c>
      <c r="D319" s="651">
        <v>5</v>
      </c>
      <c r="E319" s="652" t="str">
        <f t="shared" si="12"/>
        <v/>
      </c>
      <c r="F319" s="375" t="str">
        <f t="shared" si="13"/>
        <v>是</v>
      </c>
      <c r="G319" s="624" t="str">
        <f t="shared" si="14"/>
        <v>项</v>
      </c>
    </row>
    <row r="320" s="624" customFormat="1" ht="18" customHeight="1" spans="1:7">
      <c r="A320" s="649">
        <v>2040607</v>
      </c>
      <c r="B320" s="650" t="s">
        <v>318</v>
      </c>
      <c r="C320" s="651">
        <v>116</v>
      </c>
      <c r="D320" s="651">
        <v>10</v>
      </c>
      <c r="E320" s="652">
        <f t="shared" si="12"/>
        <v>-0.914</v>
      </c>
      <c r="F320" s="375" t="str">
        <f t="shared" si="13"/>
        <v>是</v>
      </c>
      <c r="G320" s="624" t="str">
        <f t="shared" si="14"/>
        <v>项</v>
      </c>
    </row>
    <row r="321" s="624" customFormat="1" ht="18" customHeight="1" spans="1:7">
      <c r="A321" s="649">
        <v>2040608</v>
      </c>
      <c r="B321" s="650" t="s">
        <v>319</v>
      </c>
      <c r="C321" s="651"/>
      <c r="D321" s="651"/>
      <c r="E321" s="652" t="str">
        <f t="shared" si="12"/>
        <v/>
      </c>
      <c r="F321" s="375" t="str">
        <f t="shared" si="13"/>
        <v>否</v>
      </c>
      <c r="G321" s="624" t="str">
        <f t="shared" si="14"/>
        <v>项</v>
      </c>
    </row>
    <row r="322" s="624" customFormat="1" ht="18" customHeight="1" spans="1:7">
      <c r="A322" s="649">
        <v>2040610</v>
      </c>
      <c r="B322" s="650" t="s">
        <v>320</v>
      </c>
      <c r="C322" s="651">
        <v>2</v>
      </c>
      <c r="D322" s="651">
        <v>2</v>
      </c>
      <c r="E322" s="652">
        <f t="shared" si="12"/>
        <v>0</v>
      </c>
      <c r="F322" s="375" t="str">
        <f t="shared" si="13"/>
        <v>是</v>
      </c>
      <c r="G322" s="624" t="str">
        <f t="shared" si="14"/>
        <v>项</v>
      </c>
    </row>
    <row r="323" s="624" customFormat="1" ht="18" customHeight="1" spans="1:7">
      <c r="A323" s="649">
        <v>2040612</v>
      </c>
      <c r="B323" s="650" t="s">
        <v>321</v>
      </c>
      <c r="C323" s="651">
        <v>4</v>
      </c>
      <c r="D323" s="651">
        <v>4</v>
      </c>
      <c r="E323" s="652">
        <f t="shared" si="12"/>
        <v>0</v>
      </c>
      <c r="F323" s="375" t="str">
        <f t="shared" si="13"/>
        <v>是</v>
      </c>
      <c r="G323" s="624" t="str">
        <f t="shared" si="14"/>
        <v>项</v>
      </c>
    </row>
    <row r="324" s="624" customFormat="1" ht="18" customHeight="1" spans="1:7">
      <c r="A324" s="649">
        <v>2040613</v>
      </c>
      <c r="B324" s="650" t="s">
        <v>182</v>
      </c>
      <c r="C324" s="651"/>
      <c r="D324" s="651"/>
      <c r="E324" s="652" t="str">
        <f t="shared" ref="E324:E387" si="15">IF(C324=0,"",IFERROR(D324/C324-1,0))</f>
        <v/>
      </c>
      <c r="F324" s="375" t="str">
        <f t="shared" ref="F324:F387" si="16">IF(LEN(A324)=3,"是",IF(B324&lt;&gt;"",IF(SUM(C324:D324)&lt;&gt;0,"是","否"),"是"))</f>
        <v>否</v>
      </c>
      <c r="G324" s="624" t="str">
        <f t="shared" ref="G324:G387" si="17">IF(LEN(A324)=3,"类",IF(LEN(A324)=5,"款","项"))</f>
        <v>项</v>
      </c>
    </row>
    <row r="325" s="624" customFormat="1" ht="18" customHeight="1" spans="1:7">
      <c r="A325" s="649">
        <v>2040650</v>
      </c>
      <c r="B325" s="650" t="s">
        <v>151</v>
      </c>
      <c r="C325" s="651"/>
      <c r="D325" s="651"/>
      <c r="E325" s="652" t="str">
        <f t="shared" si="15"/>
        <v/>
      </c>
      <c r="F325" s="375" t="str">
        <f t="shared" si="16"/>
        <v>否</v>
      </c>
      <c r="G325" s="624" t="str">
        <f t="shared" si="17"/>
        <v>项</v>
      </c>
    </row>
    <row r="326" s="624" customFormat="1" ht="18" customHeight="1" spans="1:7">
      <c r="A326" s="649">
        <v>2040699</v>
      </c>
      <c r="B326" s="650" t="s">
        <v>322</v>
      </c>
      <c r="C326" s="651"/>
      <c r="D326" s="651"/>
      <c r="E326" s="652" t="str">
        <f t="shared" si="15"/>
        <v/>
      </c>
      <c r="F326" s="375" t="str">
        <f t="shared" si="16"/>
        <v>否</v>
      </c>
      <c r="G326" s="624" t="str">
        <f t="shared" si="17"/>
        <v>项</v>
      </c>
    </row>
    <row r="327" s="624" customFormat="1" ht="18" customHeight="1" spans="1:7">
      <c r="A327" s="644">
        <v>20407</v>
      </c>
      <c r="B327" s="648" t="s">
        <v>323</v>
      </c>
      <c r="C327" s="646">
        <f>SUM(C328:C336)</f>
        <v>0</v>
      </c>
      <c r="D327" s="646">
        <f>((((SUM(D328:D336))+0)+0)+0)+0</f>
        <v>0</v>
      </c>
      <c r="E327" s="652" t="str">
        <f t="shared" si="15"/>
        <v/>
      </c>
      <c r="F327" s="375" t="str">
        <f t="shared" si="16"/>
        <v>否</v>
      </c>
      <c r="G327" s="624" t="str">
        <f t="shared" si="17"/>
        <v>款</v>
      </c>
    </row>
    <row r="328" s="624" customFormat="1" ht="18" customHeight="1" spans="1:7">
      <c r="A328" s="649">
        <v>2040701</v>
      </c>
      <c r="B328" s="650" t="s">
        <v>142</v>
      </c>
      <c r="C328" s="651"/>
      <c r="D328" s="651"/>
      <c r="E328" s="652" t="str">
        <f t="shared" si="15"/>
        <v/>
      </c>
      <c r="F328" s="375" t="str">
        <f t="shared" si="16"/>
        <v>否</v>
      </c>
      <c r="G328" s="624" t="str">
        <f t="shared" si="17"/>
        <v>项</v>
      </c>
    </row>
    <row r="329" s="624" customFormat="1" ht="18" customHeight="1" spans="1:7">
      <c r="A329" s="649">
        <v>2040702</v>
      </c>
      <c r="B329" s="650" t="s">
        <v>143</v>
      </c>
      <c r="C329" s="651"/>
      <c r="D329" s="651"/>
      <c r="E329" s="652" t="str">
        <f t="shared" si="15"/>
        <v/>
      </c>
      <c r="F329" s="375" t="str">
        <f t="shared" si="16"/>
        <v>否</v>
      </c>
      <c r="G329" s="624" t="str">
        <f t="shared" si="17"/>
        <v>项</v>
      </c>
    </row>
    <row r="330" s="624" customFormat="1" ht="18" customHeight="1" spans="1:7">
      <c r="A330" s="649">
        <v>2040703</v>
      </c>
      <c r="B330" s="650" t="s">
        <v>144</v>
      </c>
      <c r="C330" s="651"/>
      <c r="D330" s="651"/>
      <c r="E330" s="652" t="str">
        <f t="shared" si="15"/>
        <v/>
      </c>
      <c r="F330" s="375" t="str">
        <f t="shared" si="16"/>
        <v>否</v>
      </c>
      <c r="G330" s="624" t="str">
        <f t="shared" si="17"/>
        <v>项</v>
      </c>
    </row>
    <row r="331" s="624" customFormat="1" ht="18" customHeight="1" spans="1:7">
      <c r="A331" s="649">
        <v>2040704</v>
      </c>
      <c r="B331" s="650" t="s">
        <v>324</v>
      </c>
      <c r="C331" s="651"/>
      <c r="D331" s="651"/>
      <c r="E331" s="652" t="str">
        <f t="shared" si="15"/>
        <v/>
      </c>
      <c r="F331" s="375" t="str">
        <f t="shared" si="16"/>
        <v>否</v>
      </c>
      <c r="G331" s="624" t="str">
        <f t="shared" si="17"/>
        <v>项</v>
      </c>
    </row>
    <row r="332" s="624" customFormat="1" ht="18" customHeight="1" spans="1:7">
      <c r="A332" s="649">
        <v>2040705</v>
      </c>
      <c r="B332" s="650" t="s">
        <v>325</v>
      </c>
      <c r="C332" s="651"/>
      <c r="D332" s="651"/>
      <c r="E332" s="652" t="str">
        <f t="shared" si="15"/>
        <v/>
      </c>
      <c r="F332" s="375" t="str">
        <f t="shared" si="16"/>
        <v>否</v>
      </c>
      <c r="G332" s="624" t="str">
        <f t="shared" si="17"/>
        <v>项</v>
      </c>
    </row>
    <row r="333" s="624" customFormat="1" ht="18" customHeight="1" spans="1:7">
      <c r="A333" s="649">
        <v>2040706</v>
      </c>
      <c r="B333" s="650" t="s">
        <v>326</v>
      </c>
      <c r="C333" s="651"/>
      <c r="D333" s="651"/>
      <c r="E333" s="652" t="str">
        <f t="shared" si="15"/>
        <v/>
      </c>
      <c r="F333" s="375" t="str">
        <f t="shared" si="16"/>
        <v>否</v>
      </c>
      <c r="G333" s="624" t="str">
        <f t="shared" si="17"/>
        <v>项</v>
      </c>
    </row>
    <row r="334" s="624" customFormat="1" ht="18" customHeight="1" spans="1:7">
      <c r="A334" s="649">
        <v>2040707</v>
      </c>
      <c r="B334" s="650" t="s">
        <v>182</v>
      </c>
      <c r="C334" s="651"/>
      <c r="D334" s="651"/>
      <c r="E334" s="652" t="str">
        <f t="shared" si="15"/>
        <v/>
      </c>
      <c r="F334" s="375" t="str">
        <f t="shared" si="16"/>
        <v>否</v>
      </c>
      <c r="G334" s="624" t="str">
        <f t="shared" si="17"/>
        <v>项</v>
      </c>
    </row>
    <row r="335" s="624" customFormat="1" ht="18" customHeight="1" spans="1:7">
      <c r="A335" s="649">
        <v>2040750</v>
      </c>
      <c r="B335" s="650" t="s">
        <v>151</v>
      </c>
      <c r="C335" s="651"/>
      <c r="D335" s="651"/>
      <c r="E335" s="652" t="str">
        <f t="shared" si="15"/>
        <v/>
      </c>
      <c r="F335" s="375" t="str">
        <f t="shared" si="16"/>
        <v>否</v>
      </c>
      <c r="G335" s="624" t="str">
        <f t="shared" si="17"/>
        <v>项</v>
      </c>
    </row>
    <row r="336" s="624" customFormat="1" ht="18" customHeight="1" spans="1:7">
      <c r="A336" s="649">
        <v>2040799</v>
      </c>
      <c r="B336" s="650" t="s">
        <v>327</v>
      </c>
      <c r="C336" s="651"/>
      <c r="D336" s="651"/>
      <c r="E336" s="652" t="str">
        <f t="shared" si="15"/>
        <v/>
      </c>
      <c r="F336" s="375" t="str">
        <f t="shared" si="16"/>
        <v>否</v>
      </c>
      <c r="G336" s="624" t="str">
        <f t="shared" si="17"/>
        <v>项</v>
      </c>
    </row>
    <row r="337" s="624" customFormat="1" ht="18" customHeight="1" spans="1:7">
      <c r="A337" s="644">
        <v>20408</v>
      </c>
      <c r="B337" s="648" t="s">
        <v>328</v>
      </c>
      <c r="C337" s="646">
        <f>SUM(C338:C346)</f>
        <v>0</v>
      </c>
      <c r="D337" s="646">
        <f>((((SUM(D338:D346))+0)+0)+0)+0</f>
        <v>0</v>
      </c>
      <c r="E337" s="652" t="str">
        <f t="shared" si="15"/>
        <v/>
      </c>
      <c r="F337" s="375" t="str">
        <f t="shared" si="16"/>
        <v>否</v>
      </c>
      <c r="G337" s="624" t="str">
        <f t="shared" si="17"/>
        <v>款</v>
      </c>
    </row>
    <row r="338" s="624" customFormat="1" ht="18" customHeight="1" spans="1:7">
      <c r="A338" s="649">
        <v>2040801</v>
      </c>
      <c r="B338" s="650" t="s">
        <v>142</v>
      </c>
      <c r="C338" s="651"/>
      <c r="D338" s="651"/>
      <c r="E338" s="652" t="str">
        <f t="shared" si="15"/>
        <v/>
      </c>
      <c r="F338" s="375" t="str">
        <f t="shared" si="16"/>
        <v>否</v>
      </c>
      <c r="G338" s="624" t="str">
        <f t="shared" si="17"/>
        <v>项</v>
      </c>
    </row>
    <row r="339" s="624" customFormat="1" ht="18" customHeight="1" spans="1:7">
      <c r="A339" s="649">
        <v>2040802</v>
      </c>
      <c r="B339" s="650" t="s">
        <v>143</v>
      </c>
      <c r="C339" s="651"/>
      <c r="D339" s="651"/>
      <c r="E339" s="652" t="str">
        <f t="shared" si="15"/>
        <v/>
      </c>
      <c r="F339" s="375" t="str">
        <f t="shared" si="16"/>
        <v>否</v>
      </c>
      <c r="G339" s="624" t="str">
        <f t="shared" si="17"/>
        <v>项</v>
      </c>
    </row>
    <row r="340" s="624" customFormat="1" ht="18" customHeight="1" spans="1:7">
      <c r="A340" s="649">
        <v>2040803</v>
      </c>
      <c r="B340" s="650" t="s">
        <v>144</v>
      </c>
      <c r="C340" s="651"/>
      <c r="D340" s="651"/>
      <c r="E340" s="652" t="str">
        <f t="shared" si="15"/>
        <v/>
      </c>
      <c r="F340" s="375" t="str">
        <f t="shared" si="16"/>
        <v>否</v>
      </c>
      <c r="G340" s="624" t="str">
        <f t="shared" si="17"/>
        <v>项</v>
      </c>
    </row>
    <row r="341" s="624" customFormat="1" ht="18" customHeight="1" spans="1:7">
      <c r="A341" s="649">
        <v>2040804</v>
      </c>
      <c r="B341" s="650" t="s">
        <v>329</v>
      </c>
      <c r="C341" s="651"/>
      <c r="D341" s="651"/>
      <c r="E341" s="652" t="str">
        <f t="shared" si="15"/>
        <v/>
      </c>
      <c r="F341" s="375" t="str">
        <f t="shared" si="16"/>
        <v>否</v>
      </c>
      <c r="G341" s="624" t="str">
        <f t="shared" si="17"/>
        <v>项</v>
      </c>
    </row>
    <row r="342" s="624" customFormat="1" ht="18" customHeight="1" spans="1:7">
      <c r="A342" s="649">
        <v>2040805</v>
      </c>
      <c r="B342" s="650" t="s">
        <v>330</v>
      </c>
      <c r="C342" s="651"/>
      <c r="D342" s="651"/>
      <c r="E342" s="652" t="str">
        <f t="shared" si="15"/>
        <v/>
      </c>
      <c r="F342" s="375" t="str">
        <f t="shared" si="16"/>
        <v>否</v>
      </c>
      <c r="G342" s="624" t="str">
        <f t="shared" si="17"/>
        <v>项</v>
      </c>
    </row>
    <row r="343" s="624" customFormat="1" ht="18" customHeight="1" spans="1:7">
      <c r="A343" s="649">
        <v>2040806</v>
      </c>
      <c r="B343" s="650" t="s">
        <v>331</v>
      </c>
      <c r="C343" s="651"/>
      <c r="D343" s="651"/>
      <c r="E343" s="652" t="str">
        <f t="shared" si="15"/>
        <v/>
      </c>
      <c r="F343" s="375" t="str">
        <f t="shared" si="16"/>
        <v>否</v>
      </c>
      <c r="G343" s="624" t="str">
        <f t="shared" si="17"/>
        <v>项</v>
      </c>
    </row>
    <row r="344" s="624" customFormat="1" ht="18" customHeight="1" spans="1:7">
      <c r="A344" s="649">
        <v>2040807</v>
      </c>
      <c r="B344" s="650" t="s">
        <v>182</v>
      </c>
      <c r="C344" s="651"/>
      <c r="D344" s="651"/>
      <c r="E344" s="652" t="str">
        <f t="shared" si="15"/>
        <v/>
      </c>
      <c r="F344" s="375" t="str">
        <f t="shared" si="16"/>
        <v>否</v>
      </c>
      <c r="G344" s="624" t="str">
        <f t="shared" si="17"/>
        <v>项</v>
      </c>
    </row>
    <row r="345" s="624" customFormat="1" ht="18" customHeight="1" spans="1:7">
      <c r="A345" s="649">
        <v>2040850</v>
      </c>
      <c r="B345" s="650" t="s">
        <v>151</v>
      </c>
      <c r="C345" s="651"/>
      <c r="D345" s="651"/>
      <c r="E345" s="652" t="str">
        <f t="shared" si="15"/>
        <v/>
      </c>
      <c r="F345" s="375" t="str">
        <f t="shared" si="16"/>
        <v>否</v>
      </c>
      <c r="G345" s="624" t="str">
        <f t="shared" si="17"/>
        <v>项</v>
      </c>
    </row>
    <row r="346" s="624" customFormat="1" ht="18" customHeight="1" spans="1:7">
      <c r="A346" s="649">
        <v>2040899</v>
      </c>
      <c r="B346" s="650" t="s">
        <v>332</v>
      </c>
      <c r="C346" s="651"/>
      <c r="D346" s="651"/>
      <c r="E346" s="652" t="str">
        <f t="shared" si="15"/>
        <v/>
      </c>
      <c r="F346" s="375" t="str">
        <f t="shared" si="16"/>
        <v>否</v>
      </c>
      <c r="G346" s="624" t="str">
        <f t="shared" si="17"/>
        <v>项</v>
      </c>
    </row>
    <row r="347" s="624" customFormat="1" ht="18" customHeight="1" spans="1:7">
      <c r="A347" s="644">
        <v>20409</v>
      </c>
      <c r="B347" s="648" t="s">
        <v>333</v>
      </c>
      <c r="C347" s="646">
        <f>SUM(C348:C354)</f>
        <v>0</v>
      </c>
      <c r="D347" s="646">
        <f>((((SUM(D348:D354))+0)+0)+0)+0</f>
        <v>0</v>
      </c>
      <c r="E347" s="652" t="str">
        <f t="shared" si="15"/>
        <v/>
      </c>
      <c r="F347" s="375" t="str">
        <f t="shared" si="16"/>
        <v>否</v>
      </c>
      <c r="G347" s="624" t="str">
        <f t="shared" si="17"/>
        <v>款</v>
      </c>
    </row>
    <row r="348" s="624" customFormat="1" ht="18" customHeight="1" spans="1:7">
      <c r="A348" s="649">
        <v>2040901</v>
      </c>
      <c r="B348" s="650" t="s">
        <v>142</v>
      </c>
      <c r="C348" s="651"/>
      <c r="D348" s="651"/>
      <c r="E348" s="652" t="str">
        <f t="shared" si="15"/>
        <v/>
      </c>
      <c r="F348" s="375" t="str">
        <f t="shared" si="16"/>
        <v>否</v>
      </c>
      <c r="G348" s="624" t="str">
        <f t="shared" si="17"/>
        <v>项</v>
      </c>
    </row>
    <row r="349" s="624" customFormat="1" ht="18" customHeight="1" spans="1:7">
      <c r="A349" s="649">
        <v>2040902</v>
      </c>
      <c r="B349" s="650" t="s">
        <v>143</v>
      </c>
      <c r="C349" s="651"/>
      <c r="D349" s="651"/>
      <c r="E349" s="652" t="str">
        <f t="shared" si="15"/>
        <v/>
      </c>
      <c r="F349" s="375" t="str">
        <f t="shared" si="16"/>
        <v>否</v>
      </c>
      <c r="G349" s="624" t="str">
        <f t="shared" si="17"/>
        <v>项</v>
      </c>
    </row>
    <row r="350" s="624" customFormat="1" ht="18" customHeight="1" spans="1:7">
      <c r="A350" s="649">
        <v>2040903</v>
      </c>
      <c r="B350" s="650" t="s">
        <v>144</v>
      </c>
      <c r="C350" s="651"/>
      <c r="D350" s="651"/>
      <c r="E350" s="652" t="str">
        <f t="shared" si="15"/>
        <v/>
      </c>
      <c r="F350" s="375" t="str">
        <f t="shared" si="16"/>
        <v>否</v>
      </c>
      <c r="G350" s="624" t="str">
        <f t="shared" si="17"/>
        <v>项</v>
      </c>
    </row>
    <row r="351" s="624" customFormat="1" ht="18" customHeight="1" spans="1:7">
      <c r="A351" s="649">
        <v>2040904</v>
      </c>
      <c r="B351" s="650" t="s">
        <v>334</v>
      </c>
      <c r="C351" s="651"/>
      <c r="D351" s="651"/>
      <c r="E351" s="652" t="str">
        <f t="shared" si="15"/>
        <v/>
      </c>
      <c r="F351" s="375" t="str">
        <f t="shared" si="16"/>
        <v>否</v>
      </c>
      <c r="G351" s="624" t="str">
        <f t="shared" si="17"/>
        <v>项</v>
      </c>
    </row>
    <row r="352" s="624" customFormat="1" ht="18" customHeight="1" spans="1:7">
      <c r="A352" s="649">
        <v>2040905</v>
      </c>
      <c r="B352" s="650" t="s">
        <v>335</v>
      </c>
      <c r="C352" s="651"/>
      <c r="D352" s="651"/>
      <c r="E352" s="652" t="str">
        <f t="shared" si="15"/>
        <v/>
      </c>
      <c r="F352" s="375" t="str">
        <f t="shared" si="16"/>
        <v>否</v>
      </c>
      <c r="G352" s="624" t="str">
        <f t="shared" si="17"/>
        <v>项</v>
      </c>
    </row>
    <row r="353" s="624" customFormat="1" ht="18" customHeight="1" spans="1:7">
      <c r="A353" s="649">
        <v>2040950</v>
      </c>
      <c r="B353" s="650" t="s">
        <v>151</v>
      </c>
      <c r="C353" s="651"/>
      <c r="D353" s="651"/>
      <c r="E353" s="652" t="str">
        <f t="shared" si="15"/>
        <v/>
      </c>
      <c r="F353" s="375" t="str">
        <f t="shared" si="16"/>
        <v>否</v>
      </c>
      <c r="G353" s="624" t="str">
        <f t="shared" si="17"/>
        <v>项</v>
      </c>
    </row>
    <row r="354" s="624" customFormat="1" ht="18" customHeight="1" spans="1:7">
      <c r="A354" s="649">
        <v>2040999</v>
      </c>
      <c r="B354" s="650" t="s">
        <v>336</v>
      </c>
      <c r="C354" s="651"/>
      <c r="D354" s="651"/>
      <c r="E354" s="652" t="str">
        <f t="shared" si="15"/>
        <v/>
      </c>
      <c r="F354" s="375" t="str">
        <f t="shared" si="16"/>
        <v>否</v>
      </c>
      <c r="G354" s="624" t="str">
        <f t="shared" si="17"/>
        <v>项</v>
      </c>
    </row>
    <row r="355" s="624" customFormat="1" ht="18" customHeight="1" spans="1:7">
      <c r="A355" s="644">
        <v>20410</v>
      </c>
      <c r="B355" s="648" t="s">
        <v>337</v>
      </c>
      <c r="C355" s="646">
        <f>SUM(C356:C360)</f>
        <v>0</v>
      </c>
      <c r="D355" s="646">
        <f>((((SUM(D356:D360))+0)+0)+0)+0</f>
        <v>0</v>
      </c>
      <c r="E355" s="652" t="str">
        <f t="shared" si="15"/>
        <v/>
      </c>
      <c r="F355" s="375" t="str">
        <f t="shared" si="16"/>
        <v>否</v>
      </c>
      <c r="G355" s="624" t="str">
        <f t="shared" si="17"/>
        <v>款</v>
      </c>
    </row>
    <row r="356" s="624" customFormat="1" ht="18" customHeight="1" spans="1:7">
      <c r="A356" s="649">
        <v>2041001</v>
      </c>
      <c r="B356" s="650" t="s">
        <v>142</v>
      </c>
      <c r="C356" s="651"/>
      <c r="D356" s="651"/>
      <c r="E356" s="652" t="str">
        <f t="shared" si="15"/>
        <v/>
      </c>
      <c r="F356" s="375" t="str">
        <f t="shared" si="16"/>
        <v>否</v>
      </c>
      <c r="G356" s="624" t="str">
        <f t="shared" si="17"/>
        <v>项</v>
      </c>
    </row>
    <row r="357" s="624" customFormat="1" ht="18" customHeight="1" spans="1:7">
      <c r="A357" s="649">
        <v>2041002</v>
      </c>
      <c r="B357" s="650" t="s">
        <v>143</v>
      </c>
      <c r="C357" s="651"/>
      <c r="D357" s="651"/>
      <c r="E357" s="652" t="str">
        <f t="shared" si="15"/>
        <v/>
      </c>
      <c r="F357" s="375" t="str">
        <f t="shared" si="16"/>
        <v>否</v>
      </c>
      <c r="G357" s="624" t="str">
        <f t="shared" si="17"/>
        <v>项</v>
      </c>
    </row>
    <row r="358" s="624" customFormat="1" ht="18" customHeight="1" spans="1:7">
      <c r="A358" s="649">
        <v>2041006</v>
      </c>
      <c r="B358" s="650" t="s">
        <v>182</v>
      </c>
      <c r="C358" s="651"/>
      <c r="D358" s="651"/>
      <c r="E358" s="652" t="str">
        <f t="shared" si="15"/>
        <v/>
      </c>
      <c r="F358" s="375" t="str">
        <f t="shared" si="16"/>
        <v>否</v>
      </c>
      <c r="G358" s="624" t="str">
        <f t="shared" si="17"/>
        <v>项</v>
      </c>
    </row>
    <row r="359" s="624" customFormat="1" ht="18" customHeight="1" spans="1:7">
      <c r="A359" s="649">
        <v>2041007</v>
      </c>
      <c r="B359" s="650" t="s">
        <v>338</v>
      </c>
      <c r="C359" s="651"/>
      <c r="D359" s="651"/>
      <c r="E359" s="652" t="str">
        <f t="shared" si="15"/>
        <v/>
      </c>
      <c r="F359" s="375" t="str">
        <f t="shared" si="16"/>
        <v>否</v>
      </c>
      <c r="G359" s="624" t="str">
        <f t="shared" si="17"/>
        <v>项</v>
      </c>
    </row>
    <row r="360" s="624" customFormat="1" ht="18" customHeight="1" spans="1:7">
      <c r="A360" s="649">
        <v>2041099</v>
      </c>
      <c r="B360" s="650" t="s">
        <v>339</v>
      </c>
      <c r="C360" s="651"/>
      <c r="D360" s="651"/>
      <c r="E360" s="652" t="str">
        <f t="shared" si="15"/>
        <v/>
      </c>
      <c r="F360" s="375" t="str">
        <f t="shared" si="16"/>
        <v>否</v>
      </c>
      <c r="G360" s="624" t="str">
        <f t="shared" si="17"/>
        <v>项</v>
      </c>
    </row>
    <row r="361" s="625" customFormat="1" ht="18" customHeight="1" spans="1:7">
      <c r="A361" s="644">
        <v>20499</v>
      </c>
      <c r="B361" s="648" t="s">
        <v>340</v>
      </c>
      <c r="C361" s="646">
        <f>SUM(C362:C363)</f>
        <v>16</v>
      </c>
      <c r="D361" s="646">
        <f>((((SUM(D362:D363))+0)+0)+0)+0</f>
        <v>18</v>
      </c>
      <c r="E361" s="647">
        <f t="shared" si="15"/>
        <v>0.125</v>
      </c>
      <c r="F361" s="382" t="str">
        <f t="shared" si="16"/>
        <v>是</v>
      </c>
      <c r="G361" s="625" t="str">
        <f t="shared" si="17"/>
        <v>款</v>
      </c>
    </row>
    <row r="362" s="624" customFormat="1" ht="18" customHeight="1" spans="1:7">
      <c r="A362" s="653">
        <v>2049902</v>
      </c>
      <c r="B362" s="650" t="s">
        <v>341</v>
      </c>
      <c r="C362" s="651"/>
      <c r="D362" s="651"/>
      <c r="E362" s="652" t="str">
        <f t="shared" si="15"/>
        <v/>
      </c>
      <c r="F362" s="375" t="str">
        <f t="shared" si="16"/>
        <v>否</v>
      </c>
      <c r="G362" s="624" t="str">
        <f t="shared" si="17"/>
        <v>项</v>
      </c>
    </row>
    <row r="363" s="624" customFormat="1" ht="18" customHeight="1" spans="1:7">
      <c r="A363" s="657">
        <v>2049999</v>
      </c>
      <c r="B363" s="650" t="s">
        <v>340</v>
      </c>
      <c r="C363" s="651">
        <v>16</v>
      </c>
      <c r="D363" s="651">
        <v>18</v>
      </c>
      <c r="E363" s="652">
        <f t="shared" si="15"/>
        <v>0.125</v>
      </c>
      <c r="F363" s="375" t="str">
        <f t="shared" si="16"/>
        <v>是</v>
      </c>
      <c r="G363" s="624" t="str">
        <f t="shared" si="17"/>
        <v>项</v>
      </c>
    </row>
    <row r="364" s="625" customFormat="1" ht="18" customHeight="1" spans="1:7">
      <c r="A364" s="644">
        <v>205</v>
      </c>
      <c r="B364" s="645" t="s">
        <v>80</v>
      </c>
      <c r="C364" s="646">
        <f>SUM(C365,C370,C377,C383,C389,C393,C397,C401,C407,C414)</f>
        <v>55123</v>
      </c>
      <c r="D364" s="646">
        <f>SUM(D365,D370,D377,D383,D389,D393,D397,D401,D407,D414)</f>
        <v>59300</v>
      </c>
      <c r="E364" s="647">
        <f t="shared" si="15"/>
        <v>0.076</v>
      </c>
      <c r="F364" s="382" t="str">
        <f t="shared" si="16"/>
        <v>是</v>
      </c>
      <c r="G364" s="625" t="str">
        <f t="shared" si="17"/>
        <v>类</v>
      </c>
    </row>
    <row r="365" s="625" customFormat="1" ht="18" customHeight="1" spans="1:7">
      <c r="A365" s="644">
        <v>20501</v>
      </c>
      <c r="B365" s="648" t="s">
        <v>342</v>
      </c>
      <c r="C365" s="646">
        <f>SUM(C366:C369)</f>
        <v>174</v>
      </c>
      <c r="D365" s="646">
        <f>((((SUM(D366:D369))+0)+0)+0)+0</f>
        <v>295</v>
      </c>
      <c r="E365" s="647">
        <f t="shared" si="15"/>
        <v>0.695</v>
      </c>
      <c r="F365" s="382" t="str">
        <f t="shared" si="16"/>
        <v>是</v>
      </c>
      <c r="G365" s="625" t="str">
        <f t="shared" si="17"/>
        <v>款</v>
      </c>
    </row>
    <row r="366" s="624" customFormat="1" ht="18" customHeight="1" spans="1:7">
      <c r="A366" s="649">
        <v>2050101</v>
      </c>
      <c r="B366" s="650" t="s">
        <v>142</v>
      </c>
      <c r="C366" s="651">
        <v>166</v>
      </c>
      <c r="D366" s="651">
        <v>188</v>
      </c>
      <c r="E366" s="652">
        <f t="shared" si="15"/>
        <v>0.133</v>
      </c>
      <c r="F366" s="375" t="str">
        <f t="shared" si="16"/>
        <v>是</v>
      </c>
      <c r="G366" s="624" t="str">
        <f t="shared" si="17"/>
        <v>项</v>
      </c>
    </row>
    <row r="367" s="624" customFormat="1" ht="18" customHeight="1" spans="1:7">
      <c r="A367" s="649">
        <v>2050102</v>
      </c>
      <c r="B367" s="650" t="s">
        <v>143</v>
      </c>
      <c r="C367" s="651">
        <v>2</v>
      </c>
      <c r="D367" s="651">
        <v>2</v>
      </c>
      <c r="E367" s="652">
        <f t="shared" si="15"/>
        <v>0</v>
      </c>
      <c r="F367" s="375" t="str">
        <f t="shared" si="16"/>
        <v>是</v>
      </c>
      <c r="G367" s="624" t="str">
        <f t="shared" si="17"/>
        <v>项</v>
      </c>
    </row>
    <row r="368" s="624" customFormat="1" ht="18" customHeight="1" spans="1:7">
      <c r="A368" s="649">
        <v>2050103</v>
      </c>
      <c r="B368" s="650" t="s">
        <v>144</v>
      </c>
      <c r="C368" s="651">
        <v>0</v>
      </c>
      <c r="D368" s="651">
        <v>0</v>
      </c>
      <c r="E368" s="652" t="str">
        <f t="shared" si="15"/>
        <v/>
      </c>
      <c r="F368" s="375" t="str">
        <f t="shared" si="16"/>
        <v>否</v>
      </c>
      <c r="G368" s="624" t="str">
        <f t="shared" si="17"/>
        <v>项</v>
      </c>
    </row>
    <row r="369" s="624" customFormat="1" ht="18" customHeight="1" spans="1:7">
      <c r="A369" s="649">
        <v>2050199</v>
      </c>
      <c r="B369" s="650" t="s">
        <v>343</v>
      </c>
      <c r="C369" s="651">
        <v>6</v>
      </c>
      <c r="D369" s="651">
        <v>105</v>
      </c>
      <c r="E369" s="652">
        <f t="shared" si="15"/>
        <v>16.5</v>
      </c>
      <c r="F369" s="375" t="str">
        <f t="shared" si="16"/>
        <v>是</v>
      </c>
      <c r="G369" s="624" t="str">
        <f t="shared" si="17"/>
        <v>项</v>
      </c>
    </row>
    <row r="370" s="625" customFormat="1" ht="18" customHeight="1" spans="1:7">
      <c r="A370" s="644">
        <v>20502</v>
      </c>
      <c r="B370" s="648" t="s">
        <v>344</v>
      </c>
      <c r="C370" s="646">
        <f>SUM(C371:C376)</f>
        <v>51873</v>
      </c>
      <c r="D370" s="646">
        <f>((((SUM(D371:D376))+0)+0)+0)+0</f>
        <v>54277</v>
      </c>
      <c r="E370" s="647">
        <f t="shared" si="15"/>
        <v>0.046</v>
      </c>
      <c r="F370" s="382" t="str">
        <f t="shared" si="16"/>
        <v>是</v>
      </c>
      <c r="G370" s="625" t="str">
        <f t="shared" si="17"/>
        <v>款</v>
      </c>
    </row>
    <row r="371" s="624" customFormat="1" ht="18" customHeight="1" spans="1:7">
      <c r="A371" s="649">
        <v>2050201</v>
      </c>
      <c r="B371" s="650" t="s">
        <v>345</v>
      </c>
      <c r="C371" s="651">
        <v>665</v>
      </c>
      <c r="D371" s="651">
        <v>714</v>
      </c>
      <c r="E371" s="652">
        <f t="shared" si="15"/>
        <v>0.074</v>
      </c>
      <c r="F371" s="375" t="str">
        <f t="shared" si="16"/>
        <v>是</v>
      </c>
      <c r="G371" s="624" t="str">
        <f t="shared" si="17"/>
        <v>项</v>
      </c>
    </row>
    <row r="372" s="624" customFormat="1" ht="18" customHeight="1" spans="1:7">
      <c r="A372" s="649">
        <v>2050202</v>
      </c>
      <c r="B372" s="650" t="s">
        <v>346</v>
      </c>
      <c r="C372" s="651">
        <v>28624</v>
      </c>
      <c r="D372" s="651">
        <v>27932</v>
      </c>
      <c r="E372" s="652">
        <f t="shared" si="15"/>
        <v>-0.024</v>
      </c>
      <c r="F372" s="375" t="str">
        <f t="shared" si="16"/>
        <v>是</v>
      </c>
      <c r="G372" s="624" t="str">
        <f t="shared" si="17"/>
        <v>项</v>
      </c>
    </row>
    <row r="373" s="624" customFormat="1" ht="18" customHeight="1" spans="1:7">
      <c r="A373" s="649">
        <v>2050203</v>
      </c>
      <c r="B373" s="650" t="s">
        <v>347</v>
      </c>
      <c r="C373" s="651">
        <v>15489</v>
      </c>
      <c r="D373" s="651">
        <v>19612</v>
      </c>
      <c r="E373" s="652">
        <f t="shared" si="15"/>
        <v>0.266</v>
      </c>
      <c r="F373" s="375" t="str">
        <f t="shared" si="16"/>
        <v>是</v>
      </c>
      <c r="G373" s="624" t="str">
        <f t="shared" si="17"/>
        <v>项</v>
      </c>
    </row>
    <row r="374" s="624" customFormat="1" ht="18" customHeight="1" spans="1:7">
      <c r="A374" s="649">
        <v>2050204</v>
      </c>
      <c r="B374" s="650" t="s">
        <v>348</v>
      </c>
      <c r="C374" s="651">
        <v>4675</v>
      </c>
      <c r="D374" s="651">
        <v>5373</v>
      </c>
      <c r="E374" s="652">
        <f t="shared" si="15"/>
        <v>0.149</v>
      </c>
      <c r="F374" s="375" t="str">
        <f t="shared" si="16"/>
        <v>是</v>
      </c>
      <c r="G374" s="624" t="str">
        <f t="shared" si="17"/>
        <v>项</v>
      </c>
    </row>
    <row r="375" s="624" customFormat="1" ht="18" customHeight="1" spans="1:7">
      <c r="A375" s="649">
        <v>2050205</v>
      </c>
      <c r="B375" s="650" t="s">
        <v>349</v>
      </c>
      <c r="C375" s="651">
        <v>19</v>
      </c>
      <c r="D375" s="651">
        <v>23</v>
      </c>
      <c r="E375" s="652">
        <f t="shared" si="15"/>
        <v>0.211</v>
      </c>
      <c r="F375" s="375" t="str">
        <f t="shared" si="16"/>
        <v>是</v>
      </c>
      <c r="G375" s="624" t="str">
        <f t="shared" si="17"/>
        <v>项</v>
      </c>
    </row>
    <row r="376" s="624" customFormat="1" ht="18" customHeight="1" spans="1:7">
      <c r="A376" s="649">
        <v>2050299</v>
      </c>
      <c r="B376" s="650" t="s">
        <v>350</v>
      </c>
      <c r="C376" s="651">
        <v>2401</v>
      </c>
      <c r="D376" s="651">
        <v>623</v>
      </c>
      <c r="E376" s="652">
        <f t="shared" si="15"/>
        <v>-0.741</v>
      </c>
      <c r="F376" s="375" t="str">
        <f t="shared" si="16"/>
        <v>是</v>
      </c>
      <c r="G376" s="624" t="str">
        <f t="shared" si="17"/>
        <v>项</v>
      </c>
    </row>
    <row r="377" s="625" customFormat="1" ht="18" customHeight="1" spans="1:7">
      <c r="A377" s="644">
        <v>20503</v>
      </c>
      <c r="B377" s="648" t="s">
        <v>351</v>
      </c>
      <c r="C377" s="646">
        <f>SUM(C378:C382)</f>
        <v>781</v>
      </c>
      <c r="D377" s="646">
        <f>((((SUM(D378:D382))+0)+0)+0)+0</f>
        <v>2066</v>
      </c>
      <c r="E377" s="647">
        <f t="shared" si="15"/>
        <v>1.645</v>
      </c>
      <c r="F377" s="382" t="str">
        <f t="shared" si="16"/>
        <v>是</v>
      </c>
      <c r="G377" s="625" t="str">
        <f t="shared" si="17"/>
        <v>款</v>
      </c>
    </row>
    <row r="378" s="624" customFormat="1" ht="18" customHeight="1" spans="1:7">
      <c r="A378" s="649">
        <v>2050301</v>
      </c>
      <c r="B378" s="650" t="s">
        <v>352</v>
      </c>
      <c r="C378" s="651"/>
      <c r="D378" s="651"/>
      <c r="E378" s="652" t="str">
        <f t="shared" si="15"/>
        <v/>
      </c>
      <c r="F378" s="375" t="str">
        <f t="shared" si="16"/>
        <v>否</v>
      </c>
      <c r="G378" s="624" t="str">
        <f t="shared" si="17"/>
        <v>项</v>
      </c>
    </row>
    <row r="379" s="624" customFormat="1" ht="18" customHeight="1" spans="1:7">
      <c r="A379" s="649">
        <v>2050302</v>
      </c>
      <c r="B379" s="650" t="s">
        <v>353</v>
      </c>
      <c r="C379" s="651">
        <v>781</v>
      </c>
      <c r="D379" s="651">
        <v>2066</v>
      </c>
      <c r="E379" s="652">
        <f t="shared" si="15"/>
        <v>1.645</v>
      </c>
      <c r="F379" s="375" t="str">
        <f t="shared" si="16"/>
        <v>是</v>
      </c>
      <c r="G379" s="624" t="str">
        <f t="shared" si="17"/>
        <v>项</v>
      </c>
    </row>
    <row r="380" s="624" customFormat="1" ht="18" customHeight="1" spans="1:7">
      <c r="A380" s="649">
        <v>2050303</v>
      </c>
      <c r="B380" s="650" t="s">
        <v>354</v>
      </c>
      <c r="C380" s="651"/>
      <c r="D380" s="651"/>
      <c r="E380" s="652" t="str">
        <f t="shared" si="15"/>
        <v/>
      </c>
      <c r="F380" s="375" t="str">
        <f t="shared" si="16"/>
        <v>否</v>
      </c>
      <c r="G380" s="624" t="str">
        <f t="shared" si="17"/>
        <v>项</v>
      </c>
    </row>
    <row r="381" s="624" customFormat="1" ht="18" customHeight="1" spans="1:7">
      <c r="A381" s="649">
        <v>2050305</v>
      </c>
      <c r="B381" s="650" t="s">
        <v>355</v>
      </c>
      <c r="C381" s="651"/>
      <c r="D381" s="651"/>
      <c r="E381" s="652" t="str">
        <f t="shared" si="15"/>
        <v/>
      </c>
      <c r="F381" s="375" t="str">
        <f t="shared" si="16"/>
        <v>否</v>
      </c>
      <c r="G381" s="624" t="str">
        <f t="shared" si="17"/>
        <v>项</v>
      </c>
    </row>
    <row r="382" s="624" customFormat="1" ht="18" customHeight="1" spans="1:7">
      <c r="A382" s="649">
        <v>2050399</v>
      </c>
      <c r="B382" s="650" t="s">
        <v>356</v>
      </c>
      <c r="C382" s="651"/>
      <c r="D382" s="651"/>
      <c r="E382" s="652" t="str">
        <f t="shared" si="15"/>
        <v/>
      </c>
      <c r="F382" s="375" t="str">
        <f t="shared" si="16"/>
        <v>否</v>
      </c>
      <c r="G382" s="624" t="str">
        <f t="shared" si="17"/>
        <v>项</v>
      </c>
    </row>
    <row r="383" s="625" customFormat="1" ht="18" customHeight="1" spans="1:7">
      <c r="A383" s="644">
        <v>20504</v>
      </c>
      <c r="B383" s="648" t="s">
        <v>357</v>
      </c>
      <c r="C383" s="646">
        <f>SUM(C384:C388)</f>
        <v>0</v>
      </c>
      <c r="D383" s="646">
        <f>((((SUM(D384:D388))+0)+0)+0)+0</f>
        <v>4</v>
      </c>
      <c r="E383" s="647" t="str">
        <f t="shared" si="15"/>
        <v/>
      </c>
      <c r="F383" s="382" t="str">
        <f t="shared" si="16"/>
        <v>是</v>
      </c>
      <c r="G383" s="625" t="str">
        <f t="shared" si="17"/>
        <v>款</v>
      </c>
    </row>
    <row r="384" s="624" customFormat="1" ht="18" customHeight="1" spans="1:7">
      <c r="A384" s="649">
        <v>2050401</v>
      </c>
      <c r="B384" s="650" t="s">
        <v>358</v>
      </c>
      <c r="C384" s="651"/>
      <c r="D384" s="651"/>
      <c r="E384" s="652" t="str">
        <f t="shared" si="15"/>
        <v/>
      </c>
      <c r="F384" s="375" t="str">
        <f t="shared" si="16"/>
        <v>否</v>
      </c>
      <c r="G384" s="624" t="str">
        <f t="shared" si="17"/>
        <v>项</v>
      </c>
    </row>
    <row r="385" s="624" customFormat="1" ht="18" customHeight="1" spans="1:7">
      <c r="A385" s="649">
        <v>2050402</v>
      </c>
      <c r="B385" s="650" t="s">
        <v>359</v>
      </c>
      <c r="C385" s="651"/>
      <c r="D385" s="651"/>
      <c r="E385" s="652" t="str">
        <f t="shared" si="15"/>
        <v/>
      </c>
      <c r="F385" s="375" t="str">
        <f t="shared" si="16"/>
        <v>否</v>
      </c>
      <c r="G385" s="624" t="str">
        <f t="shared" si="17"/>
        <v>项</v>
      </c>
    </row>
    <row r="386" s="624" customFormat="1" ht="18" customHeight="1" spans="1:7">
      <c r="A386" s="649">
        <v>2050403</v>
      </c>
      <c r="B386" s="650" t="s">
        <v>360</v>
      </c>
      <c r="C386" s="651"/>
      <c r="D386" s="651"/>
      <c r="E386" s="652" t="str">
        <f t="shared" si="15"/>
        <v/>
      </c>
      <c r="F386" s="375" t="str">
        <f t="shared" si="16"/>
        <v>否</v>
      </c>
      <c r="G386" s="624" t="str">
        <f t="shared" si="17"/>
        <v>项</v>
      </c>
    </row>
    <row r="387" s="624" customFormat="1" ht="18" customHeight="1" spans="1:7">
      <c r="A387" s="649">
        <v>2050404</v>
      </c>
      <c r="B387" s="650" t="s">
        <v>361</v>
      </c>
      <c r="C387" s="651"/>
      <c r="D387" s="651"/>
      <c r="E387" s="652" t="str">
        <f t="shared" si="15"/>
        <v/>
      </c>
      <c r="F387" s="375" t="str">
        <f t="shared" si="16"/>
        <v>否</v>
      </c>
      <c r="G387" s="624" t="str">
        <f t="shared" si="17"/>
        <v>项</v>
      </c>
    </row>
    <row r="388" s="624" customFormat="1" ht="18" customHeight="1" spans="1:7">
      <c r="A388" s="649">
        <v>2050499</v>
      </c>
      <c r="B388" s="650" t="s">
        <v>362</v>
      </c>
      <c r="C388" s="651"/>
      <c r="D388" s="651">
        <v>4</v>
      </c>
      <c r="E388" s="652" t="str">
        <f t="shared" ref="E388:E451" si="18">IF(C388=0,"",IFERROR(D388/C388-1,0))</f>
        <v/>
      </c>
      <c r="F388" s="375" t="str">
        <f t="shared" ref="F388:F451" si="19">IF(LEN(A388)=3,"是",IF(B388&lt;&gt;"",IF(SUM(C388:D388)&lt;&gt;0,"是","否"),"是"))</f>
        <v>是</v>
      </c>
      <c r="G388" s="624" t="str">
        <f t="shared" ref="G388:G451" si="20">IF(LEN(A388)=3,"类",IF(LEN(A388)=5,"款","项"))</f>
        <v>项</v>
      </c>
    </row>
    <row r="389" s="624" customFormat="1" ht="18" customHeight="1" spans="1:7">
      <c r="A389" s="644">
        <v>20505</v>
      </c>
      <c r="B389" s="648" t="s">
        <v>363</v>
      </c>
      <c r="C389" s="646">
        <f>SUM(C390:C392)</f>
        <v>0</v>
      </c>
      <c r="D389" s="646">
        <f>((((SUM(D390:D392))+0)+0)+0)+0</f>
        <v>0</v>
      </c>
      <c r="E389" s="652" t="str">
        <f t="shared" si="18"/>
        <v/>
      </c>
      <c r="F389" s="375" t="str">
        <f t="shared" si="19"/>
        <v>否</v>
      </c>
      <c r="G389" s="624" t="str">
        <f t="shared" si="20"/>
        <v>款</v>
      </c>
    </row>
    <row r="390" s="624" customFormat="1" ht="18" customHeight="1" spans="1:7">
      <c r="A390" s="649">
        <v>2050501</v>
      </c>
      <c r="B390" s="650" t="s">
        <v>364</v>
      </c>
      <c r="C390" s="651"/>
      <c r="D390" s="651"/>
      <c r="E390" s="652" t="str">
        <f t="shared" si="18"/>
        <v/>
      </c>
      <c r="F390" s="375" t="str">
        <f t="shared" si="19"/>
        <v>否</v>
      </c>
      <c r="G390" s="624" t="str">
        <f t="shared" si="20"/>
        <v>项</v>
      </c>
    </row>
    <row r="391" s="624" customFormat="1" ht="18" customHeight="1" spans="1:7">
      <c r="A391" s="649">
        <v>2050502</v>
      </c>
      <c r="B391" s="650" t="s">
        <v>365</v>
      </c>
      <c r="C391" s="651"/>
      <c r="D391" s="651"/>
      <c r="E391" s="652" t="str">
        <f t="shared" si="18"/>
        <v/>
      </c>
      <c r="F391" s="375" t="str">
        <f t="shared" si="19"/>
        <v>否</v>
      </c>
      <c r="G391" s="624" t="str">
        <f t="shared" si="20"/>
        <v>项</v>
      </c>
    </row>
    <row r="392" s="624" customFormat="1" ht="18" customHeight="1" spans="1:7">
      <c r="A392" s="649">
        <v>2050599</v>
      </c>
      <c r="B392" s="650" t="s">
        <v>366</v>
      </c>
      <c r="C392" s="651"/>
      <c r="D392" s="651"/>
      <c r="E392" s="652" t="str">
        <f t="shared" si="18"/>
        <v/>
      </c>
      <c r="F392" s="375" t="str">
        <f t="shared" si="19"/>
        <v>否</v>
      </c>
      <c r="G392" s="624" t="str">
        <f t="shared" si="20"/>
        <v>项</v>
      </c>
    </row>
    <row r="393" s="625" customFormat="1" ht="18" customHeight="1" spans="1:7">
      <c r="A393" s="644">
        <v>20506</v>
      </c>
      <c r="B393" s="648" t="s">
        <v>367</v>
      </c>
      <c r="C393" s="646">
        <f>SUM(C394:C396)</f>
        <v>0</v>
      </c>
      <c r="D393" s="646">
        <f>((((SUM(D394:D396))+0)+0)+0)+0</f>
        <v>0</v>
      </c>
      <c r="E393" s="647" t="str">
        <f t="shared" si="18"/>
        <v/>
      </c>
      <c r="F393" s="382" t="str">
        <f t="shared" si="19"/>
        <v>否</v>
      </c>
      <c r="G393" s="625" t="str">
        <f t="shared" si="20"/>
        <v>款</v>
      </c>
    </row>
    <row r="394" s="624" customFormat="1" ht="18" customHeight="1" spans="1:7">
      <c r="A394" s="649">
        <v>2050601</v>
      </c>
      <c r="B394" s="650" t="s">
        <v>368</v>
      </c>
      <c r="C394" s="651"/>
      <c r="D394" s="651"/>
      <c r="E394" s="652" t="str">
        <f t="shared" si="18"/>
        <v/>
      </c>
      <c r="F394" s="375" t="str">
        <f t="shared" si="19"/>
        <v>否</v>
      </c>
      <c r="G394" s="624" t="str">
        <f t="shared" si="20"/>
        <v>项</v>
      </c>
    </row>
    <row r="395" s="624" customFormat="1" ht="18" customHeight="1" spans="1:7">
      <c r="A395" s="649">
        <v>2050602</v>
      </c>
      <c r="B395" s="650" t="s">
        <v>369</v>
      </c>
      <c r="C395" s="651"/>
      <c r="D395" s="651"/>
      <c r="E395" s="652" t="str">
        <f t="shared" si="18"/>
        <v/>
      </c>
      <c r="F395" s="375" t="str">
        <f t="shared" si="19"/>
        <v>否</v>
      </c>
      <c r="G395" s="624" t="str">
        <f t="shared" si="20"/>
        <v>项</v>
      </c>
    </row>
    <row r="396" s="624" customFormat="1" ht="18" customHeight="1" spans="1:7">
      <c r="A396" s="649">
        <v>2050699</v>
      </c>
      <c r="B396" s="650" t="s">
        <v>370</v>
      </c>
      <c r="C396" s="651"/>
      <c r="D396" s="651"/>
      <c r="E396" s="652" t="str">
        <f t="shared" si="18"/>
        <v/>
      </c>
      <c r="F396" s="375" t="str">
        <f t="shared" si="19"/>
        <v>否</v>
      </c>
      <c r="G396" s="624" t="str">
        <f t="shared" si="20"/>
        <v>项</v>
      </c>
    </row>
    <row r="397" s="625" customFormat="1" ht="18" customHeight="1" spans="1:7">
      <c r="A397" s="644">
        <v>20507</v>
      </c>
      <c r="B397" s="648" t="s">
        <v>371</v>
      </c>
      <c r="C397" s="646">
        <f>SUM(C398:C400)</f>
        <v>260</v>
      </c>
      <c r="D397" s="646">
        <f>((((SUM(D398:D400))+0)+0)+0)+0</f>
        <v>459</v>
      </c>
      <c r="E397" s="647">
        <f t="shared" si="18"/>
        <v>0.765</v>
      </c>
      <c r="F397" s="382" t="str">
        <f t="shared" si="19"/>
        <v>是</v>
      </c>
      <c r="G397" s="625" t="str">
        <f t="shared" si="20"/>
        <v>款</v>
      </c>
    </row>
    <row r="398" s="627" customFormat="1" ht="18" customHeight="1" spans="1:7">
      <c r="A398" s="649">
        <v>2050701</v>
      </c>
      <c r="B398" s="650" t="s">
        <v>372</v>
      </c>
      <c r="C398" s="651">
        <v>260</v>
      </c>
      <c r="D398" s="651">
        <v>459</v>
      </c>
      <c r="E398" s="652">
        <f t="shared" si="18"/>
        <v>0.765</v>
      </c>
      <c r="F398" s="375" t="str">
        <f t="shared" si="19"/>
        <v>是</v>
      </c>
      <c r="G398" s="624" t="str">
        <f t="shared" si="20"/>
        <v>项</v>
      </c>
    </row>
    <row r="399" s="624" customFormat="1" ht="18" customHeight="1" spans="1:7">
      <c r="A399" s="649">
        <v>2050702</v>
      </c>
      <c r="B399" s="650" t="s">
        <v>373</v>
      </c>
      <c r="C399" s="651"/>
      <c r="D399" s="651"/>
      <c r="E399" s="652" t="str">
        <f t="shared" si="18"/>
        <v/>
      </c>
      <c r="F399" s="375" t="str">
        <f t="shared" si="19"/>
        <v>否</v>
      </c>
      <c r="G399" s="624" t="str">
        <f t="shared" si="20"/>
        <v>项</v>
      </c>
    </row>
    <row r="400" s="624" customFormat="1" ht="18" customHeight="1" spans="1:7">
      <c r="A400" s="649">
        <v>2050799</v>
      </c>
      <c r="B400" s="650" t="s">
        <v>374</v>
      </c>
      <c r="C400" s="651"/>
      <c r="D400" s="651"/>
      <c r="E400" s="652" t="str">
        <f t="shared" si="18"/>
        <v/>
      </c>
      <c r="F400" s="375" t="str">
        <f t="shared" si="19"/>
        <v>否</v>
      </c>
      <c r="G400" s="624" t="str">
        <f t="shared" si="20"/>
        <v>项</v>
      </c>
    </row>
    <row r="401" s="628" customFormat="1" ht="18" customHeight="1" spans="1:7">
      <c r="A401" s="644">
        <v>20508</v>
      </c>
      <c r="B401" s="648" t="s">
        <v>375</v>
      </c>
      <c r="C401" s="646">
        <f>SUM(C402:C406)</f>
        <v>735</v>
      </c>
      <c r="D401" s="646">
        <f>((((SUM(D402:D406))+0)+0)+0)+0</f>
        <v>949</v>
      </c>
      <c r="E401" s="647">
        <f t="shared" si="18"/>
        <v>0.291</v>
      </c>
      <c r="F401" s="382" t="str">
        <f t="shared" si="19"/>
        <v>是</v>
      </c>
      <c r="G401" s="625" t="str">
        <f t="shared" si="20"/>
        <v>款</v>
      </c>
    </row>
    <row r="402" s="624" customFormat="1" ht="18" customHeight="1" spans="1:7">
      <c r="A402" s="649">
        <v>2050801</v>
      </c>
      <c r="B402" s="650" t="s">
        <v>376</v>
      </c>
      <c r="C402" s="651">
        <v>449</v>
      </c>
      <c r="D402" s="651">
        <v>648</v>
      </c>
      <c r="E402" s="652">
        <f t="shared" si="18"/>
        <v>0.443</v>
      </c>
      <c r="F402" s="375" t="str">
        <f t="shared" si="19"/>
        <v>是</v>
      </c>
      <c r="G402" s="624" t="str">
        <f t="shared" si="20"/>
        <v>项</v>
      </c>
    </row>
    <row r="403" s="624" customFormat="1" ht="18" customHeight="1" spans="1:7">
      <c r="A403" s="649">
        <v>2050802</v>
      </c>
      <c r="B403" s="650" t="s">
        <v>377</v>
      </c>
      <c r="C403" s="651">
        <v>286</v>
      </c>
      <c r="D403" s="651">
        <v>301</v>
      </c>
      <c r="E403" s="652">
        <f t="shared" si="18"/>
        <v>0.052</v>
      </c>
      <c r="F403" s="375" t="str">
        <f t="shared" si="19"/>
        <v>是</v>
      </c>
      <c r="G403" s="624" t="str">
        <f t="shared" si="20"/>
        <v>项</v>
      </c>
    </row>
    <row r="404" s="624" customFormat="1" ht="18" customHeight="1" spans="1:7">
      <c r="A404" s="649">
        <v>2050803</v>
      </c>
      <c r="B404" s="650" t="s">
        <v>378</v>
      </c>
      <c r="C404" s="651"/>
      <c r="D404" s="651"/>
      <c r="E404" s="652" t="str">
        <f t="shared" si="18"/>
        <v/>
      </c>
      <c r="F404" s="375" t="str">
        <f t="shared" si="19"/>
        <v>否</v>
      </c>
      <c r="G404" s="624" t="str">
        <f t="shared" si="20"/>
        <v>项</v>
      </c>
    </row>
    <row r="405" s="624" customFormat="1" ht="18" customHeight="1" spans="1:7">
      <c r="A405" s="649">
        <v>2050804</v>
      </c>
      <c r="B405" s="650" t="s">
        <v>379</v>
      </c>
      <c r="C405" s="651"/>
      <c r="D405" s="651"/>
      <c r="E405" s="652" t="str">
        <f t="shared" si="18"/>
        <v/>
      </c>
      <c r="F405" s="375" t="str">
        <f t="shared" si="19"/>
        <v>否</v>
      </c>
      <c r="G405" s="624" t="str">
        <f t="shared" si="20"/>
        <v>项</v>
      </c>
    </row>
    <row r="406" s="624" customFormat="1" ht="18" customHeight="1" spans="1:7">
      <c r="A406" s="649">
        <v>2050899</v>
      </c>
      <c r="B406" s="650" t="s">
        <v>380</v>
      </c>
      <c r="C406" s="651"/>
      <c r="D406" s="651"/>
      <c r="E406" s="652" t="str">
        <f t="shared" si="18"/>
        <v/>
      </c>
      <c r="F406" s="375" t="str">
        <f t="shared" si="19"/>
        <v>否</v>
      </c>
      <c r="G406" s="624" t="str">
        <f t="shared" si="20"/>
        <v>项</v>
      </c>
    </row>
    <row r="407" s="625" customFormat="1" ht="18" customHeight="1" spans="1:7">
      <c r="A407" s="644">
        <v>20509</v>
      </c>
      <c r="B407" s="648" t="s">
        <v>381</v>
      </c>
      <c r="C407" s="646">
        <f>SUM(C408:C413)</f>
        <v>1300</v>
      </c>
      <c r="D407" s="646">
        <f>((((SUM(D408:D413))+0)+0)+0)+0</f>
        <v>1200</v>
      </c>
      <c r="E407" s="647">
        <f t="shared" si="18"/>
        <v>-0.077</v>
      </c>
      <c r="F407" s="382" t="str">
        <f t="shared" si="19"/>
        <v>是</v>
      </c>
      <c r="G407" s="625" t="str">
        <f t="shared" si="20"/>
        <v>款</v>
      </c>
    </row>
    <row r="408" s="624" customFormat="1" ht="18" customHeight="1" spans="1:7">
      <c r="A408" s="649">
        <v>2050901</v>
      </c>
      <c r="B408" s="650" t="s">
        <v>382</v>
      </c>
      <c r="C408" s="651"/>
      <c r="D408" s="651"/>
      <c r="E408" s="652" t="str">
        <f t="shared" si="18"/>
        <v/>
      </c>
      <c r="F408" s="375" t="str">
        <f t="shared" si="19"/>
        <v>否</v>
      </c>
      <c r="G408" s="624" t="str">
        <f t="shared" si="20"/>
        <v>项</v>
      </c>
    </row>
    <row r="409" s="624" customFormat="1" ht="18" customHeight="1" spans="1:7">
      <c r="A409" s="649">
        <v>2050902</v>
      </c>
      <c r="B409" s="650" t="s">
        <v>383</v>
      </c>
      <c r="C409" s="651"/>
      <c r="D409" s="651"/>
      <c r="E409" s="652" t="str">
        <f t="shared" si="18"/>
        <v/>
      </c>
      <c r="F409" s="375" t="str">
        <f t="shared" si="19"/>
        <v>否</v>
      </c>
      <c r="G409" s="624" t="str">
        <f t="shared" si="20"/>
        <v>项</v>
      </c>
    </row>
    <row r="410" s="624" customFormat="1" ht="18" customHeight="1" spans="1:7">
      <c r="A410" s="649">
        <v>2050903</v>
      </c>
      <c r="B410" s="650" t="s">
        <v>384</v>
      </c>
      <c r="C410" s="651"/>
      <c r="D410" s="651"/>
      <c r="E410" s="652" t="str">
        <f t="shared" si="18"/>
        <v/>
      </c>
      <c r="F410" s="375" t="str">
        <f t="shared" si="19"/>
        <v>否</v>
      </c>
      <c r="G410" s="624" t="str">
        <f t="shared" si="20"/>
        <v>项</v>
      </c>
    </row>
    <row r="411" s="624" customFormat="1" ht="18" customHeight="1" spans="1:7">
      <c r="A411" s="649">
        <v>2050904</v>
      </c>
      <c r="B411" s="650" t="s">
        <v>385</v>
      </c>
      <c r="C411" s="651"/>
      <c r="D411" s="651"/>
      <c r="E411" s="652" t="str">
        <f t="shared" si="18"/>
        <v/>
      </c>
      <c r="F411" s="375" t="str">
        <f t="shared" si="19"/>
        <v>否</v>
      </c>
      <c r="G411" s="624" t="str">
        <f t="shared" si="20"/>
        <v>项</v>
      </c>
    </row>
    <row r="412" s="624" customFormat="1" ht="18" customHeight="1" spans="1:7">
      <c r="A412" s="649">
        <v>2050905</v>
      </c>
      <c r="B412" s="650" t="s">
        <v>386</v>
      </c>
      <c r="C412" s="651"/>
      <c r="D412" s="651"/>
      <c r="E412" s="652" t="str">
        <f t="shared" si="18"/>
        <v/>
      </c>
      <c r="F412" s="375" t="str">
        <f t="shared" si="19"/>
        <v>否</v>
      </c>
      <c r="G412" s="624" t="str">
        <f t="shared" si="20"/>
        <v>项</v>
      </c>
    </row>
    <row r="413" s="624" customFormat="1" ht="18" customHeight="1" spans="1:7">
      <c r="A413" s="649">
        <v>2050999</v>
      </c>
      <c r="B413" s="650" t="s">
        <v>387</v>
      </c>
      <c r="C413" s="651">
        <v>1300</v>
      </c>
      <c r="D413" s="651">
        <v>1200</v>
      </c>
      <c r="E413" s="652">
        <f t="shared" si="18"/>
        <v>-0.077</v>
      </c>
      <c r="F413" s="375" t="str">
        <f t="shared" si="19"/>
        <v>是</v>
      </c>
      <c r="G413" s="624" t="str">
        <f t="shared" si="20"/>
        <v>项</v>
      </c>
    </row>
    <row r="414" s="625" customFormat="1" ht="18" customHeight="1" spans="1:7">
      <c r="A414" s="644">
        <v>20599</v>
      </c>
      <c r="B414" s="648" t="s">
        <v>388</v>
      </c>
      <c r="C414" s="646">
        <f>C415</f>
        <v>0</v>
      </c>
      <c r="D414" s="646">
        <f>((((D415)+0)+0)+0)+0</f>
        <v>50</v>
      </c>
      <c r="E414" s="647" t="str">
        <f t="shared" si="18"/>
        <v/>
      </c>
      <c r="F414" s="382" t="str">
        <f t="shared" si="19"/>
        <v>是</v>
      </c>
      <c r="G414" s="625" t="str">
        <f t="shared" si="20"/>
        <v>款</v>
      </c>
    </row>
    <row r="415" s="624" customFormat="1" ht="18" customHeight="1" spans="1:7">
      <c r="A415" s="659">
        <v>2059999</v>
      </c>
      <c r="B415" s="650" t="s">
        <v>388</v>
      </c>
      <c r="C415" s="651">
        <v>0</v>
      </c>
      <c r="D415" s="651">
        <v>50</v>
      </c>
      <c r="E415" s="652" t="str">
        <f t="shared" si="18"/>
        <v/>
      </c>
      <c r="F415" s="375" t="str">
        <f t="shared" si="19"/>
        <v>是</v>
      </c>
      <c r="G415" s="624" t="str">
        <f t="shared" si="20"/>
        <v>项</v>
      </c>
    </row>
    <row r="416" s="625" customFormat="1" ht="18" customHeight="1" spans="1:7">
      <c r="A416" s="644">
        <v>206</v>
      </c>
      <c r="B416" s="645" t="s">
        <v>82</v>
      </c>
      <c r="C416" s="646">
        <f>SUM(C417,C422,C431,C437,C442,C447,C452,C459,C463,C467)</f>
        <v>140</v>
      </c>
      <c r="D416" s="646">
        <f>SUM(D417,D422,D431,D437,D442,D447,D452,D459,D463,D467)</f>
        <v>167</v>
      </c>
      <c r="E416" s="647">
        <f t="shared" si="18"/>
        <v>0.193</v>
      </c>
      <c r="F416" s="382" t="str">
        <f t="shared" si="19"/>
        <v>是</v>
      </c>
      <c r="G416" s="625" t="str">
        <f t="shared" si="20"/>
        <v>类</v>
      </c>
    </row>
    <row r="417" s="625" customFormat="1" ht="18" customHeight="1" spans="1:7">
      <c r="A417" s="644">
        <v>20601</v>
      </c>
      <c r="B417" s="648" t="s">
        <v>389</v>
      </c>
      <c r="C417" s="646">
        <f>SUM(C418:C421)</f>
        <v>85</v>
      </c>
      <c r="D417" s="646">
        <f>((((SUM(D418:D421))+0)+0)+0)+0</f>
        <v>122</v>
      </c>
      <c r="E417" s="647">
        <f t="shared" si="18"/>
        <v>0.435</v>
      </c>
      <c r="F417" s="382" t="str">
        <f t="shared" si="19"/>
        <v>是</v>
      </c>
      <c r="G417" s="625" t="str">
        <f t="shared" si="20"/>
        <v>款</v>
      </c>
    </row>
    <row r="418" s="624" customFormat="1" ht="18" customHeight="1" spans="1:7">
      <c r="A418" s="649">
        <v>2060101</v>
      </c>
      <c r="B418" s="650" t="s">
        <v>142</v>
      </c>
      <c r="C418" s="651">
        <v>85</v>
      </c>
      <c r="D418" s="651">
        <v>112</v>
      </c>
      <c r="E418" s="652">
        <f t="shared" si="18"/>
        <v>0.318</v>
      </c>
      <c r="F418" s="375" t="str">
        <f t="shared" si="19"/>
        <v>是</v>
      </c>
      <c r="G418" s="624" t="str">
        <f t="shared" si="20"/>
        <v>项</v>
      </c>
    </row>
    <row r="419" s="624" customFormat="1" ht="18" customHeight="1" spans="1:7">
      <c r="A419" s="649">
        <v>2060102</v>
      </c>
      <c r="B419" s="650" t="s">
        <v>143</v>
      </c>
      <c r="C419" s="651"/>
      <c r="D419" s="651">
        <v>10</v>
      </c>
      <c r="E419" s="652" t="str">
        <f t="shared" si="18"/>
        <v/>
      </c>
      <c r="F419" s="375" t="str">
        <f t="shared" si="19"/>
        <v>是</v>
      </c>
      <c r="G419" s="624" t="str">
        <f t="shared" si="20"/>
        <v>项</v>
      </c>
    </row>
    <row r="420" s="624" customFormat="1" ht="18" customHeight="1" spans="1:7">
      <c r="A420" s="649">
        <v>2060103</v>
      </c>
      <c r="B420" s="650" t="s">
        <v>144</v>
      </c>
      <c r="C420" s="651"/>
      <c r="D420" s="651"/>
      <c r="E420" s="652" t="str">
        <f t="shared" si="18"/>
        <v/>
      </c>
      <c r="F420" s="375" t="str">
        <f t="shared" si="19"/>
        <v>否</v>
      </c>
      <c r="G420" s="624" t="str">
        <f t="shared" si="20"/>
        <v>项</v>
      </c>
    </row>
    <row r="421" s="624" customFormat="1" ht="18" customHeight="1" spans="1:7">
      <c r="A421" s="649">
        <v>2060199</v>
      </c>
      <c r="B421" s="650" t="s">
        <v>390</v>
      </c>
      <c r="C421" s="651"/>
      <c r="D421" s="651"/>
      <c r="E421" s="652" t="str">
        <f t="shared" si="18"/>
        <v/>
      </c>
      <c r="F421" s="375" t="str">
        <f t="shared" si="19"/>
        <v>否</v>
      </c>
      <c r="G421" s="624" t="str">
        <f t="shared" si="20"/>
        <v>项</v>
      </c>
    </row>
    <row r="422" s="624" customFormat="1" ht="18" customHeight="1" spans="1:7">
      <c r="A422" s="644">
        <v>20602</v>
      </c>
      <c r="B422" s="648" t="s">
        <v>391</v>
      </c>
      <c r="C422" s="646">
        <f>SUM(C423:C430)</f>
        <v>0</v>
      </c>
      <c r="D422" s="646">
        <f>((((SUM(D423:D430))+0)+0)+0)+0</f>
        <v>0</v>
      </c>
      <c r="E422" s="652" t="str">
        <f t="shared" si="18"/>
        <v/>
      </c>
      <c r="F422" s="375" t="str">
        <f t="shared" si="19"/>
        <v>否</v>
      </c>
      <c r="G422" s="624" t="str">
        <f t="shared" si="20"/>
        <v>款</v>
      </c>
    </row>
    <row r="423" s="624" customFormat="1" ht="18" customHeight="1" spans="1:7">
      <c r="A423" s="649">
        <v>2060201</v>
      </c>
      <c r="B423" s="650" t="s">
        <v>392</v>
      </c>
      <c r="C423" s="651"/>
      <c r="D423" s="651"/>
      <c r="E423" s="652" t="str">
        <f t="shared" si="18"/>
        <v/>
      </c>
      <c r="F423" s="375" t="str">
        <f t="shared" si="19"/>
        <v>否</v>
      </c>
      <c r="G423" s="624" t="str">
        <f t="shared" si="20"/>
        <v>项</v>
      </c>
    </row>
    <row r="424" s="624" customFormat="1" ht="18" customHeight="1" spans="1:7">
      <c r="A424" s="649">
        <v>2060203</v>
      </c>
      <c r="B424" s="650" t="s">
        <v>393</v>
      </c>
      <c r="C424" s="651"/>
      <c r="D424" s="651"/>
      <c r="E424" s="652" t="str">
        <f t="shared" si="18"/>
        <v/>
      </c>
      <c r="F424" s="375" t="str">
        <f t="shared" si="19"/>
        <v>否</v>
      </c>
      <c r="G424" s="624" t="str">
        <f t="shared" si="20"/>
        <v>项</v>
      </c>
    </row>
    <row r="425" s="624" customFormat="1" ht="18" customHeight="1" spans="1:7">
      <c r="A425" s="649">
        <v>2060204</v>
      </c>
      <c r="B425" s="650" t="s">
        <v>394</v>
      </c>
      <c r="C425" s="651"/>
      <c r="D425" s="651"/>
      <c r="E425" s="652" t="str">
        <f t="shared" si="18"/>
        <v/>
      </c>
      <c r="F425" s="375" t="str">
        <f t="shared" si="19"/>
        <v>否</v>
      </c>
      <c r="G425" s="624" t="str">
        <f t="shared" si="20"/>
        <v>项</v>
      </c>
    </row>
    <row r="426" s="624" customFormat="1" ht="18" customHeight="1" spans="1:7">
      <c r="A426" s="649">
        <v>2060205</v>
      </c>
      <c r="B426" s="650" t="s">
        <v>395</v>
      </c>
      <c r="C426" s="651"/>
      <c r="D426" s="651"/>
      <c r="E426" s="652" t="str">
        <f t="shared" si="18"/>
        <v/>
      </c>
      <c r="F426" s="375" t="str">
        <f t="shared" si="19"/>
        <v>否</v>
      </c>
      <c r="G426" s="624" t="str">
        <f t="shared" si="20"/>
        <v>项</v>
      </c>
    </row>
    <row r="427" s="624" customFormat="1" ht="18" customHeight="1" spans="1:7">
      <c r="A427" s="649">
        <v>2060206</v>
      </c>
      <c r="B427" s="650" t="s">
        <v>396</v>
      </c>
      <c r="C427" s="651"/>
      <c r="D427" s="651"/>
      <c r="E427" s="652" t="str">
        <f t="shared" si="18"/>
        <v/>
      </c>
      <c r="F427" s="375" t="str">
        <f t="shared" si="19"/>
        <v>否</v>
      </c>
      <c r="G427" s="624" t="str">
        <f t="shared" si="20"/>
        <v>项</v>
      </c>
    </row>
    <row r="428" s="624" customFormat="1" ht="18" customHeight="1" spans="1:7">
      <c r="A428" s="649">
        <v>2060207</v>
      </c>
      <c r="B428" s="650" t="s">
        <v>397</v>
      </c>
      <c r="C428" s="651"/>
      <c r="D428" s="651"/>
      <c r="E428" s="652" t="str">
        <f t="shared" si="18"/>
        <v/>
      </c>
      <c r="F428" s="375" t="str">
        <f t="shared" si="19"/>
        <v>否</v>
      </c>
      <c r="G428" s="624" t="str">
        <f t="shared" si="20"/>
        <v>项</v>
      </c>
    </row>
    <row r="429" s="624" customFormat="1" ht="18" customHeight="1" spans="1:7">
      <c r="A429" s="653">
        <v>2060208</v>
      </c>
      <c r="B429" s="660" t="s">
        <v>398</v>
      </c>
      <c r="C429" s="651"/>
      <c r="D429" s="651"/>
      <c r="E429" s="652" t="str">
        <f t="shared" si="18"/>
        <v/>
      </c>
      <c r="F429" s="375" t="str">
        <f t="shared" si="19"/>
        <v>否</v>
      </c>
      <c r="G429" s="624" t="str">
        <f t="shared" si="20"/>
        <v>项</v>
      </c>
    </row>
    <row r="430" s="624" customFormat="1" ht="18" customHeight="1" spans="1:7">
      <c r="A430" s="649">
        <v>2060299</v>
      </c>
      <c r="B430" s="650" t="s">
        <v>399</v>
      </c>
      <c r="C430" s="651"/>
      <c r="D430" s="651"/>
      <c r="E430" s="652" t="str">
        <f t="shared" si="18"/>
        <v/>
      </c>
      <c r="F430" s="375" t="str">
        <f t="shared" si="19"/>
        <v>否</v>
      </c>
      <c r="G430" s="624" t="str">
        <f t="shared" si="20"/>
        <v>项</v>
      </c>
    </row>
    <row r="431" s="624" customFormat="1" ht="18" customHeight="1" spans="1:7">
      <c r="A431" s="644">
        <v>20603</v>
      </c>
      <c r="B431" s="648" t="s">
        <v>400</v>
      </c>
      <c r="C431" s="646">
        <f>SUM(C432:C436)</f>
        <v>0</v>
      </c>
      <c r="D431" s="646">
        <f>((((SUM(D432:D436))+0)+0)+0)+0</f>
        <v>0</v>
      </c>
      <c r="E431" s="652" t="str">
        <f t="shared" si="18"/>
        <v/>
      </c>
      <c r="F431" s="375" t="str">
        <f t="shared" si="19"/>
        <v>否</v>
      </c>
      <c r="G431" s="624" t="str">
        <f t="shared" si="20"/>
        <v>款</v>
      </c>
    </row>
    <row r="432" s="624" customFormat="1" ht="18" customHeight="1" spans="1:7">
      <c r="A432" s="649">
        <v>2060301</v>
      </c>
      <c r="B432" s="650" t="s">
        <v>392</v>
      </c>
      <c r="C432" s="651"/>
      <c r="D432" s="651"/>
      <c r="E432" s="652" t="str">
        <f t="shared" si="18"/>
        <v/>
      </c>
      <c r="F432" s="375" t="str">
        <f t="shared" si="19"/>
        <v>否</v>
      </c>
      <c r="G432" s="624" t="str">
        <f t="shared" si="20"/>
        <v>项</v>
      </c>
    </row>
    <row r="433" s="624" customFormat="1" ht="18" customHeight="1" spans="1:7">
      <c r="A433" s="649">
        <v>2060302</v>
      </c>
      <c r="B433" s="650" t="s">
        <v>401</v>
      </c>
      <c r="C433" s="651"/>
      <c r="D433" s="651"/>
      <c r="E433" s="652" t="str">
        <f t="shared" si="18"/>
        <v/>
      </c>
      <c r="F433" s="375" t="str">
        <f t="shared" si="19"/>
        <v>否</v>
      </c>
      <c r="G433" s="624" t="str">
        <f t="shared" si="20"/>
        <v>项</v>
      </c>
    </row>
    <row r="434" s="624" customFormat="1" ht="18" customHeight="1" spans="1:7">
      <c r="A434" s="649">
        <v>2060303</v>
      </c>
      <c r="B434" s="650" t="s">
        <v>402</v>
      </c>
      <c r="C434" s="651"/>
      <c r="D434" s="651"/>
      <c r="E434" s="652" t="str">
        <f t="shared" si="18"/>
        <v/>
      </c>
      <c r="F434" s="375" t="str">
        <f t="shared" si="19"/>
        <v>否</v>
      </c>
      <c r="G434" s="624" t="str">
        <f t="shared" si="20"/>
        <v>项</v>
      </c>
    </row>
    <row r="435" s="624" customFormat="1" ht="18" customHeight="1" spans="1:7">
      <c r="A435" s="649">
        <v>2060304</v>
      </c>
      <c r="B435" s="650" t="s">
        <v>403</v>
      </c>
      <c r="C435" s="651"/>
      <c r="D435" s="651"/>
      <c r="E435" s="652" t="str">
        <f t="shared" si="18"/>
        <v/>
      </c>
      <c r="F435" s="375" t="str">
        <f t="shared" si="19"/>
        <v>否</v>
      </c>
      <c r="G435" s="624" t="str">
        <f t="shared" si="20"/>
        <v>项</v>
      </c>
    </row>
    <row r="436" s="624" customFormat="1" ht="18" customHeight="1" spans="1:7">
      <c r="A436" s="649">
        <v>2060399</v>
      </c>
      <c r="B436" s="650" t="s">
        <v>404</v>
      </c>
      <c r="C436" s="651"/>
      <c r="D436" s="651"/>
      <c r="E436" s="652" t="str">
        <f t="shared" si="18"/>
        <v/>
      </c>
      <c r="F436" s="375" t="str">
        <f t="shared" si="19"/>
        <v>否</v>
      </c>
      <c r="G436" s="624" t="str">
        <f t="shared" si="20"/>
        <v>项</v>
      </c>
    </row>
    <row r="437" s="624" customFormat="1" ht="18" customHeight="1" spans="1:7">
      <c r="A437" s="644">
        <v>20604</v>
      </c>
      <c r="B437" s="648" t="s">
        <v>405</v>
      </c>
      <c r="C437" s="646">
        <f>SUM(C438:C441)</f>
        <v>0</v>
      </c>
      <c r="D437" s="646">
        <f>((((SUM(D438:D441))+0)+0)+0)+0</f>
        <v>0</v>
      </c>
      <c r="E437" s="652" t="str">
        <f t="shared" si="18"/>
        <v/>
      </c>
      <c r="F437" s="375" t="str">
        <f t="shared" si="19"/>
        <v>否</v>
      </c>
      <c r="G437" s="624" t="str">
        <f t="shared" si="20"/>
        <v>款</v>
      </c>
    </row>
    <row r="438" s="624" customFormat="1" ht="18" customHeight="1" spans="1:7">
      <c r="A438" s="649">
        <v>2060401</v>
      </c>
      <c r="B438" s="650" t="s">
        <v>392</v>
      </c>
      <c r="C438" s="651"/>
      <c r="D438" s="651"/>
      <c r="E438" s="652" t="str">
        <f t="shared" si="18"/>
        <v/>
      </c>
      <c r="F438" s="375" t="str">
        <f t="shared" si="19"/>
        <v>否</v>
      </c>
      <c r="G438" s="624" t="str">
        <f t="shared" si="20"/>
        <v>项</v>
      </c>
    </row>
    <row r="439" s="624" customFormat="1" ht="18" customHeight="1" spans="1:7">
      <c r="A439" s="649">
        <v>2060404</v>
      </c>
      <c r="B439" s="650" t="s">
        <v>406</v>
      </c>
      <c r="C439" s="651"/>
      <c r="D439" s="651"/>
      <c r="E439" s="652" t="str">
        <f t="shared" si="18"/>
        <v/>
      </c>
      <c r="F439" s="375" t="str">
        <f t="shared" si="19"/>
        <v>否</v>
      </c>
      <c r="G439" s="624" t="str">
        <f t="shared" si="20"/>
        <v>项</v>
      </c>
    </row>
    <row r="440" s="624" customFormat="1" ht="18" customHeight="1" spans="1:7">
      <c r="A440" s="659">
        <v>2060405</v>
      </c>
      <c r="B440" s="650" t="s">
        <v>407</v>
      </c>
      <c r="C440" s="651"/>
      <c r="D440" s="651"/>
      <c r="E440" s="652" t="str">
        <f t="shared" si="18"/>
        <v/>
      </c>
      <c r="F440" s="375" t="str">
        <f t="shared" si="19"/>
        <v>否</v>
      </c>
      <c r="G440" s="624" t="str">
        <f t="shared" si="20"/>
        <v>项</v>
      </c>
    </row>
    <row r="441" s="624" customFormat="1" ht="18" customHeight="1" spans="1:7">
      <c r="A441" s="649">
        <v>2060499</v>
      </c>
      <c r="B441" s="650" t="s">
        <v>408</v>
      </c>
      <c r="C441" s="651"/>
      <c r="D441" s="651"/>
      <c r="E441" s="652" t="str">
        <f t="shared" si="18"/>
        <v/>
      </c>
      <c r="F441" s="375" t="str">
        <f t="shared" si="19"/>
        <v>否</v>
      </c>
      <c r="G441" s="624" t="str">
        <f t="shared" si="20"/>
        <v>项</v>
      </c>
    </row>
    <row r="442" s="624" customFormat="1" ht="18" customHeight="1" spans="1:7">
      <c r="A442" s="644">
        <v>20605</v>
      </c>
      <c r="B442" s="648" t="s">
        <v>409</v>
      </c>
      <c r="C442" s="646">
        <f>SUM(C443:C446)</f>
        <v>0</v>
      </c>
      <c r="D442" s="646">
        <f>((((SUM(D443:D446))+0)+0)+0)+0</f>
        <v>0</v>
      </c>
      <c r="E442" s="652" t="str">
        <f t="shared" si="18"/>
        <v/>
      </c>
      <c r="F442" s="375" t="str">
        <f t="shared" si="19"/>
        <v>否</v>
      </c>
      <c r="G442" s="624" t="str">
        <f t="shared" si="20"/>
        <v>款</v>
      </c>
    </row>
    <row r="443" s="624" customFormat="1" ht="18" customHeight="1" spans="1:7">
      <c r="A443" s="649">
        <v>2060501</v>
      </c>
      <c r="B443" s="650" t="s">
        <v>392</v>
      </c>
      <c r="C443" s="651"/>
      <c r="D443" s="651"/>
      <c r="E443" s="652" t="str">
        <f t="shared" si="18"/>
        <v/>
      </c>
      <c r="F443" s="375" t="str">
        <f t="shared" si="19"/>
        <v>否</v>
      </c>
      <c r="G443" s="624" t="str">
        <f t="shared" si="20"/>
        <v>项</v>
      </c>
    </row>
    <row r="444" s="624" customFormat="1" ht="18" customHeight="1" spans="1:7">
      <c r="A444" s="649">
        <v>2060502</v>
      </c>
      <c r="B444" s="650" t="s">
        <v>410</v>
      </c>
      <c r="C444" s="651"/>
      <c r="D444" s="651"/>
      <c r="E444" s="652" t="str">
        <f t="shared" si="18"/>
        <v/>
      </c>
      <c r="F444" s="375" t="str">
        <f t="shared" si="19"/>
        <v>否</v>
      </c>
      <c r="G444" s="624" t="str">
        <f t="shared" si="20"/>
        <v>项</v>
      </c>
    </row>
    <row r="445" s="624" customFormat="1" ht="18" customHeight="1" spans="1:7">
      <c r="A445" s="649">
        <v>2060503</v>
      </c>
      <c r="B445" s="650" t="s">
        <v>411</v>
      </c>
      <c r="C445" s="651"/>
      <c r="D445" s="651"/>
      <c r="E445" s="652" t="str">
        <f t="shared" si="18"/>
        <v/>
      </c>
      <c r="F445" s="375" t="str">
        <f t="shared" si="19"/>
        <v>否</v>
      </c>
      <c r="G445" s="624" t="str">
        <f t="shared" si="20"/>
        <v>项</v>
      </c>
    </row>
    <row r="446" s="624" customFormat="1" ht="18" customHeight="1" spans="1:7">
      <c r="A446" s="649">
        <v>2060599</v>
      </c>
      <c r="B446" s="650" t="s">
        <v>412</v>
      </c>
      <c r="C446" s="651"/>
      <c r="D446" s="651"/>
      <c r="E446" s="652" t="str">
        <f t="shared" si="18"/>
        <v/>
      </c>
      <c r="F446" s="375" t="str">
        <f t="shared" si="19"/>
        <v>否</v>
      </c>
      <c r="G446" s="624" t="str">
        <f t="shared" si="20"/>
        <v>项</v>
      </c>
    </row>
    <row r="447" s="624" customFormat="1" ht="18" customHeight="1" spans="1:7">
      <c r="A447" s="644">
        <v>20606</v>
      </c>
      <c r="B447" s="648" t="s">
        <v>413</v>
      </c>
      <c r="C447" s="646">
        <f>SUM(C448:C451)</f>
        <v>0</v>
      </c>
      <c r="D447" s="646">
        <f>((((SUM(D448:D451))+0)+0)+0)+0</f>
        <v>0</v>
      </c>
      <c r="E447" s="652" t="str">
        <f t="shared" si="18"/>
        <v/>
      </c>
      <c r="F447" s="375" t="str">
        <f t="shared" si="19"/>
        <v>否</v>
      </c>
      <c r="G447" s="624" t="str">
        <f t="shared" si="20"/>
        <v>款</v>
      </c>
    </row>
    <row r="448" s="624" customFormat="1" ht="18" customHeight="1" spans="1:7">
      <c r="A448" s="649">
        <v>2060601</v>
      </c>
      <c r="B448" s="650" t="s">
        <v>414</v>
      </c>
      <c r="C448" s="651"/>
      <c r="D448" s="651"/>
      <c r="E448" s="652" t="str">
        <f t="shared" si="18"/>
        <v/>
      </c>
      <c r="F448" s="375" t="str">
        <f t="shared" si="19"/>
        <v>否</v>
      </c>
      <c r="G448" s="624" t="str">
        <f t="shared" si="20"/>
        <v>项</v>
      </c>
    </row>
    <row r="449" s="624" customFormat="1" ht="18" customHeight="1" spans="1:7">
      <c r="A449" s="649">
        <v>2060602</v>
      </c>
      <c r="B449" s="650" t="s">
        <v>415</v>
      </c>
      <c r="C449" s="651"/>
      <c r="D449" s="651"/>
      <c r="E449" s="652" t="str">
        <f t="shared" si="18"/>
        <v/>
      </c>
      <c r="F449" s="375" t="str">
        <f t="shared" si="19"/>
        <v>否</v>
      </c>
      <c r="G449" s="624" t="str">
        <f t="shared" si="20"/>
        <v>项</v>
      </c>
    </row>
    <row r="450" s="624" customFormat="1" ht="18" customHeight="1" spans="1:7">
      <c r="A450" s="649">
        <v>2060603</v>
      </c>
      <c r="B450" s="650" t="s">
        <v>416</v>
      </c>
      <c r="C450" s="651"/>
      <c r="D450" s="651"/>
      <c r="E450" s="652" t="str">
        <f t="shared" si="18"/>
        <v/>
      </c>
      <c r="F450" s="375" t="str">
        <f t="shared" si="19"/>
        <v>否</v>
      </c>
      <c r="G450" s="624" t="str">
        <f t="shared" si="20"/>
        <v>项</v>
      </c>
    </row>
    <row r="451" s="624" customFormat="1" ht="18" customHeight="1" spans="1:7">
      <c r="A451" s="649">
        <v>2060699</v>
      </c>
      <c r="B451" s="650" t="s">
        <v>417</v>
      </c>
      <c r="C451" s="651"/>
      <c r="D451" s="651"/>
      <c r="E451" s="652" t="str">
        <f t="shared" si="18"/>
        <v/>
      </c>
      <c r="F451" s="375" t="str">
        <f t="shared" si="19"/>
        <v>否</v>
      </c>
      <c r="G451" s="624" t="str">
        <f t="shared" si="20"/>
        <v>项</v>
      </c>
    </row>
    <row r="452" s="625" customFormat="1" ht="18" customHeight="1" spans="1:7">
      <c r="A452" s="644">
        <v>20607</v>
      </c>
      <c r="B452" s="648" t="s">
        <v>418</v>
      </c>
      <c r="C452" s="646">
        <f>SUM(C453:C458)</f>
        <v>55</v>
      </c>
      <c r="D452" s="646">
        <f>((((SUM(D453:D458))+0)+0)+0)+0</f>
        <v>45</v>
      </c>
      <c r="E452" s="647">
        <f t="shared" ref="E452:E515" si="21">IF(C452=0,"",IFERROR(D452/C452-1,0))</f>
        <v>-0.182</v>
      </c>
      <c r="F452" s="382" t="str">
        <f t="shared" ref="F452:F515" si="22">IF(LEN(A452)=3,"是",IF(B452&lt;&gt;"",IF(SUM(C452:D452)&lt;&gt;0,"是","否"),"是"))</f>
        <v>是</v>
      </c>
      <c r="G452" s="625" t="str">
        <f t="shared" ref="G452:G515" si="23">IF(LEN(A452)=3,"类",IF(LEN(A452)=5,"款","项"))</f>
        <v>款</v>
      </c>
    </row>
    <row r="453" s="624" customFormat="1" ht="18" customHeight="1" spans="1:7">
      <c r="A453" s="649">
        <v>2060701</v>
      </c>
      <c r="B453" s="650" t="s">
        <v>392</v>
      </c>
      <c r="C453" s="651">
        <v>55</v>
      </c>
      <c r="D453" s="651">
        <v>45</v>
      </c>
      <c r="E453" s="652">
        <f t="shared" si="21"/>
        <v>-0.182</v>
      </c>
      <c r="F453" s="375" t="str">
        <f t="shared" si="22"/>
        <v>是</v>
      </c>
      <c r="G453" s="624" t="str">
        <f t="shared" si="23"/>
        <v>项</v>
      </c>
    </row>
    <row r="454" s="624" customFormat="1" ht="18" customHeight="1" spans="1:7">
      <c r="A454" s="649">
        <v>2060702</v>
      </c>
      <c r="B454" s="650" t="s">
        <v>419</v>
      </c>
      <c r="C454" s="651">
        <v>0</v>
      </c>
      <c r="D454" s="651"/>
      <c r="E454" s="652" t="str">
        <f t="shared" si="21"/>
        <v/>
      </c>
      <c r="F454" s="375" t="str">
        <f t="shared" si="22"/>
        <v>否</v>
      </c>
      <c r="G454" s="624" t="str">
        <f t="shared" si="23"/>
        <v>项</v>
      </c>
    </row>
    <row r="455" s="624" customFormat="1" ht="18" customHeight="1" spans="1:7">
      <c r="A455" s="649">
        <v>2060703</v>
      </c>
      <c r="B455" s="650" t="s">
        <v>420</v>
      </c>
      <c r="C455" s="651"/>
      <c r="D455" s="651"/>
      <c r="E455" s="652" t="str">
        <f t="shared" si="21"/>
        <v/>
      </c>
      <c r="F455" s="375" t="str">
        <f t="shared" si="22"/>
        <v>否</v>
      </c>
      <c r="G455" s="624" t="str">
        <f t="shared" si="23"/>
        <v>项</v>
      </c>
    </row>
    <row r="456" s="624" customFormat="1" ht="18" customHeight="1" spans="1:7">
      <c r="A456" s="649">
        <v>2060704</v>
      </c>
      <c r="B456" s="650" t="s">
        <v>421</v>
      </c>
      <c r="C456" s="651"/>
      <c r="D456" s="651"/>
      <c r="E456" s="652" t="str">
        <f t="shared" si="21"/>
        <v/>
      </c>
      <c r="F456" s="375" t="str">
        <f t="shared" si="22"/>
        <v>否</v>
      </c>
      <c r="G456" s="624" t="str">
        <f t="shared" si="23"/>
        <v>项</v>
      </c>
    </row>
    <row r="457" s="624" customFormat="1" ht="18" customHeight="1" spans="1:7">
      <c r="A457" s="649">
        <v>2060705</v>
      </c>
      <c r="B457" s="650" t="s">
        <v>422</v>
      </c>
      <c r="C457" s="651"/>
      <c r="D457" s="651"/>
      <c r="E457" s="652" t="str">
        <f t="shared" si="21"/>
        <v/>
      </c>
      <c r="F457" s="375" t="str">
        <f t="shared" si="22"/>
        <v>否</v>
      </c>
      <c r="G457" s="624" t="str">
        <f t="shared" si="23"/>
        <v>项</v>
      </c>
    </row>
    <row r="458" s="624" customFormat="1" ht="18" customHeight="1" spans="1:7">
      <c r="A458" s="649">
        <v>2060799</v>
      </c>
      <c r="B458" s="650" t="s">
        <v>423</v>
      </c>
      <c r="C458" s="651">
        <v>0</v>
      </c>
      <c r="D458" s="651"/>
      <c r="E458" s="652" t="str">
        <f t="shared" si="21"/>
        <v/>
      </c>
      <c r="F458" s="375" t="str">
        <f t="shared" si="22"/>
        <v>否</v>
      </c>
      <c r="G458" s="624" t="str">
        <f t="shared" si="23"/>
        <v>项</v>
      </c>
    </row>
    <row r="459" s="624" customFormat="1" ht="18" customHeight="1" spans="1:7">
      <c r="A459" s="644">
        <v>20608</v>
      </c>
      <c r="B459" s="648" t="s">
        <v>424</v>
      </c>
      <c r="C459" s="646">
        <f>SUM(C460:C462)</f>
        <v>0</v>
      </c>
      <c r="D459" s="646">
        <f>((((SUM(D460:D462))+0)+0)+0)+0</f>
        <v>0</v>
      </c>
      <c r="E459" s="652" t="str">
        <f t="shared" si="21"/>
        <v/>
      </c>
      <c r="F459" s="375" t="str">
        <f t="shared" si="22"/>
        <v>否</v>
      </c>
      <c r="G459" s="624" t="str">
        <f t="shared" si="23"/>
        <v>款</v>
      </c>
    </row>
    <row r="460" s="624" customFormat="1" ht="18" customHeight="1" spans="1:7">
      <c r="A460" s="649">
        <v>2060801</v>
      </c>
      <c r="B460" s="650" t="s">
        <v>425</v>
      </c>
      <c r="C460" s="651"/>
      <c r="D460" s="651"/>
      <c r="E460" s="652" t="str">
        <f t="shared" si="21"/>
        <v/>
      </c>
      <c r="F460" s="375" t="str">
        <f t="shared" si="22"/>
        <v>否</v>
      </c>
      <c r="G460" s="624" t="str">
        <f t="shared" si="23"/>
        <v>项</v>
      </c>
    </row>
    <row r="461" s="624" customFormat="1" ht="18" customHeight="1" spans="1:7">
      <c r="A461" s="649">
        <v>2060802</v>
      </c>
      <c r="B461" s="650" t="s">
        <v>426</v>
      </c>
      <c r="C461" s="651"/>
      <c r="D461" s="651"/>
      <c r="E461" s="652" t="str">
        <f t="shared" si="21"/>
        <v/>
      </c>
      <c r="F461" s="375" t="str">
        <f t="shared" si="22"/>
        <v>否</v>
      </c>
      <c r="G461" s="624" t="str">
        <f t="shared" si="23"/>
        <v>项</v>
      </c>
    </row>
    <row r="462" s="624" customFormat="1" ht="18" customHeight="1" spans="1:7">
      <c r="A462" s="649">
        <v>2060899</v>
      </c>
      <c r="B462" s="650" t="s">
        <v>427</v>
      </c>
      <c r="C462" s="651"/>
      <c r="D462" s="651"/>
      <c r="E462" s="652" t="str">
        <f t="shared" si="21"/>
        <v/>
      </c>
      <c r="F462" s="375" t="str">
        <f t="shared" si="22"/>
        <v>否</v>
      </c>
      <c r="G462" s="624" t="str">
        <f t="shared" si="23"/>
        <v>项</v>
      </c>
    </row>
    <row r="463" s="624" customFormat="1" ht="18" customHeight="1" spans="1:7">
      <c r="A463" s="644">
        <v>20609</v>
      </c>
      <c r="B463" s="648" t="s">
        <v>428</v>
      </c>
      <c r="C463" s="646">
        <f>SUM(C464:C466)</f>
        <v>0</v>
      </c>
      <c r="D463" s="646">
        <f>((((SUM(D464:D466))+0)+0)+0)+0</f>
        <v>0</v>
      </c>
      <c r="E463" s="652" t="str">
        <f t="shared" si="21"/>
        <v/>
      </c>
      <c r="F463" s="375" t="str">
        <f t="shared" si="22"/>
        <v>否</v>
      </c>
      <c r="G463" s="624" t="str">
        <f t="shared" si="23"/>
        <v>款</v>
      </c>
    </row>
    <row r="464" s="624" customFormat="1" ht="18" customHeight="1" spans="1:7">
      <c r="A464" s="649">
        <v>2060901</v>
      </c>
      <c r="B464" s="650" t="s">
        <v>429</v>
      </c>
      <c r="C464" s="651"/>
      <c r="D464" s="651"/>
      <c r="E464" s="652" t="str">
        <f t="shared" si="21"/>
        <v/>
      </c>
      <c r="F464" s="375" t="str">
        <f t="shared" si="22"/>
        <v>否</v>
      </c>
      <c r="G464" s="624" t="str">
        <f t="shared" si="23"/>
        <v>项</v>
      </c>
    </row>
    <row r="465" s="624" customFormat="1" ht="18" customHeight="1" spans="1:7">
      <c r="A465" s="649">
        <v>2060902</v>
      </c>
      <c r="B465" s="650" t="s">
        <v>430</v>
      </c>
      <c r="C465" s="651"/>
      <c r="D465" s="651"/>
      <c r="E465" s="652" t="str">
        <f t="shared" si="21"/>
        <v/>
      </c>
      <c r="F465" s="375" t="str">
        <f t="shared" si="22"/>
        <v>否</v>
      </c>
      <c r="G465" s="624" t="str">
        <f t="shared" si="23"/>
        <v>项</v>
      </c>
    </row>
    <row r="466" s="624" customFormat="1" ht="18" customHeight="1" spans="1:7">
      <c r="A466" s="649">
        <v>2060999</v>
      </c>
      <c r="B466" s="650" t="s">
        <v>431</v>
      </c>
      <c r="C466" s="651"/>
      <c r="D466" s="651"/>
      <c r="E466" s="652" t="str">
        <f t="shared" si="21"/>
        <v/>
      </c>
      <c r="F466" s="375" t="str">
        <f t="shared" si="22"/>
        <v>否</v>
      </c>
      <c r="G466" s="624" t="str">
        <f t="shared" si="23"/>
        <v>项</v>
      </c>
    </row>
    <row r="467" s="624" customFormat="1" ht="18" customHeight="1" spans="1:7">
      <c r="A467" s="644">
        <v>20699</v>
      </c>
      <c r="B467" s="648" t="s">
        <v>432</v>
      </c>
      <c r="C467" s="646">
        <f>SUM(C468:C471)</f>
        <v>0</v>
      </c>
      <c r="D467" s="646">
        <f>((((SUM(D468:D471))+0)+0)+0)+0</f>
        <v>0</v>
      </c>
      <c r="E467" s="652" t="str">
        <f t="shared" si="21"/>
        <v/>
      </c>
      <c r="F467" s="375" t="str">
        <f t="shared" si="22"/>
        <v>否</v>
      </c>
      <c r="G467" s="624" t="str">
        <f t="shared" si="23"/>
        <v>款</v>
      </c>
    </row>
    <row r="468" s="624" customFormat="1" ht="18" customHeight="1" spans="1:7">
      <c r="A468" s="649">
        <v>2069901</v>
      </c>
      <c r="B468" s="650" t="s">
        <v>433</v>
      </c>
      <c r="C468" s="651"/>
      <c r="D468" s="651"/>
      <c r="E468" s="652" t="str">
        <f t="shared" si="21"/>
        <v/>
      </c>
      <c r="F468" s="375" t="str">
        <f t="shared" si="22"/>
        <v>否</v>
      </c>
      <c r="G468" s="624" t="str">
        <f t="shared" si="23"/>
        <v>项</v>
      </c>
    </row>
    <row r="469" s="624" customFormat="1" ht="18" customHeight="1" spans="1:7">
      <c r="A469" s="649">
        <v>2069902</v>
      </c>
      <c r="B469" s="650" t="s">
        <v>434</v>
      </c>
      <c r="C469" s="651"/>
      <c r="D469" s="651"/>
      <c r="E469" s="652" t="str">
        <f t="shared" si="21"/>
        <v/>
      </c>
      <c r="F469" s="375" t="str">
        <f t="shared" si="22"/>
        <v>否</v>
      </c>
      <c r="G469" s="624" t="str">
        <f t="shared" si="23"/>
        <v>项</v>
      </c>
    </row>
    <row r="470" s="624" customFormat="1" ht="18" customHeight="1" spans="1:7">
      <c r="A470" s="649">
        <v>2069903</v>
      </c>
      <c r="B470" s="650" t="s">
        <v>435</v>
      </c>
      <c r="C470" s="651"/>
      <c r="D470" s="651"/>
      <c r="E470" s="652" t="str">
        <f t="shared" si="21"/>
        <v/>
      </c>
      <c r="F470" s="375" t="str">
        <f t="shared" si="22"/>
        <v>否</v>
      </c>
      <c r="G470" s="624" t="str">
        <f t="shared" si="23"/>
        <v>项</v>
      </c>
    </row>
    <row r="471" s="624" customFormat="1" ht="18" customHeight="1" spans="1:7">
      <c r="A471" s="649">
        <v>2069999</v>
      </c>
      <c r="B471" s="650" t="s">
        <v>432</v>
      </c>
      <c r="C471" s="651"/>
      <c r="D471" s="651"/>
      <c r="E471" s="652" t="str">
        <f t="shared" si="21"/>
        <v/>
      </c>
      <c r="F471" s="375" t="str">
        <f t="shared" si="22"/>
        <v>否</v>
      </c>
      <c r="G471" s="624" t="str">
        <f t="shared" si="23"/>
        <v>项</v>
      </c>
    </row>
    <row r="472" s="625" customFormat="1" ht="18" customHeight="1" spans="1:7">
      <c r="A472" s="644">
        <v>207</v>
      </c>
      <c r="B472" s="645" t="s">
        <v>84</v>
      </c>
      <c r="C472" s="646">
        <f>SUM(C473,C489,C497,C508,C517,C525)</f>
        <v>1636</v>
      </c>
      <c r="D472" s="646">
        <f>SUM(D473,D489,D497,D508,D517,D525)</f>
        <v>1992</v>
      </c>
      <c r="E472" s="647">
        <f t="shared" si="21"/>
        <v>0.218</v>
      </c>
      <c r="F472" s="382" t="str">
        <f t="shared" si="22"/>
        <v>是</v>
      </c>
      <c r="G472" s="625" t="str">
        <f t="shared" si="23"/>
        <v>类</v>
      </c>
    </row>
    <row r="473" s="625" customFormat="1" ht="18" customHeight="1" spans="1:7">
      <c r="A473" s="644">
        <v>20701</v>
      </c>
      <c r="B473" s="648" t="s">
        <v>436</v>
      </c>
      <c r="C473" s="646">
        <f>SUM(C474:C488)</f>
        <v>1126</v>
      </c>
      <c r="D473" s="646">
        <f>((((SUM(D474:D488))+0)+0)+0)+0</f>
        <v>1560</v>
      </c>
      <c r="E473" s="647">
        <f t="shared" si="21"/>
        <v>0.385</v>
      </c>
      <c r="F473" s="382" t="str">
        <f t="shared" si="22"/>
        <v>是</v>
      </c>
      <c r="G473" s="625" t="str">
        <f t="shared" si="23"/>
        <v>款</v>
      </c>
    </row>
    <row r="474" s="624" customFormat="1" ht="18" customHeight="1" spans="1:7">
      <c r="A474" s="649">
        <v>2070101</v>
      </c>
      <c r="B474" s="650" t="s">
        <v>142</v>
      </c>
      <c r="C474" s="651">
        <v>316</v>
      </c>
      <c r="D474" s="651">
        <v>333</v>
      </c>
      <c r="E474" s="652">
        <f t="shared" si="21"/>
        <v>0.054</v>
      </c>
      <c r="F474" s="375" t="str">
        <f t="shared" si="22"/>
        <v>是</v>
      </c>
      <c r="G474" s="624" t="str">
        <f t="shared" si="23"/>
        <v>项</v>
      </c>
    </row>
    <row r="475" s="624" customFormat="1" ht="18" customHeight="1" spans="1:7">
      <c r="A475" s="649">
        <v>2070102</v>
      </c>
      <c r="B475" s="650" t="s">
        <v>143</v>
      </c>
      <c r="C475" s="651"/>
      <c r="D475" s="651"/>
      <c r="E475" s="652" t="str">
        <f t="shared" si="21"/>
        <v/>
      </c>
      <c r="F475" s="375" t="str">
        <f t="shared" si="22"/>
        <v>否</v>
      </c>
      <c r="G475" s="624" t="str">
        <f t="shared" si="23"/>
        <v>项</v>
      </c>
    </row>
    <row r="476" s="624" customFormat="1" ht="18" customHeight="1" spans="1:7">
      <c r="A476" s="649">
        <v>2070103</v>
      </c>
      <c r="B476" s="650" t="s">
        <v>144</v>
      </c>
      <c r="C476" s="651"/>
      <c r="D476" s="651"/>
      <c r="E476" s="652" t="str">
        <f t="shared" si="21"/>
        <v/>
      </c>
      <c r="F476" s="375" t="str">
        <f t="shared" si="22"/>
        <v>否</v>
      </c>
      <c r="G476" s="624" t="str">
        <f t="shared" si="23"/>
        <v>项</v>
      </c>
    </row>
    <row r="477" s="624" customFormat="1" ht="18" customHeight="1" spans="1:7">
      <c r="A477" s="649">
        <v>2070104</v>
      </c>
      <c r="B477" s="650" t="s">
        <v>437</v>
      </c>
      <c r="C477" s="651">
        <v>82</v>
      </c>
      <c r="D477" s="651">
        <v>191</v>
      </c>
      <c r="E477" s="652">
        <f t="shared" si="21"/>
        <v>1.329</v>
      </c>
      <c r="F477" s="375" t="str">
        <f t="shared" si="22"/>
        <v>是</v>
      </c>
      <c r="G477" s="624" t="str">
        <f t="shared" si="23"/>
        <v>项</v>
      </c>
    </row>
    <row r="478" s="624" customFormat="1" ht="18" customHeight="1" spans="1:7">
      <c r="A478" s="649">
        <v>2070105</v>
      </c>
      <c r="B478" s="650" t="s">
        <v>438</v>
      </c>
      <c r="C478" s="651"/>
      <c r="D478" s="651"/>
      <c r="E478" s="652" t="str">
        <f t="shared" si="21"/>
        <v/>
      </c>
      <c r="F478" s="375" t="str">
        <f t="shared" si="22"/>
        <v>否</v>
      </c>
      <c r="G478" s="624" t="str">
        <f t="shared" si="23"/>
        <v>项</v>
      </c>
    </row>
    <row r="479" s="624" customFormat="1" ht="18" customHeight="1" spans="1:7">
      <c r="A479" s="649">
        <v>2070106</v>
      </c>
      <c r="B479" s="650" t="s">
        <v>439</v>
      </c>
      <c r="C479" s="651"/>
      <c r="D479" s="651"/>
      <c r="E479" s="652" t="str">
        <f t="shared" si="21"/>
        <v/>
      </c>
      <c r="F479" s="375" t="str">
        <f t="shared" si="22"/>
        <v>否</v>
      </c>
      <c r="G479" s="624" t="str">
        <f t="shared" si="23"/>
        <v>项</v>
      </c>
    </row>
    <row r="480" s="624" customFormat="1" ht="18" customHeight="1" spans="1:7">
      <c r="A480" s="649">
        <v>2070107</v>
      </c>
      <c r="B480" s="650" t="s">
        <v>440</v>
      </c>
      <c r="C480" s="651">
        <v>281</v>
      </c>
      <c r="D480" s="651">
        <v>280</v>
      </c>
      <c r="E480" s="652">
        <f t="shared" si="21"/>
        <v>-0.004</v>
      </c>
      <c r="F480" s="375" t="str">
        <f t="shared" si="22"/>
        <v>是</v>
      </c>
      <c r="G480" s="624" t="str">
        <f t="shared" si="23"/>
        <v>项</v>
      </c>
    </row>
    <row r="481" s="624" customFormat="1" ht="18" customHeight="1" spans="1:7">
      <c r="A481" s="649">
        <v>2070108</v>
      </c>
      <c r="B481" s="650" t="s">
        <v>441</v>
      </c>
      <c r="C481" s="651">
        <v>0</v>
      </c>
      <c r="D481" s="651"/>
      <c r="E481" s="652" t="str">
        <f t="shared" si="21"/>
        <v/>
      </c>
      <c r="F481" s="375" t="str">
        <f t="shared" si="22"/>
        <v>否</v>
      </c>
      <c r="G481" s="624" t="str">
        <f t="shared" si="23"/>
        <v>项</v>
      </c>
    </row>
    <row r="482" s="624" customFormat="1" ht="18" customHeight="1" spans="1:7">
      <c r="A482" s="649">
        <v>2070109</v>
      </c>
      <c r="B482" s="650" t="s">
        <v>442</v>
      </c>
      <c r="C482" s="651">
        <v>424</v>
      </c>
      <c r="D482" s="651">
        <v>388</v>
      </c>
      <c r="E482" s="652">
        <f t="shared" si="21"/>
        <v>-0.085</v>
      </c>
      <c r="F482" s="375" t="str">
        <f t="shared" si="22"/>
        <v>是</v>
      </c>
      <c r="G482" s="624" t="str">
        <f t="shared" si="23"/>
        <v>项</v>
      </c>
    </row>
    <row r="483" s="624" customFormat="1" ht="18" customHeight="1" spans="1:7">
      <c r="A483" s="649">
        <v>2070110</v>
      </c>
      <c r="B483" s="650" t="s">
        <v>443</v>
      </c>
      <c r="C483" s="651"/>
      <c r="D483" s="651"/>
      <c r="E483" s="652" t="str">
        <f t="shared" si="21"/>
        <v/>
      </c>
      <c r="F483" s="375" t="str">
        <f t="shared" si="22"/>
        <v>否</v>
      </c>
      <c r="G483" s="624" t="str">
        <f t="shared" si="23"/>
        <v>项</v>
      </c>
    </row>
    <row r="484" s="624" customFormat="1" ht="18" customHeight="1" spans="1:7">
      <c r="A484" s="649">
        <v>2070111</v>
      </c>
      <c r="B484" s="650" t="s">
        <v>444</v>
      </c>
      <c r="C484" s="651">
        <v>5</v>
      </c>
      <c r="D484" s="651"/>
      <c r="E484" s="652">
        <f t="shared" si="21"/>
        <v>-1</v>
      </c>
      <c r="F484" s="375" t="str">
        <f t="shared" si="22"/>
        <v>是</v>
      </c>
      <c r="G484" s="624" t="str">
        <f t="shared" si="23"/>
        <v>项</v>
      </c>
    </row>
    <row r="485" s="624" customFormat="1" ht="18" customHeight="1" spans="1:7">
      <c r="A485" s="649">
        <v>2070112</v>
      </c>
      <c r="B485" s="650" t="s">
        <v>445</v>
      </c>
      <c r="C485" s="651">
        <v>2</v>
      </c>
      <c r="D485" s="651">
        <v>31</v>
      </c>
      <c r="E485" s="652">
        <f t="shared" si="21"/>
        <v>14.5</v>
      </c>
      <c r="F485" s="375" t="str">
        <f t="shared" si="22"/>
        <v>是</v>
      </c>
      <c r="G485" s="624" t="str">
        <f t="shared" si="23"/>
        <v>项</v>
      </c>
    </row>
    <row r="486" s="624" customFormat="1" ht="18" customHeight="1" spans="1:7">
      <c r="A486" s="649">
        <v>2070113</v>
      </c>
      <c r="B486" s="650" t="s">
        <v>446</v>
      </c>
      <c r="C486" s="651"/>
      <c r="D486" s="651"/>
      <c r="E486" s="652" t="str">
        <f t="shared" si="21"/>
        <v/>
      </c>
      <c r="F486" s="375" t="str">
        <f t="shared" si="22"/>
        <v>否</v>
      </c>
      <c r="G486" s="624" t="str">
        <f t="shared" si="23"/>
        <v>项</v>
      </c>
    </row>
    <row r="487" s="624" customFormat="1" ht="18" customHeight="1" spans="1:7">
      <c r="A487" s="649">
        <v>2070114</v>
      </c>
      <c r="B487" s="650" t="s">
        <v>447</v>
      </c>
      <c r="C487" s="651"/>
      <c r="D487" s="651"/>
      <c r="E487" s="652" t="str">
        <f t="shared" si="21"/>
        <v/>
      </c>
      <c r="F487" s="375" t="str">
        <f t="shared" si="22"/>
        <v>否</v>
      </c>
      <c r="G487" s="624" t="str">
        <f t="shared" si="23"/>
        <v>项</v>
      </c>
    </row>
    <row r="488" s="624" customFormat="1" ht="18" customHeight="1" spans="1:7">
      <c r="A488" s="649">
        <v>2070199</v>
      </c>
      <c r="B488" s="650" t="s">
        <v>448</v>
      </c>
      <c r="C488" s="651">
        <v>16</v>
      </c>
      <c r="D488" s="651">
        <v>337</v>
      </c>
      <c r="E488" s="652">
        <f t="shared" si="21"/>
        <v>20.063</v>
      </c>
      <c r="F488" s="375" t="str">
        <f t="shared" si="22"/>
        <v>是</v>
      </c>
      <c r="G488" s="624" t="str">
        <f t="shared" si="23"/>
        <v>项</v>
      </c>
    </row>
    <row r="489" s="625" customFormat="1" ht="18" customHeight="1" spans="1:7">
      <c r="A489" s="644">
        <v>20702</v>
      </c>
      <c r="B489" s="648" t="s">
        <v>449</v>
      </c>
      <c r="C489" s="646">
        <f>SUM(C490:C496)</f>
        <v>49</v>
      </c>
      <c r="D489" s="646">
        <f>((((SUM(D490:D496))+0)+0)+0)+0</f>
        <v>46</v>
      </c>
      <c r="E489" s="647">
        <f t="shared" si="21"/>
        <v>-0.061</v>
      </c>
      <c r="F489" s="382" t="str">
        <f t="shared" si="22"/>
        <v>是</v>
      </c>
      <c r="G489" s="625" t="str">
        <f t="shared" si="23"/>
        <v>款</v>
      </c>
    </row>
    <row r="490" s="624" customFormat="1" ht="18" customHeight="1" spans="1:7">
      <c r="A490" s="649">
        <v>2070201</v>
      </c>
      <c r="B490" s="650" t="s">
        <v>142</v>
      </c>
      <c r="C490" s="651"/>
      <c r="D490" s="651"/>
      <c r="E490" s="652" t="str">
        <f t="shared" si="21"/>
        <v/>
      </c>
      <c r="F490" s="375" t="str">
        <f t="shared" si="22"/>
        <v>否</v>
      </c>
      <c r="G490" s="624" t="str">
        <f t="shared" si="23"/>
        <v>项</v>
      </c>
    </row>
    <row r="491" s="624" customFormat="1" ht="18" customHeight="1" spans="1:7">
      <c r="A491" s="649">
        <v>2070202</v>
      </c>
      <c r="B491" s="650" t="s">
        <v>143</v>
      </c>
      <c r="C491" s="651"/>
      <c r="D491" s="651"/>
      <c r="E491" s="652" t="str">
        <f t="shared" si="21"/>
        <v/>
      </c>
      <c r="F491" s="375" t="str">
        <f t="shared" si="22"/>
        <v>否</v>
      </c>
      <c r="G491" s="624" t="str">
        <f t="shared" si="23"/>
        <v>项</v>
      </c>
    </row>
    <row r="492" s="624" customFormat="1" ht="18" customHeight="1" spans="1:7">
      <c r="A492" s="649">
        <v>2070203</v>
      </c>
      <c r="B492" s="650" t="s">
        <v>144</v>
      </c>
      <c r="C492" s="651"/>
      <c r="D492" s="651"/>
      <c r="E492" s="652" t="str">
        <f t="shared" si="21"/>
        <v/>
      </c>
      <c r="F492" s="375" t="str">
        <f t="shared" si="22"/>
        <v>否</v>
      </c>
      <c r="G492" s="624" t="str">
        <f t="shared" si="23"/>
        <v>项</v>
      </c>
    </row>
    <row r="493" s="624" customFormat="1" ht="18" customHeight="1" spans="1:7">
      <c r="A493" s="649">
        <v>2070204</v>
      </c>
      <c r="B493" s="650" t="s">
        <v>450</v>
      </c>
      <c r="C493" s="651">
        <v>10</v>
      </c>
      <c r="D493" s="651">
        <v>16</v>
      </c>
      <c r="E493" s="652">
        <f t="shared" si="21"/>
        <v>0.6</v>
      </c>
      <c r="F493" s="375" t="str">
        <f t="shared" si="22"/>
        <v>是</v>
      </c>
      <c r="G493" s="624" t="str">
        <f t="shared" si="23"/>
        <v>项</v>
      </c>
    </row>
    <row r="494" s="624" customFormat="1" ht="18" customHeight="1" spans="1:7">
      <c r="A494" s="649">
        <v>2070205</v>
      </c>
      <c r="B494" s="650" t="s">
        <v>451</v>
      </c>
      <c r="C494" s="651">
        <v>0</v>
      </c>
      <c r="D494" s="651"/>
      <c r="E494" s="652" t="str">
        <f t="shared" si="21"/>
        <v/>
      </c>
      <c r="F494" s="375" t="str">
        <f t="shared" si="22"/>
        <v>否</v>
      </c>
      <c r="G494" s="624" t="str">
        <f t="shared" si="23"/>
        <v>项</v>
      </c>
    </row>
    <row r="495" s="624" customFormat="1" ht="18" customHeight="1" spans="1:7">
      <c r="A495" s="649">
        <v>2070206</v>
      </c>
      <c r="B495" s="650" t="s">
        <v>452</v>
      </c>
      <c r="C495" s="651"/>
      <c r="D495" s="651"/>
      <c r="E495" s="652" t="str">
        <f t="shared" si="21"/>
        <v/>
      </c>
      <c r="F495" s="375" t="str">
        <f t="shared" si="22"/>
        <v>否</v>
      </c>
      <c r="G495" s="624" t="str">
        <f t="shared" si="23"/>
        <v>项</v>
      </c>
    </row>
    <row r="496" s="624" customFormat="1" ht="18" customHeight="1" spans="1:7">
      <c r="A496" s="649">
        <v>2070299</v>
      </c>
      <c r="B496" s="650" t="s">
        <v>453</v>
      </c>
      <c r="C496" s="651">
        <v>39</v>
      </c>
      <c r="D496" s="651">
        <v>30</v>
      </c>
      <c r="E496" s="652">
        <f t="shared" si="21"/>
        <v>-0.231</v>
      </c>
      <c r="F496" s="375" t="str">
        <f t="shared" si="22"/>
        <v>是</v>
      </c>
      <c r="G496" s="624" t="str">
        <f t="shared" si="23"/>
        <v>项</v>
      </c>
    </row>
    <row r="497" s="625" customFormat="1" ht="18" customHeight="1" spans="1:7">
      <c r="A497" s="644">
        <v>20703</v>
      </c>
      <c r="B497" s="648" t="s">
        <v>454</v>
      </c>
      <c r="C497" s="646">
        <f>SUM(C498:C507)</f>
        <v>27</v>
      </c>
      <c r="D497" s="646">
        <f>((((SUM(D498:D507))+0)+0)+0)+0</f>
        <v>0</v>
      </c>
      <c r="E497" s="647">
        <f t="shared" si="21"/>
        <v>-1</v>
      </c>
      <c r="F497" s="382" t="str">
        <f t="shared" si="22"/>
        <v>是</v>
      </c>
      <c r="G497" s="625" t="str">
        <f t="shared" si="23"/>
        <v>款</v>
      </c>
    </row>
    <row r="498" s="624" customFormat="1" ht="18" customHeight="1" spans="1:7">
      <c r="A498" s="649">
        <v>2070301</v>
      </c>
      <c r="B498" s="650" t="s">
        <v>142</v>
      </c>
      <c r="C498" s="651"/>
      <c r="D498" s="651"/>
      <c r="E498" s="652" t="str">
        <f t="shared" si="21"/>
        <v/>
      </c>
      <c r="F498" s="375" t="str">
        <f t="shared" si="22"/>
        <v>否</v>
      </c>
      <c r="G498" s="624" t="str">
        <f t="shared" si="23"/>
        <v>项</v>
      </c>
    </row>
    <row r="499" s="624" customFormat="1" ht="18" customHeight="1" spans="1:7">
      <c r="A499" s="649">
        <v>2070302</v>
      </c>
      <c r="B499" s="650" t="s">
        <v>143</v>
      </c>
      <c r="C499" s="651"/>
      <c r="D499" s="651"/>
      <c r="E499" s="652" t="str">
        <f t="shared" si="21"/>
        <v/>
      </c>
      <c r="F499" s="375" t="str">
        <f t="shared" si="22"/>
        <v>否</v>
      </c>
      <c r="G499" s="624" t="str">
        <f t="shared" si="23"/>
        <v>项</v>
      </c>
    </row>
    <row r="500" s="624" customFormat="1" ht="18" customHeight="1" spans="1:7">
      <c r="A500" s="649">
        <v>2070303</v>
      </c>
      <c r="B500" s="650" t="s">
        <v>144</v>
      </c>
      <c r="C500" s="651"/>
      <c r="D500" s="651"/>
      <c r="E500" s="652" t="str">
        <f t="shared" si="21"/>
        <v/>
      </c>
      <c r="F500" s="375" t="str">
        <f t="shared" si="22"/>
        <v>否</v>
      </c>
      <c r="G500" s="624" t="str">
        <f t="shared" si="23"/>
        <v>项</v>
      </c>
    </row>
    <row r="501" s="624" customFormat="1" ht="18" customHeight="1" spans="1:7">
      <c r="A501" s="649">
        <v>2070304</v>
      </c>
      <c r="B501" s="650" t="s">
        <v>455</v>
      </c>
      <c r="C501" s="651"/>
      <c r="D501" s="651"/>
      <c r="E501" s="652" t="str">
        <f t="shared" si="21"/>
        <v/>
      </c>
      <c r="F501" s="375" t="str">
        <f t="shared" si="22"/>
        <v>否</v>
      </c>
      <c r="G501" s="624" t="str">
        <f t="shared" si="23"/>
        <v>项</v>
      </c>
    </row>
    <row r="502" s="624" customFormat="1" ht="18" customHeight="1" spans="1:7">
      <c r="A502" s="649">
        <v>2070305</v>
      </c>
      <c r="B502" s="650" t="s">
        <v>456</v>
      </c>
      <c r="C502" s="651"/>
      <c r="D502" s="651"/>
      <c r="E502" s="652" t="str">
        <f t="shared" si="21"/>
        <v/>
      </c>
      <c r="F502" s="375" t="str">
        <f t="shared" si="22"/>
        <v>否</v>
      </c>
      <c r="G502" s="624" t="str">
        <f t="shared" si="23"/>
        <v>项</v>
      </c>
    </row>
    <row r="503" s="624" customFormat="1" ht="18" customHeight="1" spans="1:7">
      <c r="A503" s="649">
        <v>2070306</v>
      </c>
      <c r="B503" s="650" t="s">
        <v>457</v>
      </c>
      <c r="C503" s="651"/>
      <c r="D503" s="651"/>
      <c r="E503" s="652" t="str">
        <f t="shared" si="21"/>
        <v/>
      </c>
      <c r="F503" s="375" t="str">
        <f t="shared" si="22"/>
        <v>否</v>
      </c>
      <c r="G503" s="624" t="str">
        <f t="shared" si="23"/>
        <v>项</v>
      </c>
    </row>
    <row r="504" s="624" customFormat="1" ht="18" customHeight="1" spans="1:7">
      <c r="A504" s="649">
        <v>2070307</v>
      </c>
      <c r="B504" s="650" t="s">
        <v>458</v>
      </c>
      <c r="C504" s="651">
        <v>27</v>
      </c>
      <c r="D504" s="651"/>
      <c r="E504" s="652">
        <f t="shared" si="21"/>
        <v>-1</v>
      </c>
      <c r="F504" s="375" t="str">
        <f t="shared" si="22"/>
        <v>是</v>
      </c>
      <c r="G504" s="624" t="str">
        <f t="shared" si="23"/>
        <v>项</v>
      </c>
    </row>
    <row r="505" s="624" customFormat="1" ht="18" customHeight="1" spans="1:7">
      <c r="A505" s="649">
        <v>2070308</v>
      </c>
      <c r="B505" s="650" t="s">
        <v>459</v>
      </c>
      <c r="C505" s="651"/>
      <c r="D505" s="651"/>
      <c r="E505" s="652" t="str">
        <f t="shared" si="21"/>
        <v/>
      </c>
      <c r="F505" s="375" t="str">
        <f t="shared" si="22"/>
        <v>否</v>
      </c>
      <c r="G505" s="624" t="str">
        <f t="shared" si="23"/>
        <v>项</v>
      </c>
    </row>
    <row r="506" s="624" customFormat="1" ht="18" customHeight="1" spans="1:7">
      <c r="A506" s="649">
        <v>2070309</v>
      </c>
      <c r="B506" s="650" t="s">
        <v>460</v>
      </c>
      <c r="C506" s="651"/>
      <c r="D506" s="651"/>
      <c r="E506" s="652" t="str">
        <f t="shared" si="21"/>
        <v/>
      </c>
      <c r="F506" s="375" t="str">
        <f t="shared" si="22"/>
        <v>否</v>
      </c>
      <c r="G506" s="624" t="str">
        <f t="shared" si="23"/>
        <v>项</v>
      </c>
    </row>
    <row r="507" s="624" customFormat="1" ht="18" customHeight="1" spans="1:7">
      <c r="A507" s="649">
        <v>2070399</v>
      </c>
      <c r="B507" s="650" t="s">
        <v>461</v>
      </c>
      <c r="C507" s="651">
        <v>0</v>
      </c>
      <c r="D507" s="651"/>
      <c r="E507" s="652" t="str">
        <f t="shared" si="21"/>
        <v/>
      </c>
      <c r="F507" s="375" t="str">
        <f t="shared" si="22"/>
        <v>否</v>
      </c>
      <c r="G507" s="624" t="str">
        <f t="shared" si="23"/>
        <v>项</v>
      </c>
    </row>
    <row r="508" s="625" customFormat="1" ht="18" customHeight="1" spans="1:7">
      <c r="A508" s="644">
        <v>20706</v>
      </c>
      <c r="B508" s="648" t="s">
        <v>462</v>
      </c>
      <c r="C508" s="646">
        <f>SUM(C509:C516)</f>
        <v>30</v>
      </c>
      <c r="D508" s="646">
        <f>((((SUM(D509:D516))+0)+0)+0)+0</f>
        <v>29</v>
      </c>
      <c r="E508" s="647">
        <f t="shared" si="21"/>
        <v>-0.033</v>
      </c>
      <c r="F508" s="382" t="str">
        <f t="shared" si="22"/>
        <v>是</v>
      </c>
      <c r="G508" s="625" t="str">
        <f t="shared" si="23"/>
        <v>款</v>
      </c>
    </row>
    <row r="509" s="624" customFormat="1" ht="18" customHeight="1" spans="1:7">
      <c r="A509" s="649">
        <v>2070601</v>
      </c>
      <c r="B509" s="650" t="s">
        <v>142</v>
      </c>
      <c r="C509" s="651"/>
      <c r="D509" s="651"/>
      <c r="E509" s="652" t="str">
        <f t="shared" si="21"/>
        <v/>
      </c>
      <c r="F509" s="375" t="str">
        <f t="shared" si="22"/>
        <v>否</v>
      </c>
      <c r="G509" s="624" t="str">
        <f t="shared" si="23"/>
        <v>项</v>
      </c>
    </row>
    <row r="510" s="624" customFormat="1" ht="18" customHeight="1" spans="1:7">
      <c r="A510" s="649">
        <v>2070602</v>
      </c>
      <c r="B510" s="650" t="s">
        <v>143</v>
      </c>
      <c r="C510" s="651"/>
      <c r="D510" s="651"/>
      <c r="E510" s="652" t="str">
        <f t="shared" si="21"/>
        <v/>
      </c>
      <c r="F510" s="375" t="str">
        <f t="shared" si="22"/>
        <v>否</v>
      </c>
      <c r="G510" s="624" t="str">
        <f t="shared" si="23"/>
        <v>项</v>
      </c>
    </row>
    <row r="511" s="624" customFormat="1" ht="18" customHeight="1" spans="1:7">
      <c r="A511" s="649">
        <v>2070603</v>
      </c>
      <c r="B511" s="650" t="s">
        <v>144</v>
      </c>
      <c r="C511" s="651"/>
      <c r="D511" s="651"/>
      <c r="E511" s="652" t="str">
        <f t="shared" si="21"/>
        <v/>
      </c>
      <c r="F511" s="375" t="str">
        <f t="shared" si="22"/>
        <v>否</v>
      </c>
      <c r="G511" s="624" t="str">
        <f t="shared" si="23"/>
        <v>项</v>
      </c>
    </row>
    <row r="512" s="624" customFormat="1" ht="18" customHeight="1" spans="1:7">
      <c r="A512" s="649">
        <v>2070604</v>
      </c>
      <c r="B512" s="650" t="s">
        <v>463</v>
      </c>
      <c r="C512" s="651"/>
      <c r="D512" s="651"/>
      <c r="E512" s="652" t="str">
        <f t="shared" si="21"/>
        <v/>
      </c>
      <c r="F512" s="375" t="str">
        <f t="shared" si="22"/>
        <v>否</v>
      </c>
      <c r="G512" s="624" t="str">
        <f t="shared" si="23"/>
        <v>项</v>
      </c>
    </row>
    <row r="513" s="624" customFormat="1" ht="18" customHeight="1" spans="1:7">
      <c r="A513" s="649">
        <v>2070605</v>
      </c>
      <c r="B513" s="650" t="s">
        <v>464</v>
      </c>
      <c r="C513" s="651">
        <v>23</v>
      </c>
      <c r="D513" s="651">
        <v>23</v>
      </c>
      <c r="E513" s="652">
        <f t="shared" si="21"/>
        <v>0</v>
      </c>
      <c r="F513" s="375" t="str">
        <f t="shared" si="22"/>
        <v>是</v>
      </c>
      <c r="G513" s="624" t="str">
        <f t="shared" si="23"/>
        <v>项</v>
      </c>
    </row>
    <row r="514" s="624" customFormat="1" ht="18" customHeight="1" spans="1:7">
      <c r="A514" s="649">
        <v>2070606</v>
      </c>
      <c r="B514" s="650" t="s">
        <v>465</v>
      </c>
      <c r="C514" s="651"/>
      <c r="D514" s="651"/>
      <c r="E514" s="652" t="str">
        <f t="shared" si="21"/>
        <v/>
      </c>
      <c r="F514" s="375" t="str">
        <f t="shared" si="22"/>
        <v>否</v>
      </c>
      <c r="G514" s="624" t="str">
        <f t="shared" si="23"/>
        <v>项</v>
      </c>
    </row>
    <row r="515" s="624" customFormat="1" ht="18" customHeight="1" spans="1:7">
      <c r="A515" s="649">
        <v>2070607</v>
      </c>
      <c r="B515" s="650" t="s">
        <v>466</v>
      </c>
      <c r="C515" s="651">
        <v>7</v>
      </c>
      <c r="D515" s="651">
        <v>6</v>
      </c>
      <c r="E515" s="652">
        <f t="shared" si="21"/>
        <v>-0.143</v>
      </c>
      <c r="F515" s="375" t="str">
        <f t="shared" si="22"/>
        <v>是</v>
      </c>
      <c r="G515" s="624" t="str">
        <f t="shared" si="23"/>
        <v>项</v>
      </c>
    </row>
    <row r="516" s="624" customFormat="1" ht="18" customHeight="1" spans="1:7">
      <c r="A516" s="649">
        <v>2070699</v>
      </c>
      <c r="B516" s="650" t="s">
        <v>467</v>
      </c>
      <c r="C516" s="651"/>
      <c r="D516" s="651"/>
      <c r="E516" s="652" t="str">
        <f t="shared" ref="E516:E579" si="24">IF(C516=0,"",IFERROR(D516/C516-1,0))</f>
        <v/>
      </c>
      <c r="F516" s="375" t="str">
        <f t="shared" ref="F516:F579" si="25">IF(LEN(A516)=3,"是",IF(B516&lt;&gt;"",IF(SUM(C516:D516)&lt;&gt;0,"是","否"),"是"))</f>
        <v>否</v>
      </c>
      <c r="G516" s="624" t="str">
        <f t="shared" ref="G516:G579" si="26">IF(LEN(A516)=3,"类",IF(LEN(A516)=5,"款","项"))</f>
        <v>项</v>
      </c>
    </row>
    <row r="517" s="625" customFormat="1" ht="18" customHeight="1" spans="1:7">
      <c r="A517" s="644">
        <v>20708</v>
      </c>
      <c r="B517" s="648" t="s">
        <v>468</v>
      </c>
      <c r="C517" s="646">
        <f>SUM(C518:C524)</f>
        <v>374</v>
      </c>
      <c r="D517" s="646">
        <f>((((SUM(D518:D524))+0)+0)+0)+0</f>
        <v>357</v>
      </c>
      <c r="E517" s="647">
        <f t="shared" si="24"/>
        <v>-0.045</v>
      </c>
      <c r="F517" s="382" t="str">
        <f t="shared" si="25"/>
        <v>是</v>
      </c>
      <c r="G517" s="625" t="str">
        <f t="shared" si="26"/>
        <v>款</v>
      </c>
    </row>
    <row r="518" s="624" customFormat="1" ht="18" customHeight="1" spans="1:7">
      <c r="A518" s="649">
        <v>2070801</v>
      </c>
      <c r="B518" s="650" t="s">
        <v>142</v>
      </c>
      <c r="C518" s="651"/>
      <c r="D518" s="651"/>
      <c r="E518" s="652" t="str">
        <f t="shared" si="24"/>
        <v/>
      </c>
      <c r="F518" s="375" t="str">
        <f t="shared" si="25"/>
        <v>否</v>
      </c>
      <c r="G518" s="624" t="str">
        <f t="shared" si="26"/>
        <v>项</v>
      </c>
    </row>
    <row r="519" s="624" customFormat="1" ht="18" customHeight="1" spans="1:7">
      <c r="A519" s="649">
        <v>2070802</v>
      </c>
      <c r="B519" s="650" t="s">
        <v>143</v>
      </c>
      <c r="C519" s="651"/>
      <c r="D519" s="651"/>
      <c r="E519" s="652" t="str">
        <f t="shared" si="24"/>
        <v/>
      </c>
      <c r="F519" s="375" t="str">
        <f t="shared" si="25"/>
        <v>否</v>
      </c>
      <c r="G519" s="624" t="str">
        <f t="shared" si="26"/>
        <v>项</v>
      </c>
    </row>
    <row r="520" s="624" customFormat="1" ht="18" customHeight="1" spans="1:7">
      <c r="A520" s="649">
        <v>2070803</v>
      </c>
      <c r="B520" s="650" t="s">
        <v>144</v>
      </c>
      <c r="C520" s="651"/>
      <c r="D520" s="651"/>
      <c r="E520" s="652" t="str">
        <f t="shared" si="24"/>
        <v/>
      </c>
      <c r="F520" s="375" t="str">
        <f t="shared" si="25"/>
        <v>否</v>
      </c>
      <c r="G520" s="624" t="str">
        <f t="shared" si="26"/>
        <v>项</v>
      </c>
    </row>
    <row r="521" s="624" customFormat="1" ht="18" customHeight="1" spans="1:7">
      <c r="A521" s="649">
        <v>2070806</v>
      </c>
      <c r="B521" s="650" t="s">
        <v>469</v>
      </c>
      <c r="C521" s="651"/>
      <c r="D521" s="651"/>
      <c r="E521" s="652" t="str">
        <f t="shared" si="24"/>
        <v/>
      </c>
      <c r="F521" s="375" t="str">
        <f t="shared" si="25"/>
        <v>否</v>
      </c>
      <c r="G521" s="624" t="str">
        <f t="shared" si="26"/>
        <v>项</v>
      </c>
    </row>
    <row r="522" s="624" customFormat="1" ht="18" customHeight="1" spans="1:7">
      <c r="A522" s="657">
        <v>2070807</v>
      </c>
      <c r="B522" s="650" t="s">
        <v>470</v>
      </c>
      <c r="C522" s="651"/>
      <c r="D522" s="651"/>
      <c r="E522" s="652" t="str">
        <f t="shared" si="24"/>
        <v/>
      </c>
      <c r="F522" s="375" t="str">
        <f t="shared" si="25"/>
        <v>否</v>
      </c>
      <c r="G522" s="624" t="str">
        <f t="shared" si="26"/>
        <v>项</v>
      </c>
    </row>
    <row r="523" s="624" customFormat="1" ht="18" customHeight="1" spans="1:7">
      <c r="A523" s="657">
        <v>2070808</v>
      </c>
      <c r="B523" s="650" t="s">
        <v>471</v>
      </c>
      <c r="C523" s="651">
        <v>374</v>
      </c>
      <c r="D523" s="651">
        <v>357</v>
      </c>
      <c r="E523" s="652">
        <f t="shared" si="24"/>
        <v>-0.045</v>
      </c>
      <c r="F523" s="375" t="str">
        <f t="shared" si="25"/>
        <v>是</v>
      </c>
      <c r="G523" s="624" t="str">
        <f t="shared" si="26"/>
        <v>项</v>
      </c>
    </row>
    <row r="524" s="624" customFormat="1" ht="18" customHeight="1" spans="1:7">
      <c r="A524" s="649">
        <v>2070899</v>
      </c>
      <c r="B524" s="650" t="s">
        <v>472</v>
      </c>
      <c r="C524" s="651">
        <v>0</v>
      </c>
      <c r="D524" s="651"/>
      <c r="E524" s="652" t="str">
        <f t="shared" si="24"/>
        <v/>
      </c>
      <c r="F524" s="375" t="str">
        <f t="shared" si="25"/>
        <v>否</v>
      </c>
      <c r="G524" s="624" t="str">
        <f t="shared" si="26"/>
        <v>项</v>
      </c>
    </row>
    <row r="525" s="625" customFormat="1" ht="18" customHeight="1" spans="1:7">
      <c r="A525" s="644">
        <v>20799</v>
      </c>
      <c r="B525" s="648" t="s">
        <v>473</v>
      </c>
      <c r="C525" s="646">
        <f>SUM(C526:C528)</f>
        <v>30</v>
      </c>
      <c r="D525" s="646">
        <f>((((SUM(D526:D528))+0)+0)+0)+0</f>
        <v>0</v>
      </c>
      <c r="E525" s="647">
        <f t="shared" si="24"/>
        <v>-1</v>
      </c>
      <c r="F525" s="382" t="str">
        <f t="shared" si="25"/>
        <v>是</v>
      </c>
      <c r="G525" s="625" t="str">
        <f t="shared" si="26"/>
        <v>款</v>
      </c>
    </row>
    <row r="526" s="624" customFormat="1" ht="18" customHeight="1" spans="1:7">
      <c r="A526" s="649">
        <v>2079902</v>
      </c>
      <c r="B526" s="650" t="s">
        <v>474</v>
      </c>
      <c r="C526" s="651"/>
      <c r="D526" s="651"/>
      <c r="E526" s="652" t="str">
        <f t="shared" si="24"/>
        <v/>
      </c>
      <c r="F526" s="375" t="str">
        <f t="shared" si="25"/>
        <v>否</v>
      </c>
      <c r="G526" s="624" t="str">
        <f t="shared" si="26"/>
        <v>项</v>
      </c>
    </row>
    <row r="527" s="624" customFormat="1" ht="18" customHeight="1" spans="1:7">
      <c r="A527" s="649">
        <v>2079903</v>
      </c>
      <c r="B527" s="650" t="s">
        <v>475</v>
      </c>
      <c r="C527" s="651"/>
      <c r="D527" s="651"/>
      <c r="E527" s="652" t="str">
        <f t="shared" si="24"/>
        <v/>
      </c>
      <c r="F527" s="375" t="str">
        <f t="shared" si="25"/>
        <v>否</v>
      </c>
      <c r="G527" s="624" t="str">
        <f t="shared" si="26"/>
        <v>项</v>
      </c>
    </row>
    <row r="528" s="624" customFormat="1" ht="18" customHeight="1" spans="1:7">
      <c r="A528" s="649">
        <v>2079999</v>
      </c>
      <c r="B528" s="650" t="s">
        <v>473</v>
      </c>
      <c r="C528" s="651">
        <v>30</v>
      </c>
      <c r="D528" s="651"/>
      <c r="E528" s="652">
        <f t="shared" si="24"/>
        <v>-1</v>
      </c>
      <c r="F528" s="375" t="str">
        <f t="shared" si="25"/>
        <v>是</v>
      </c>
      <c r="G528" s="624" t="str">
        <f t="shared" si="26"/>
        <v>项</v>
      </c>
    </row>
    <row r="529" s="625" customFormat="1" ht="18" customHeight="1" spans="1:7">
      <c r="A529" s="644">
        <v>208</v>
      </c>
      <c r="B529" s="645" t="s">
        <v>86</v>
      </c>
      <c r="C529" s="646">
        <f>SUM(C530,C549,C558,C560,C569,C573,C583,C592,C599,C607,C616,C622,C625,C628,C631,C634,C637,C641,C645,C654,C657)</f>
        <v>59255</v>
      </c>
      <c r="D529" s="646">
        <f>SUM(D530,D549,D558,D560,D569,D573,D583,D592,D599,D607,D616,D622,D625,D628,D631,D634,D637,D641,D645,D654,D657)</f>
        <v>71445</v>
      </c>
      <c r="E529" s="647">
        <f t="shared" si="24"/>
        <v>0.206</v>
      </c>
      <c r="F529" s="382" t="str">
        <f t="shared" si="25"/>
        <v>是</v>
      </c>
      <c r="G529" s="625" t="str">
        <f t="shared" si="26"/>
        <v>类</v>
      </c>
    </row>
    <row r="530" s="625" customFormat="1" ht="18" customHeight="1" spans="1:7">
      <c r="A530" s="644">
        <v>20801</v>
      </c>
      <c r="B530" s="648" t="s">
        <v>476</v>
      </c>
      <c r="C530" s="646">
        <f>SUM(C531:C548)</f>
        <v>993</v>
      </c>
      <c r="D530" s="646">
        <f>((((SUM(D531:D548))+0)+0)+0)+0</f>
        <v>1040</v>
      </c>
      <c r="E530" s="647">
        <f t="shared" si="24"/>
        <v>0.047</v>
      </c>
      <c r="F530" s="382" t="str">
        <f t="shared" si="25"/>
        <v>是</v>
      </c>
      <c r="G530" s="625" t="str">
        <f t="shared" si="26"/>
        <v>款</v>
      </c>
    </row>
    <row r="531" s="624" customFormat="1" ht="18" customHeight="1" spans="1:7">
      <c r="A531" s="649">
        <v>2080101</v>
      </c>
      <c r="B531" s="650" t="s">
        <v>142</v>
      </c>
      <c r="C531" s="651">
        <v>820</v>
      </c>
      <c r="D531" s="651">
        <v>860</v>
      </c>
      <c r="E531" s="652">
        <f t="shared" si="24"/>
        <v>0.049</v>
      </c>
      <c r="F531" s="375" t="str">
        <f t="shared" si="25"/>
        <v>是</v>
      </c>
      <c r="G531" s="624" t="str">
        <f t="shared" si="26"/>
        <v>项</v>
      </c>
    </row>
    <row r="532" s="624" customFormat="1" ht="18" customHeight="1" spans="1:7">
      <c r="A532" s="649">
        <v>2080102</v>
      </c>
      <c r="B532" s="650" t="s">
        <v>143</v>
      </c>
      <c r="C532" s="651">
        <v>54</v>
      </c>
      <c r="D532" s="651">
        <v>55</v>
      </c>
      <c r="E532" s="652">
        <f t="shared" si="24"/>
        <v>0.019</v>
      </c>
      <c r="F532" s="375" t="str">
        <f t="shared" si="25"/>
        <v>是</v>
      </c>
      <c r="G532" s="624" t="str">
        <f t="shared" si="26"/>
        <v>项</v>
      </c>
    </row>
    <row r="533" s="624" customFormat="1" ht="18" customHeight="1" spans="1:7">
      <c r="A533" s="649">
        <v>2080103</v>
      </c>
      <c r="B533" s="650" t="s">
        <v>144</v>
      </c>
      <c r="C533" s="651"/>
      <c r="D533" s="651"/>
      <c r="E533" s="652" t="str">
        <f t="shared" si="24"/>
        <v/>
      </c>
      <c r="F533" s="375" t="str">
        <f t="shared" si="25"/>
        <v>否</v>
      </c>
      <c r="G533" s="624" t="str">
        <f t="shared" si="26"/>
        <v>项</v>
      </c>
    </row>
    <row r="534" s="624" customFormat="1" ht="18" customHeight="1" spans="1:7">
      <c r="A534" s="649">
        <v>2080104</v>
      </c>
      <c r="B534" s="650" t="s">
        <v>477</v>
      </c>
      <c r="C534" s="651"/>
      <c r="D534" s="651"/>
      <c r="E534" s="652" t="str">
        <f t="shared" si="24"/>
        <v/>
      </c>
      <c r="F534" s="375" t="str">
        <f t="shared" si="25"/>
        <v>否</v>
      </c>
      <c r="G534" s="624" t="str">
        <f t="shared" si="26"/>
        <v>项</v>
      </c>
    </row>
    <row r="535" s="624" customFormat="1" ht="18" customHeight="1" spans="1:7">
      <c r="A535" s="649">
        <v>2080105</v>
      </c>
      <c r="B535" s="650" t="s">
        <v>478</v>
      </c>
      <c r="C535" s="651">
        <v>100</v>
      </c>
      <c r="D535" s="651">
        <v>100</v>
      </c>
      <c r="E535" s="652">
        <f t="shared" si="24"/>
        <v>0</v>
      </c>
      <c r="F535" s="375" t="str">
        <f t="shared" si="25"/>
        <v>是</v>
      </c>
      <c r="G535" s="624" t="str">
        <f t="shared" si="26"/>
        <v>项</v>
      </c>
    </row>
    <row r="536" s="624" customFormat="1" ht="18" customHeight="1" spans="1:7">
      <c r="A536" s="649">
        <v>2080106</v>
      </c>
      <c r="B536" s="650" t="s">
        <v>479</v>
      </c>
      <c r="C536" s="651"/>
      <c r="D536" s="651"/>
      <c r="E536" s="652" t="str">
        <f t="shared" si="24"/>
        <v/>
      </c>
      <c r="F536" s="375" t="str">
        <f t="shared" si="25"/>
        <v>否</v>
      </c>
      <c r="G536" s="624" t="str">
        <f t="shared" si="26"/>
        <v>项</v>
      </c>
    </row>
    <row r="537" s="624" customFormat="1" ht="18" customHeight="1" spans="1:7">
      <c r="A537" s="649">
        <v>2080107</v>
      </c>
      <c r="B537" s="650" t="s">
        <v>480</v>
      </c>
      <c r="C537" s="651"/>
      <c r="D537" s="651"/>
      <c r="E537" s="652" t="str">
        <f t="shared" si="24"/>
        <v/>
      </c>
      <c r="F537" s="375" t="str">
        <f t="shared" si="25"/>
        <v>否</v>
      </c>
      <c r="G537" s="624" t="str">
        <f t="shared" si="26"/>
        <v>项</v>
      </c>
    </row>
    <row r="538" s="624" customFormat="1" ht="18" customHeight="1" spans="1:7">
      <c r="A538" s="649">
        <v>2080108</v>
      </c>
      <c r="B538" s="650" t="s">
        <v>182</v>
      </c>
      <c r="C538" s="651"/>
      <c r="D538" s="651"/>
      <c r="E538" s="652" t="str">
        <f t="shared" si="24"/>
        <v/>
      </c>
      <c r="F538" s="375" t="str">
        <f t="shared" si="25"/>
        <v>否</v>
      </c>
      <c r="G538" s="624" t="str">
        <f t="shared" si="26"/>
        <v>项</v>
      </c>
    </row>
    <row r="539" s="624" customFormat="1" ht="18" customHeight="1" spans="1:7">
      <c r="A539" s="649">
        <v>2080109</v>
      </c>
      <c r="B539" s="650" t="s">
        <v>481</v>
      </c>
      <c r="C539" s="651"/>
      <c r="D539" s="651"/>
      <c r="E539" s="652" t="str">
        <f t="shared" si="24"/>
        <v/>
      </c>
      <c r="F539" s="375" t="str">
        <f t="shared" si="25"/>
        <v>否</v>
      </c>
      <c r="G539" s="624" t="str">
        <f t="shared" si="26"/>
        <v>项</v>
      </c>
    </row>
    <row r="540" s="624" customFormat="1" ht="18" customHeight="1" spans="1:7">
      <c r="A540" s="649">
        <v>2080110</v>
      </c>
      <c r="B540" s="650" t="s">
        <v>482</v>
      </c>
      <c r="C540" s="651"/>
      <c r="D540" s="651"/>
      <c r="E540" s="652" t="str">
        <f t="shared" si="24"/>
        <v/>
      </c>
      <c r="F540" s="375" t="str">
        <f t="shared" si="25"/>
        <v>否</v>
      </c>
      <c r="G540" s="624" t="str">
        <f t="shared" si="26"/>
        <v>项</v>
      </c>
    </row>
    <row r="541" s="624" customFormat="1" ht="18" customHeight="1" spans="1:7">
      <c r="A541" s="649">
        <v>2080111</v>
      </c>
      <c r="B541" s="650" t="s">
        <v>483</v>
      </c>
      <c r="C541" s="651"/>
      <c r="D541" s="651"/>
      <c r="E541" s="652" t="str">
        <f t="shared" si="24"/>
        <v/>
      </c>
      <c r="F541" s="375" t="str">
        <f t="shared" si="25"/>
        <v>否</v>
      </c>
      <c r="G541" s="624" t="str">
        <f t="shared" si="26"/>
        <v>项</v>
      </c>
    </row>
    <row r="542" s="624" customFormat="1" ht="18" customHeight="1" spans="1:7">
      <c r="A542" s="649">
        <v>2080112</v>
      </c>
      <c r="B542" s="650" t="s">
        <v>484</v>
      </c>
      <c r="C542" s="651"/>
      <c r="D542" s="651"/>
      <c r="E542" s="652" t="str">
        <f t="shared" si="24"/>
        <v/>
      </c>
      <c r="F542" s="375" t="str">
        <f t="shared" si="25"/>
        <v>否</v>
      </c>
      <c r="G542" s="624" t="str">
        <f t="shared" si="26"/>
        <v>项</v>
      </c>
    </row>
    <row r="543" s="624" customFormat="1" ht="18" customHeight="1" spans="1:7">
      <c r="A543" s="653">
        <v>2080113</v>
      </c>
      <c r="B543" s="660" t="s">
        <v>485</v>
      </c>
      <c r="C543" s="651"/>
      <c r="D543" s="651"/>
      <c r="E543" s="652" t="str">
        <f t="shared" si="24"/>
        <v/>
      </c>
      <c r="F543" s="375" t="str">
        <f t="shared" si="25"/>
        <v>否</v>
      </c>
      <c r="G543" s="624" t="str">
        <f t="shared" si="26"/>
        <v>项</v>
      </c>
    </row>
    <row r="544" s="624" customFormat="1" ht="18" customHeight="1" spans="1:7">
      <c r="A544" s="653">
        <v>2080114</v>
      </c>
      <c r="B544" s="660" t="s">
        <v>486</v>
      </c>
      <c r="C544" s="651"/>
      <c r="D544" s="651"/>
      <c r="E544" s="652" t="str">
        <f t="shared" si="24"/>
        <v/>
      </c>
      <c r="F544" s="375" t="str">
        <f t="shared" si="25"/>
        <v>否</v>
      </c>
      <c r="G544" s="624" t="str">
        <f t="shared" si="26"/>
        <v>项</v>
      </c>
    </row>
    <row r="545" s="624" customFormat="1" ht="18" customHeight="1" spans="1:7">
      <c r="A545" s="653">
        <v>2080115</v>
      </c>
      <c r="B545" s="660" t="s">
        <v>487</v>
      </c>
      <c r="C545" s="651"/>
      <c r="D545" s="651"/>
      <c r="E545" s="652" t="str">
        <f t="shared" si="24"/>
        <v/>
      </c>
      <c r="F545" s="375" t="str">
        <f t="shared" si="25"/>
        <v>否</v>
      </c>
      <c r="G545" s="624" t="str">
        <f t="shared" si="26"/>
        <v>项</v>
      </c>
    </row>
    <row r="546" s="624" customFormat="1" ht="18" customHeight="1" spans="1:7">
      <c r="A546" s="653">
        <v>2080116</v>
      </c>
      <c r="B546" s="660" t="s">
        <v>488</v>
      </c>
      <c r="C546" s="651"/>
      <c r="D546" s="651"/>
      <c r="E546" s="652" t="str">
        <f t="shared" si="24"/>
        <v/>
      </c>
      <c r="F546" s="375" t="str">
        <f t="shared" si="25"/>
        <v>否</v>
      </c>
      <c r="G546" s="624" t="str">
        <f t="shared" si="26"/>
        <v>项</v>
      </c>
    </row>
    <row r="547" s="624" customFormat="1" ht="18" customHeight="1" spans="1:7">
      <c r="A547" s="653">
        <v>2080150</v>
      </c>
      <c r="B547" s="660" t="s">
        <v>151</v>
      </c>
      <c r="C547" s="651"/>
      <c r="D547" s="651"/>
      <c r="E547" s="652" t="str">
        <f t="shared" si="24"/>
        <v/>
      </c>
      <c r="F547" s="375" t="str">
        <f t="shared" si="25"/>
        <v>否</v>
      </c>
      <c r="G547" s="624" t="str">
        <f t="shared" si="26"/>
        <v>项</v>
      </c>
    </row>
    <row r="548" s="624" customFormat="1" ht="18" customHeight="1" spans="1:7">
      <c r="A548" s="649">
        <v>2080199</v>
      </c>
      <c r="B548" s="650" t="s">
        <v>489</v>
      </c>
      <c r="C548" s="651">
        <v>19</v>
      </c>
      <c r="D548" s="651">
        <v>25</v>
      </c>
      <c r="E548" s="652">
        <f t="shared" si="24"/>
        <v>0.316</v>
      </c>
      <c r="F548" s="375" t="str">
        <f t="shared" si="25"/>
        <v>是</v>
      </c>
      <c r="G548" s="624" t="str">
        <f t="shared" si="26"/>
        <v>项</v>
      </c>
    </row>
    <row r="549" s="625" customFormat="1" ht="18" customHeight="1" spans="1:7">
      <c r="A549" s="644">
        <v>20802</v>
      </c>
      <c r="B549" s="648" t="s">
        <v>490</v>
      </c>
      <c r="C549" s="646">
        <f>SUM(C550:C557)</f>
        <v>7325</v>
      </c>
      <c r="D549" s="646">
        <f>((((SUM(D550:D557))+0)+0)+0)+0</f>
        <v>11235</v>
      </c>
      <c r="E549" s="647">
        <f t="shared" si="24"/>
        <v>0.534</v>
      </c>
      <c r="F549" s="382" t="str">
        <f t="shared" si="25"/>
        <v>是</v>
      </c>
      <c r="G549" s="625" t="str">
        <f t="shared" si="26"/>
        <v>款</v>
      </c>
    </row>
    <row r="550" s="624" customFormat="1" ht="18" customHeight="1" spans="1:7">
      <c r="A550" s="649">
        <v>2080201</v>
      </c>
      <c r="B550" s="650" t="s">
        <v>142</v>
      </c>
      <c r="C550" s="651">
        <v>555</v>
      </c>
      <c r="D550" s="651">
        <v>595</v>
      </c>
      <c r="E550" s="652">
        <f t="shared" si="24"/>
        <v>0.072</v>
      </c>
      <c r="F550" s="375" t="str">
        <f t="shared" si="25"/>
        <v>是</v>
      </c>
      <c r="G550" s="624" t="str">
        <f t="shared" si="26"/>
        <v>项</v>
      </c>
    </row>
    <row r="551" s="624" customFormat="1" ht="18" customHeight="1" spans="1:7">
      <c r="A551" s="649">
        <v>2080202</v>
      </c>
      <c r="B551" s="650" t="s">
        <v>143</v>
      </c>
      <c r="C551" s="651">
        <v>1</v>
      </c>
      <c r="D551" s="651">
        <v>191</v>
      </c>
      <c r="E551" s="652">
        <f t="shared" si="24"/>
        <v>190</v>
      </c>
      <c r="F551" s="375" t="str">
        <f t="shared" si="25"/>
        <v>是</v>
      </c>
      <c r="G551" s="624" t="str">
        <f t="shared" si="26"/>
        <v>项</v>
      </c>
    </row>
    <row r="552" s="624" customFormat="1" ht="18" customHeight="1" spans="1:7">
      <c r="A552" s="649">
        <v>2080203</v>
      </c>
      <c r="B552" s="650" t="s">
        <v>144</v>
      </c>
      <c r="C552" s="651"/>
      <c r="D552" s="651"/>
      <c r="E552" s="652" t="str">
        <f t="shared" si="24"/>
        <v/>
      </c>
      <c r="F552" s="375" t="str">
        <f t="shared" si="25"/>
        <v>否</v>
      </c>
      <c r="G552" s="624" t="str">
        <f t="shared" si="26"/>
        <v>项</v>
      </c>
    </row>
    <row r="553" s="624" customFormat="1" ht="18" customHeight="1" spans="1:7">
      <c r="A553" s="649">
        <v>2080206</v>
      </c>
      <c r="B553" s="650" t="s">
        <v>491</v>
      </c>
      <c r="C553" s="651"/>
      <c r="D553" s="651"/>
      <c r="E553" s="652" t="str">
        <f t="shared" si="24"/>
        <v/>
      </c>
      <c r="F553" s="375" t="str">
        <f t="shared" si="25"/>
        <v>否</v>
      </c>
      <c r="G553" s="624" t="str">
        <f t="shared" si="26"/>
        <v>项</v>
      </c>
    </row>
    <row r="554" s="624" customFormat="1" ht="18" customHeight="1" spans="1:7">
      <c r="A554" s="649">
        <v>2080207</v>
      </c>
      <c r="B554" s="650" t="s">
        <v>492</v>
      </c>
      <c r="C554" s="651">
        <v>61</v>
      </c>
      <c r="D554" s="651"/>
      <c r="E554" s="652">
        <f t="shared" si="24"/>
        <v>-1</v>
      </c>
      <c r="F554" s="375" t="str">
        <f t="shared" si="25"/>
        <v>是</v>
      </c>
      <c r="G554" s="624" t="str">
        <f t="shared" si="26"/>
        <v>项</v>
      </c>
    </row>
    <row r="555" s="624" customFormat="1" ht="18" customHeight="1" spans="1:7">
      <c r="A555" s="649">
        <v>2080208</v>
      </c>
      <c r="B555" s="650" t="s">
        <v>493</v>
      </c>
      <c r="C555" s="651">
        <v>6659</v>
      </c>
      <c r="D555" s="651"/>
      <c r="E555" s="652">
        <f t="shared" si="24"/>
        <v>-1</v>
      </c>
      <c r="F555" s="375" t="str">
        <f t="shared" si="25"/>
        <v>是</v>
      </c>
      <c r="G555" s="624" t="str">
        <f t="shared" si="26"/>
        <v>项</v>
      </c>
    </row>
    <row r="556" s="624" customFormat="1" ht="18" customHeight="1" spans="1:7">
      <c r="A556" s="649">
        <v>2080209</v>
      </c>
      <c r="B556" s="650" t="s">
        <v>494</v>
      </c>
      <c r="C556" s="651"/>
      <c r="D556" s="651">
        <v>15</v>
      </c>
      <c r="E556" s="652" t="str">
        <f t="shared" si="24"/>
        <v/>
      </c>
      <c r="F556" s="375" t="str">
        <f t="shared" si="25"/>
        <v>是</v>
      </c>
      <c r="G556" s="624" t="str">
        <f t="shared" si="26"/>
        <v>项</v>
      </c>
    </row>
    <row r="557" s="624" customFormat="1" ht="18" customHeight="1" spans="1:7">
      <c r="A557" s="649">
        <v>2080299</v>
      </c>
      <c r="B557" s="650" t="s">
        <v>495</v>
      </c>
      <c r="C557" s="651">
        <v>49</v>
      </c>
      <c r="D557" s="651">
        <v>10434</v>
      </c>
      <c r="E557" s="652">
        <f t="shared" si="24"/>
        <v>211.939</v>
      </c>
      <c r="F557" s="375" t="str">
        <f t="shared" si="25"/>
        <v>是</v>
      </c>
      <c r="G557" s="624" t="str">
        <f t="shared" si="26"/>
        <v>项</v>
      </c>
    </row>
    <row r="558" s="625" customFormat="1" ht="18" customHeight="1" spans="1:7">
      <c r="A558" s="644">
        <v>20804</v>
      </c>
      <c r="B558" s="648" t="s">
        <v>496</v>
      </c>
      <c r="C558" s="646">
        <f>SUM(C559:C559)</f>
        <v>0</v>
      </c>
      <c r="D558" s="646">
        <f>((((SUM(D559:D559))+0)+0)+0)+0</f>
        <v>0</v>
      </c>
      <c r="E558" s="647" t="str">
        <f t="shared" si="24"/>
        <v/>
      </c>
      <c r="F558" s="382" t="str">
        <f t="shared" si="25"/>
        <v>否</v>
      </c>
      <c r="G558" s="625" t="str">
        <f t="shared" si="26"/>
        <v>款</v>
      </c>
    </row>
    <row r="559" s="624" customFormat="1" ht="18" customHeight="1" spans="1:7">
      <c r="A559" s="649">
        <v>2080402</v>
      </c>
      <c r="B559" s="650" t="s">
        <v>497</v>
      </c>
      <c r="C559" s="651"/>
      <c r="D559" s="651"/>
      <c r="E559" s="652" t="str">
        <f t="shared" si="24"/>
        <v/>
      </c>
      <c r="F559" s="375" t="str">
        <f t="shared" si="25"/>
        <v>否</v>
      </c>
      <c r="G559" s="624" t="str">
        <f t="shared" si="26"/>
        <v>项</v>
      </c>
    </row>
    <row r="560" s="625" customFormat="1" ht="18" customHeight="1" spans="1:7">
      <c r="A560" s="644">
        <v>20805</v>
      </c>
      <c r="B560" s="648" t="s">
        <v>498</v>
      </c>
      <c r="C560" s="646">
        <f>SUM(C561:C568)</f>
        <v>34122</v>
      </c>
      <c r="D560" s="646">
        <f>((((SUM(D561:D568))+0)+0)+0)+0</f>
        <v>39905</v>
      </c>
      <c r="E560" s="647">
        <f t="shared" si="24"/>
        <v>0.169</v>
      </c>
      <c r="F560" s="382" t="str">
        <f t="shared" si="25"/>
        <v>是</v>
      </c>
      <c r="G560" s="625" t="str">
        <f t="shared" si="26"/>
        <v>款</v>
      </c>
    </row>
    <row r="561" s="624" customFormat="1" ht="18" customHeight="1" spans="1:7">
      <c r="A561" s="649">
        <v>2080501</v>
      </c>
      <c r="B561" s="650" t="s">
        <v>499</v>
      </c>
      <c r="C561" s="651">
        <v>4311</v>
      </c>
      <c r="D561" s="651">
        <v>4551</v>
      </c>
      <c r="E561" s="652">
        <f t="shared" si="24"/>
        <v>0.056</v>
      </c>
      <c r="F561" s="375" t="str">
        <f t="shared" si="25"/>
        <v>是</v>
      </c>
      <c r="G561" s="624" t="str">
        <f t="shared" si="26"/>
        <v>项</v>
      </c>
    </row>
    <row r="562" s="624" customFormat="1" ht="18" customHeight="1" spans="1:7">
      <c r="A562" s="649">
        <v>2080502</v>
      </c>
      <c r="B562" s="650" t="s">
        <v>500</v>
      </c>
      <c r="C562" s="651">
        <v>7065</v>
      </c>
      <c r="D562" s="651">
        <v>7665</v>
      </c>
      <c r="E562" s="652">
        <f t="shared" si="24"/>
        <v>0.085</v>
      </c>
      <c r="F562" s="375" t="str">
        <f t="shared" si="25"/>
        <v>是</v>
      </c>
      <c r="G562" s="624" t="str">
        <f t="shared" si="26"/>
        <v>项</v>
      </c>
    </row>
    <row r="563" s="624" customFormat="1" ht="18" customHeight="1" spans="1:7">
      <c r="A563" s="649">
        <v>2080503</v>
      </c>
      <c r="B563" s="650" t="s">
        <v>501</v>
      </c>
      <c r="C563" s="651"/>
      <c r="D563" s="651"/>
      <c r="E563" s="652" t="str">
        <f t="shared" si="24"/>
        <v/>
      </c>
      <c r="F563" s="375" t="str">
        <f t="shared" si="25"/>
        <v>否</v>
      </c>
      <c r="G563" s="624" t="str">
        <f t="shared" si="26"/>
        <v>项</v>
      </c>
    </row>
    <row r="564" s="624" customFormat="1" ht="18" customHeight="1" spans="1:7">
      <c r="A564" s="649">
        <v>2080505</v>
      </c>
      <c r="B564" s="650" t="s">
        <v>502</v>
      </c>
      <c r="C564" s="651">
        <v>11906</v>
      </c>
      <c r="D564" s="651">
        <v>14035</v>
      </c>
      <c r="E564" s="652">
        <f t="shared" si="24"/>
        <v>0.179</v>
      </c>
      <c r="F564" s="375" t="str">
        <f t="shared" si="25"/>
        <v>是</v>
      </c>
      <c r="G564" s="624" t="str">
        <f t="shared" si="26"/>
        <v>项</v>
      </c>
    </row>
    <row r="565" s="624" customFormat="1" ht="18" customHeight="1" spans="1:7">
      <c r="A565" s="649">
        <v>2080506</v>
      </c>
      <c r="B565" s="650" t="s">
        <v>503</v>
      </c>
      <c r="C565" s="651">
        <v>2136</v>
      </c>
      <c r="D565" s="651">
        <v>3036</v>
      </c>
      <c r="E565" s="652">
        <f t="shared" si="24"/>
        <v>0.421</v>
      </c>
      <c r="F565" s="375" t="str">
        <f t="shared" si="25"/>
        <v>是</v>
      </c>
      <c r="G565" s="624" t="str">
        <f t="shared" si="26"/>
        <v>项</v>
      </c>
    </row>
    <row r="566" s="624" customFormat="1" ht="18" customHeight="1" spans="1:7">
      <c r="A566" s="649">
        <v>2080507</v>
      </c>
      <c r="B566" s="650" t="s">
        <v>504</v>
      </c>
      <c r="C566" s="651">
        <v>8630</v>
      </c>
      <c r="D566" s="651">
        <v>10545</v>
      </c>
      <c r="E566" s="652">
        <f t="shared" si="24"/>
        <v>0.222</v>
      </c>
      <c r="F566" s="375" t="str">
        <f t="shared" si="25"/>
        <v>是</v>
      </c>
      <c r="G566" s="624" t="str">
        <f t="shared" si="26"/>
        <v>项</v>
      </c>
    </row>
    <row r="567" s="624" customFormat="1" ht="18" customHeight="1" spans="1:7">
      <c r="A567" s="653">
        <v>2080508</v>
      </c>
      <c r="B567" s="660" t="s">
        <v>505</v>
      </c>
      <c r="C567" s="651"/>
      <c r="D567" s="651"/>
      <c r="E567" s="652" t="str">
        <f t="shared" si="24"/>
        <v/>
      </c>
      <c r="F567" s="375" t="str">
        <f t="shared" si="25"/>
        <v>否</v>
      </c>
      <c r="G567" s="624" t="str">
        <f t="shared" si="26"/>
        <v>项</v>
      </c>
    </row>
    <row r="568" s="624" customFormat="1" ht="18" customHeight="1" spans="1:7">
      <c r="A568" s="649">
        <v>2080599</v>
      </c>
      <c r="B568" s="650" t="s">
        <v>506</v>
      </c>
      <c r="C568" s="651">
        <v>74</v>
      </c>
      <c r="D568" s="651">
        <v>73</v>
      </c>
      <c r="E568" s="652">
        <f t="shared" si="24"/>
        <v>-0.014</v>
      </c>
      <c r="F568" s="375" t="str">
        <f t="shared" si="25"/>
        <v>是</v>
      </c>
      <c r="G568" s="624" t="str">
        <f t="shared" si="26"/>
        <v>项</v>
      </c>
    </row>
    <row r="569" s="625" customFormat="1" ht="18" customHeight="1" spans="1:7">
      <c r="A569" s="644">
        <v>20806</v>
      </c>
      <c r="B569" s="648" t="s">
        <v>507</v>
      </c>
      <c r="C569" s="654">
        <f>SUM(C570:C572)</f>
        <v>0</v>
      </c>
      <c r="D569" s="654">
        <f>((((SUM(D570:D572))+0)+0)+0)+0</f>
        <v>0</v>
      </c>
      <c r="E569" s="647" t="str">
        <f t="shared" si="24"/>
        <v/>
      </c>
      <c r="F569" s="382" t="str">
        <f t="shared" si="25"/>
        <v>否</v>
      </c>
      <c r="G569" s="625" t="str">
        <f t="shared" si="26"/>
        <v>款</v>
      </c>
    </row>
    <row r="570" s="624" customFormat="1" ht="18" customHeight="1" spans="1:7">
      <c r="A570" s="649">
        <v>2080601</v>
      </c>
      <c r="B570" s="650" t="s">
        <v>508</v>
      </c>
      <c r="C570" s="651"/>
      <c r="D570" s="651"/>
      <c r="E570" s="652" t="str">
        <f t="shared" si="24"/>
        <v/>
      </c>
      <c r="F570" s="375" t="str">
        <f t="shared" si="25"/>
        <v>否</v>
      </c>
      <c r="G570" s="624" t="str">
        <f t="shared" si="26"/>
        <v>项</v>
      </c>
    </row>
    <row r="571" s="624" customFormat="1" ht="18" customHeight="1" spans="1:7">
      <c r="A571" s="649">
        <v>2080602</v>
      </c>
      <c r="B571" s="650" t="s">
        <v>509</v>
      </c>
      <c r="C571" s="651"/>
      <c r="D571" s="651"/>
      <c r="E571" s="652" t="str">
        <f t="shared" si="24"/>
        <v/>
      </c>
      <c r="F571" s="375" t="str">
        <f t="shared" si="25"/>
        <v>否</v>
      </c>
      <c r="G571" s="624" t="str">
        <f t="shared" si="26"/>
        <v>项</v>
      </c>
    </row>
    <row r="572" s="624" customFormat="1" ht="18" customHeight="1" spans="1:7">
      <c r="A572" s="649">
        <v>2080699</v>
      </c>
      <c r="B572" s="650" t="s">
        <v>510</v>
      </c>
      <c r="C572" s="651"/>
      <c r="D572" s="651"/>
      <c r="E572" s="652" t="str">
        <f t="shared" si="24"/>
        <v/>
      </c>
      <c r="F572" s="375" t="str">
        <f t="shared" si="25"/>
        <v>否</v>
      </c>
      <c r="G572" s="624" t="str">
        <f t="shared" si="26"/>
        <v>项</v>
      </c>
    </row>
    <row r="573" s="625" customFormat="1" ht="18" customHeight="1" spans="1:7">
      <c r="A573" s="644">
        <v>20807</v>
      </c>
      <c r="B573" s="648" t="s">
        <v>511</v>
      </c>
      <c r="C573" s="646">
        <f>SUM(C574:C582)</f>
        <v>2317</v>
      </c>
      <c r="D573" s="646">
        <f>((((SUM(D574:D582))+0)+0)+0)+0</f>
        <v>3776</v>
      </c>
      <c r="E573" s="647">
        <f t="shared" si="24"/>
        <v>0.63</v>
      </c>
      <c r="F573" s="382" t="str">
        <f t="shared" si="25"/>
        <v>是</v>
      </c>
      <c r="G573" s="625" t="str">
        <f t="shared" si="26"/>
        <v>款</v>
      </c>
    </row>
    <row r="574" s="624" customFormat="1" ht="18" customHeight="1" spans="1:7">
      <c r="A574" s="649">
        <v>2080701</v>
      </c>
      <c r="B574" s="650" t="s">
        <v>512</v>
      </c>
      <c r="C574" s="651"/>
      <c r="D574" s="651"/>
      <c r="E574" s="652" t="str">
        <f t="shared" si="24"/>
        <v/>
      </c>
      <c r="F574" s="375" t="str">
        <f t="shared" si="25"/>
        <v>否</v>
      </c>
      <c r="G574" s="624" t="str">
        <f t="shared" si="26"/>
        <v>项</v>
      </c>
    </row>
    <row r="575" s="624" customFormat="1" ht="18" customHeight="1" spans="1:7">
      <c r="A575" s="649">
        <v>2080702</v>
      </c>
      <c r="B575" s="650" t="s">
        <v>513</v>
      </c>
      <c r="C575" s="651"/>
      <c r="D575" s="651"/>
      <c r="E575" s="652" t="str">
        <f t="shared" si="24"/>
        <v/>
      </c>
      <c r="F575" s="375" t="str">
        <f t="shared" si="25"/>
        <v>否</v>
      </c>
      <c r="G575" s="624" t="str">
        <f t="shared" si="26"/>
        <v>项</v>
      </c>
    </row>
    <row r="576" s="624" customFormat="1" ht="18" customHeight="1" spans="1:7">
      <c r="A576" s="649">
        <v>2080704</v>
      </c>
      <c r="B576" s="650" t="s">
        <v>514</v>
      </c>
      <c r="C576" s="651"/>
      <c r="D576" s="651"/>
      <c r="E576" s="652" t="str">
        <f t="shared" si="24"/>
        <v/>
      </c>
      <c r="F576" s="375" t="str">
        <f t="shared" si="25"/>
        <v>否</v>
      </c>
      <c r="G576" s="624" t="str">
        <f t="shared" si="26"/>
        <v>项</v>
      </c>
    </row>
    <row r="577" s="624" customFormat="1" ht="18" customHeight="1" spans="1:7">
      <c r="A577" s="649">
        <v>2080705</v>
      </c>
      <c r="B577" s="650" t="s">
        <v>515</v>
      </c>
      <c r="C577" s="651"/>
      <c r="D577" s="651"/>
      <c r="E577" s="652" t="str">
        <f t="shared" si="24"/>
        <v/>
      </c>
      <c r="F577" s="375" t="str">
        <f t="shared" si="25"/>
        <v>否</v>
      </c>
      <c r="G577" s="624" t="str">
        <f t="shared" si="26"/>
        <v>项</v>
      </c>
    </row>
    <row r="578" s="624" customFormat="1" ht="18" customHeight="1" spans="1:7">
      <c r="A578" s="649">
        <v>2080709</v>
      </c>
      <c r="B578" s="650" t="s">
        <v>516</v>
      </c>
      <c r="C578" s="651"/>
      <c r="D578" s="651"/>
      <c r="E578" s="652" t="str">
        <f t="shared" si="24"/>
        <v/>
      </c>
      <c r="F578" s="375" t="str">
        <f t="shared" si="25"/>
        <v>否</v>
      </c>
      <c r="G578" s="624" t="str">
        <f t="shared" si="26"/>
        <v>项</v>
      </c>
    </row>
    <row r="579" s="624" customFormat="1" ht="18" customHeight="1" spans="1:7">
      <c r="A579" s="649">
        <v>2080711</v>
      </c>
      <c r="B579" s="650" t="s">
        <v>517</v>
      </c>
      <c r="C579" s="651">
        <v>0</v>
      </c>
      <c r="D579" s="651">
        <v>107</v>
      </c>
      <c r="E579" s="652" t="str">
        <f t="shared" si="24"/>
        <v/>
      </c>
      <c r="F579" s="375" t="str">
        <f t="shared" si="25"/>
        <v>是</v>
      </c>
      <c r="G579" s="624" t="str">
        <f t="shared" si="26"/>
        <v>项</v>
      </c>
    </row>
    <row r="580" s="624" customFormat="1" ht="18" customHeight="1" spans="1:7">
      <c r="A580" s="649">
        <v>2080712</v>
      </c>
      <c r="B580" s="650" t="s">
        <v>518</v>
      </c>
      <c r="C580" s="651"/>
      <c r="D580" s="651">
        <v>10</v>
      </c>
      <c r="E580" s="652" t="str">
        <f t="shared" ref="E580:E643" si="27">IF(C580=0,"",IFERROR(D580/C580-1,0))</f>
        <v/>
      </c>
      <c r="F580" s="375" t="str">
        <f t="shared" ref="F580:F643" si="28">IF(LEN(A580)=3,"是",IF(B580&lt;&gt;"",IF(SUM(C580:D580)&lt;&gt;0,"是","否"),"是"))</f>
        <v>是</v>
      </c>
      <c r="G580" s="624" t="str">
        <f t="shared" ref="G580:G643" si="29">IF(LEN(A580)=3,"类",IF(LEN(A580)=5,"款","项"))</f>
        <v>项</v>
      </c>
    </row>
    <row r="581" s="624" customFormat="1" ht="18" customHeight="1" spans="1:7">
      <c r="A581" s="649">
        <v>2080713</v>
      </c>
      <c r="B581" s="650" t="s">
        <v>519</v>
      </c>
      <c r="C581" s="651"/>
      <c r="D581" s="651"/>
      <c r="E581" s="652" t="str">
        <f t="shared" si="27"/>
        <v/>
      </c>
      <c r="F581" s="375" t="str">
        <f t="shared" si="28"/>
        <v>否</v>
      </c>
      <c r="G581" s="624" t="str">
        <f t="shared" si="29"/>
        <v>项</v>
      </c>
    </row>
    <row r="582" s="624" customFormat="1" ht="18" customHeight="1" spans="1:7">
      <c r="A582" s="649">
        <v>2080799</v>
      </c>
      <c r="B582" s="650" t="s">
        <v>520</v>
      </c>
      <c r="C582" s="651">
        <v>2317</v>
      </c>
      <c r="D582" s="651">
        <v>3659</v>
      </c>
      <c r="E582" s="652">
        <f t="shared" si="27"/>
        <v>0.579</v>
      </c>
      <c r="F582" s="375" t="str">
        <f t="shared" si="28"/>
        <v>是</v>
      </c>
      <c r="G582" s="624" t="str">
        <f t="shared" si="29"/>
        <v>项</v>
      </c>
    </row>
    <row r="583" s="625" customFormat="1" ht="18" customHeight="1" spans="1:7">
      <c r="A583" s="644">
        <v>20808</v>
      </c>
      <c r="B583" s="648" t="s">
        <v>521</v>
      </c>
      <c r="C583" s="646">
        <f>SUM(C584:C591)</f>
        <v>1695</v>
      </c>
      <c r="D583" s="646">
        <f>((((SUM(D584:D591))+0)+0)+0)+0</f>
        <v>4016</v>
      </c>
      <c r="E583" s="647">
        <f t="shared" si="27"/>
        <v>1.369</v>
      </c>
      <c r="F583" s="382" t="str">
        <f t="shared" si="28"/>
        <v>是</v>
      </c>
      <c r="G583" s="625" t="str">
        <f t="shared" si="29"/>
        <v>款</v>
      </c>
    </row>
    <row r="584" s="624" customFormat="1" ht="18" customHeight="1" spans="1:7">
      <c r="A584" s="649">
        <v>2080801</v>
      </c>
      <c r="B584" s="650" t="s">
        <v>522</v>
      </c>
      <c r="C584" s="651">
        <v>304</v>
      </c>
      <c r="D584" s="651">
        <v>3315</v>
      </c>
      <c r="E584" s="652">
        <f t="shared" si="27"/>
        <v>9.905</v>
      </c>
      <c r="F584" s="375" t="str">
        <f t="shared" si="28"/>
        <v>是</v>
      </c>
      <c r="G584" s="624" t="str">
        <f t="shared" si="29"/>
        <v>项</v>
      </c>
    </row>
    <row r="585" s="624" customFormat="1" ht="18" customHeight="1" spans="1:7">
      <c r="A585" s="649">
        <v>2080802</v>
      </c>
      <c r="B585" s="650" t="s">
        <v>523</v>
      </c>
      <c r="C585" s="651">
        <v>11</v>
      </c>
      <c r="D585" s="651">
        <v>12</v>
      </c>
      <c r="E585" s="652">
        <f t="shared" si="27"/>
        <v>0.091</v>
      </c>
      <c r="F585" s="375" t="str">
        <f t="shared" si="28"/>
        <v>是</v>
      </c>
      <c r="G585" s="624" t="str">
        <f t="shared" si="29"/>
        <v>项</v>
      </c>
    </row>
    <row r="586" s="624" customFormat="1" ht="18" customHeight="1" spans="1:7">
      <c r="A586" s="649">
        <v>2080803</v>
      </c>
      <c r="B586" s="650" t="s">
        <v>524</v>
      </c>
      <c r="C586" s="651">
        <v>5</v>
      </c>
      <c r="D586" s="651">
        <v>158</v>
      </c>
      <c r="E586" s="652">
        <f t="shared" si="27"/>
        <v>30.6</v>
      </c>
      <c r="F586" s="375" t="str">
        <f t="shared" si="28"/>
        <v>是</v>
      </c>
      <c r="G586" s="624" t="str">
        <f t="shared" si="29"/>
        <v>项</v>
      </c>
    </row>
    <row r="587" s="624" customFormat="1" ht="18" customHeight="1" spans="1:7">
      <c r="A587" s="649">
        <v>2080805</v>
      </c>
      <c r="B587" s="650" t="s">
        <v>525</v>
      </c>
      <c r="C587" s="651">
        <v>29</v>
      </c>
      <c r="D587" s="651">
        <v>229</v>
      </c>
      <c r="E587" s="652">
        <f t="shared" si="27"/>
        <v>6.897</v>
      </c>
      <c r="F587" s="375" t="str">
        <f t="shared" si="28"/>
        <v>是</v>
      </c>
      <c r="G587" s="624" t="str">
        <f t="shared" si="29"/>
        <v>项</v>
      </c>
    </row>
    <row r="588" s="624" customFormat="1" ht="18" customHeight="1" spans="1:7">
      <c r="A588" s="649">
        <v>2080806</v>
      </c>
      <c r="B588" s="650" t="s">
        <v>526</v>
      </c>
      <c r="C588" s="651">
        <v>14</v>
      </c>
      <c r="D588" s="651">
        <v>16</v>
      </c>
      <c r="E588" s="652">
        <f t="shared" si="27"/>
        <v>0.143</v>
      </c>
      <c r="F588" s="375" t="str">
        <f t="shared" si="28"/>
        <v>是</v>
      </c>
      <c r="G588" s="624" t="str">
        <f t="shared" si="29"/>
        <v>项</v>
      </c>
    </row>
    <row r="589" s="624" customFormat="1" ht="18" customHeight="1" spans="1:7">
      <c r="A589" s="649">
        <v>2080807</v>
      </c>
      <c r="B589" s="650" t="s">
        <v>527</v>
      </c>
      <c r="C589" s="651"/>
      <c r="D589" s="651"/>
      <c r="E589" s="652" t="str">
        <f t="shared" si="27"/>
        <v/>
      </c>
      <c r="F589" s="375" t="str">
        <f t="shared" si="28"/>
        <v>否</v>
      </c>
      <c r="G589" s="624" t="str">
        <f t="shared" si="29"/>
        <v>项</v>
      </c>
    </row>
    <row r="590" s="624" customFormat="1" ht="18" customHeight="1" spans="1:7">
      <c r="A590" s="649">
        <v>2080808</v>
      </c>
      <c r="B590" s="650" t="s">
        <v>528</v>
      </c>
      <c r="C590" s="651">
        <v>10</v>
      </c>
      <c r="D590" s="651">
        <v>20</v>
      </c>
      <c r="E590" s="652">
        <f t="shared" si="27"/>
        <v>1</v>
      </c>
      <c r="F590" s="375" t="str">
        <f t="shared" si="28"/>
        <v>是</v>
      </c>
      <c r="G590" s="624" t="str">
        <f t="shared" si="29"/>
        <v>项</v>
      </c>
    </row>
    <row r="591" s="624" customFormat="1" ht="18" customHeight="1" spans="1:7">
      <c r="A591" s="649">
        <v>2080899</v>
      </c>
      <c r="B591" s="650" t="s">
        <v>529</v>
      </c>
      <c r="C591" s="651">
        <v>1322</v>
      </c>
      <c r="D591" s="651">
        <v>266</v>
      </c>
      <c r="E591" s="652">
        <f t="shared" si="27"/>
        <v>-0.799</v>
      </c>
      <c r="F591" s="375" t="str">
        <f t="shared" si="28"/>
        <v>是</v>
      </c>
      <c r="G591" s="624" t="str">
        <f t="shared" si="29"/>
        <v>项</v>
      </c>
    </row>
    <row r="592" s="625" customFormat="1" ht="18" customHeight="1" spans="1:7">
      <c r="A592" s="644">
        <v>20809</v>
      </c>
      <c r="B592" s="648" t="s">
        <v>530</v>
      </c>
      <c r="C592" s="646">
        <f>SUM(C593:C598)</f>
        <v>353</v>
      </c>
      <c r="D592" s="646">
        <f>((((SUM(D593:D598))+0)+0)+0)+0</f>
        <v>429</v>
      </c>
      <c r="E592" s="647">
        <f t="shared" si="27"/>
        <v>0.215</v>
      </c>
      <c r="F592" s="382" t="str">
        <f t="shared" si="28"/>
        <v>是</v>
      </c>
      <c r="G592" s="625" t="str">
        <f t="shared" si="29"/>
        <v>款</v>
      </c>
    </row>
    <row r="593" s="624" customFormat="1" ht="18" customHeight="1" spans="1:7">
      <c r="A593" s="649">
        <v>2080901</v>
      </c>
      <c r="B593" s="650" t="s">
        <v>531</v>
      </c>
      <c r="C593" s="651">
        <v>64</v>
      </c>
      <c r="D593" s="651">
        <v>130</v>
      </c>
      <c r="E593" s="652">
        <f t="shared" si="27"/>
        <v>1.031</v>
      </c>
      <c r="F593" s="375" t="str">
        <f t="shared" si="28"/>
        <v>是</v>
      </c>
      <c r="G593" s="624" t="str">
        <f t="shared" si="29"/>
        <v>项</v>
      </c>
    </row>
    <row r="594" s="624" customFormat="1" ht="18" customHeight="1" spans="1:7">
      <c r="A594" s="649">
        <v>2080902</v>
      </c>
      <c r="B594" s="650" t="s">
        <v>532</v>
      </c>
      <c r="C594" s="651">
        <v>166</v>
      </c>
      <c r="D594" s="651">
        <v>144</v>
      </c>
      <c r="E594" s="652">
        <f t="shared" si="27"/>
        <v>-0.133</v>
      </c>
      <c r="F594" s="375" t="str">
        <f t="shared" si="28"/>
        <v>是</v>
      </c>
      <c r="G594" s="624" t="str">
        <f t="shared" si="29"/>
        <v>项</v>
      </c>
    </row>
    <row r="595" s="624" customFormat="1" ht="18" customHeight="1" spans="1:7">
      <c r="A595" s="649">
        <v>2080903</v>
      </c>
      <c r="B595" s="650" t="s">
        <v>533</v>
      </c>
      <c r="C595" s="651">
        <v>1</v>
      </c>
      <c r="D595" s="651">
        <v>31</v>
      </c>
      <c r="E595" s="652">
        <f t="shared" si="27"/>
        <v>30</v>
      </c>
      <c r="F595" s="375" t="str">
        <f t="shared" si="28"/>
        <v>是</v>
      </c>
      <c r="G595" s="624" t="str">
        <f t="shared" si="29"/>
        <v>项</v>
      </c>
    </row>
    <row r="596" s="624" customFormat="1" ht="18" customHeight="1" spans="1:7">
      <c r="A596" s="649">
        <v>2080904</v>
      </c>
      <c r="B596" s="650" t="s">
        <v>534</v>
      </c>
      <c r="C596" s="651">
        <v>17</v>
      </c>
      <c r="D596" s="651">
        <v>17</v>
      </c>
      <c r="E596" s="652">
        <f t="shared" si="27"/>
        <v>0</v>
      </c>
      <c r="F596" s="375" t="str">
        <f t="shared" si="28"/>
        <v>是</v>
      </c>
      <c r="G596" s="624" t="str">
        <f t="shared" si="29"/>
        <v>项</v>
      </c>
    </row>
    <row r="597" s="624" customFormat="1" ht="18" customHeight="1" spans="1:7">
      <c r="A597" s="649">
        <v>2080905</v>
      </c>
      <c r="B597" s="650" t="s">
        <v>535</v>
      </c>
      <c r="C597" s="651">
        <v>78</v>
      </c>
      <c r="D597" s="651">
        <v>81</v>
      </c>
      <c r="E597" s="652">
        <f t="shared" si="27"/>
        <v>0.038</v>
      </c>
      <c r="F597" s="375" t="str">
        <f t="shared" si="28"/>
        <v>是</v>
      </c>
      <c r="G597" s="624" t="str">
        <f t="shared" si="29"/>
        <v>项</v>
      </c>
    </row>
    <row r="598" s="624" customFormat="1" ht="18" customHeight="1" spans="1:7">
      <c r="A598" s="649">
        <v>2080999</v>
      </c>
      <c r="B598" s="650" t="s">
        <v>536</v>
      </c>
      <c r="C598" s="651">
        <v>27</v>
      </c>
      <c r="D598" s="651">
        <v>26</v>
      </c>
      <c r="E598" s="652">
        <f t="shared" si="27"/>
        <v>-0.037</v>
      </c>
      <c r="F598" s="375" t="str">
        <f t="shared" si="28"/>
        <v>是</v>
      </c>
      <c r="G598" s="624" t="str">
        <f t="shared" si="29"/>
        <v>项</v>
      </c>
    </row>
    <row r="599" s="625" customFormat="1" ht="18" customHeight="1" spans="1:7">
      <c r="A599" s="644">
        <v>20810</v>
      </c>
      <c r="B599" s="648" t="s">
        <v>537</v>
      </c>
      <c r="C599" s="646">
        <f>SUM(C600:C606)</f>
        <v>638</v>
      </c>
      <c r="D599" s="646">
        <f>((((SUM(D600:D606))+0)+0)+0)+0</f>
        <v>1304</v>
      </c>
      <c r="E599" s="647">
        <f t="shared" si="27"/>
        <v>1.044</v>
      </c>
      <c r="F599" s="382" t="str">
        <f t="shared" si="28"/>
        <v>是</v>
      </c>
      <c r="G599" s="625" t="str">
        <f t="shared" si="29"/>
        <v>款</v>
      </c>
    </row>
    <row r="600" s="624" customFormat="1" ht="18" customHeight="1" spans="1:7">
      <c r="A600" s="649">
        <v>2081001</v>
      </c>
      <c r="B600" s="650" t="s">
        <v>538</v>
      </c>
      <c r="C600" s="651">
        <v>20</v>
      </c>
      <c r="D600" s="651">
        <v>375</v>
      </c>
      <c r="E600" s="652">
        <f t="shared" si="27"/>
        <v>17.75</v>
      </c>
      <c r="F600" s="375" t="str">
        <f t="shared" si="28"/>
        <v>是</v>
      </c>
      <c r="G600" s="624" t="str">
        <f t="shared" si="29"/>
        <v>项</v>
      </c>
    </row>
    <row r="601" s="624" customFormat="1" ht="18" customHeight="1" spans="1:7">
      <c r="A601" s="649">
        <v>2081002</v>
      </c>
      <c r="B601" s="650" t="s">
        <v>539</v>
      </c>
      <c r="C601" s="651">
        <v>338</v>
      </c>
      <c r="D601" s="651">
        <v>489</v>
      </c>
      <c r="E601" s="652">
        <f t="shared" si="27"/>
        <v>0.447</v>
      </c>
      <c r="F601" s="375" t="str">
        <f t="shared" si="28"/>
        <v>是</v>
      </c>
      <c r="G601" s="624" t="str">
        <f t="shared" si="29"/>
        <v>项</v>
      </c>
    </row>
    <row r="602" s="624" customFormat="1" ht="18" customHeight="1" spans="1:7">
      <c r="A602" s="649">
        <v>2081003</v>
      </c>
      <c r="B602" s="650" t="s">
        <v>540</v>
      </c>
      <c r="C602" s="651">
        <v>0</v>
      </c>
      <c r="D602" s="651">
        <v>0</v>
      </c>
      <c r="E602" s="652" t="str">
        <f t="shared" si="27"/>
        <v/>
      </c>
      <c r="F602" s="375" t="str">
        <f t="shared" si="28"/>
        <v>否</v>
      </c>
      <c r="G602" s="624" t="str">
        <f t="shared" si="29"/>
        <v>项</v>
      </c>
    </row>
    <row r="603" s="624" customFormat="1" ht="18" customHeight="1" spans="1:7">
      <c r="A603" s="649">
        <v>2081004</v>
      </c>
      <c r="B603" s="650" t="s">
        <v>541</v>
      </c>
      <c r="C603" s="651">
        <v>220</v>
      </c>
      <c r="D603" s="651">
        <v>370</v>
      </c>
      <c r="E603" s="652">
        <f t="shared" si="27"/>
        <v>0.682</v>
      </c>
      <c r="F603" s="375" t="str">
        <f t="shared" si="28"/>
        <v>是</v>
      </c>
      <c r="G603" s="624" t="str">
        <f t="shared" si="29"/>
        <v>项</v>
      </c>
    </row>
    <row r="604" s="624" customFormat="1" ht="18" customHeight="1" spans="1:7">
      <c r="A604" s="649">
        <v>2081005</v>
      </c>
      <c r="B604" s="650" t="s">
        <v>542</v>
      </c>
      <c r="C604" s="651">
        <v>60</v>
      </c>
      <c r="D604" s="651">
        <v>55</v>
      </c>
      <c r="E604" s="652">
        <f t="shared" si="27"/>
        <v>-0.083</v>
      </c>
      <c r="F604" s="375" t="str">
        <f t="shared" si="28"/>
        <v>是</v>
      </c>
      <c r="G604" s="624" t="str">
        <f t="shared" si="29"/>
        <v>项</v>
      </c>
    </row>
    <row r="605" s="624" customFormat="1" ht="18" customHeight="1" spans="1:7">
      <c r="A605" s="649">
        <v>2081006</v>
      </c>
      <c r="B605" s="650" t="s">
        <v>543</v>
      </c>
      <c r="C605" s="651">
        <v>0</v>
      </c>
      <c r="D605" s="651">
        <v>15</v>
      </c>
      <c r="E605" s="652" t="str">
        <f t="shared" si="27"/>
        <v/>
      </c>
      <c r="F605" s="375" t="str">
        <f t="shared" si="28"/>
        <v>是</v>
      </c>
      <c r="G605" s="624" t="str">
        <f t="shared" si="29"/>
        <v>项</v>
      </c>
    </row>
    <row r="606" s="624" customFormat="1" ht="18" customHeight="1" spans="1:7">
      <c r="A606" s="649">
        <v>2081099</v>
      </c>
      <c r="B606" s="650" t="s">
        <v>544</v>
      </c>
      <c r="C606" s="651"/>
      <c r="D606" s="651"/>
      <c r="E606" s="652" t="str">
        <f t="shared" si="27"/>
        <v/>
      </c>
      <c r="F606" s="375" t="str">
        <f t="shared" si="28"/>
        <v>否</v>
      </c>
      <c r="G606" s="624" t="str">
        <f t="shared" si="29"/>
        <v>项</v>
      </c>
    </row>
    <row r="607" s="625" customFormat="1" ht="18" customHeight="1" spans="1:7">
      <c r="A607" s="644">
        <v>20811</v>
      </c>
      <c r="B607" s="648" t="s">
        <v>545</v>
      </c>
      <c r="C607" s="646">
        <f>SUM(C608:C615)</f>
        <v>881</v>
      </c>
      <c r="D607" s="646">
        <f>((((SUM(D608:D615))+0)+0)+0)+0</f>
        <v>741</v>
      </c>
      <c r="E607" s="647">
        <f t="shared" si="27"/>
        <v>-0.159</v>
      </c>
      <c r="F607" s="382" t="str">
        <f t="shared" si="28"/>
        <v>是</v>
      </c>
      <c r="G607" s="625" t="str">
        <f t="shared" si="29"/>
        <v>款</v>
      </c>
    </row>
    <row r="608" s="624" customFormat="1" ht="18" customHeight="1" spans="1:7">
      <c r="A608" s="649">
        <v>2081101</v>
      </c>
      <c r="B608" s="650" t="s">
        <v>142</v>
      </c>
      <c r="C608" s="651">
        <v>120</v>
      </c>
      <c r="D608" s="651">
        <v>128</v>
      </c>
      <c r="E608" s="652">
        <f t="shared" si="27"/>
        <v>0.067</v>
      </c>
      <c r="F608" s="375" t="str">
        <f t="shared" si="28"/>
        <v>是</v>
      </c>
      <c r="G608" s="624" t="str">
        <f t="shared" si="29"/>
        <v>项</v>
      </c>
    </row>
    <row r="609" s="624" customFormat="1" ht="18" customHeight="1" spans="1:7">
      <c r="A609" s="649">
        <v>2081102</v>
      </c>
      <c r="B609" s="650" t="s">
        <v>143</v>
      </c>
      <c r="C609" s="651"/>
      <c r="D609" s="651"/>
      <c r="E609" s="652" t="str">
        <f t="shared" si="27"/>
        <v/>
      </c>
      <c r="F609" s="375" t="str">
        <f t="shared" si="28"/>
        <v>否</v>
      </c>
      <c r="G609" s="624" t="str">
        <f t="shared" si="29"/>
        <v>项</v>
      </c>
    </row>
    <row r="610" s="624" customFormat="1" ht="18" customHeight="1" spans="1:7">
      <c r="A610" s="649">
        <v>2081103</v>
      </c>
      <c r="B610" s="650" t="s">
        <v>144</v>
      </c>
      <c r="C610" s="651"/>
      <c r="D610" s="651"/>
      <c r="E610" s="652" t="str">
        <f t="shared" si="27"/>
        <v/>
      </c>
      <c r="F610" s="375" t="str">
        <f t="shared" si="28"/>
        <v>否</v>
      </c>
      <c r="G610" s="624" t="str">
        <f t="shared" si="29"/>
        <v>项</v>
      </c>
    </row>
    <row r="611" s="624" customFormat="1" ht="18" customHeight="1" spans="1:7">
      <c r="A611" s="649">
        <v>2081104</v>
      </c>
      <c r="B611" s="650" t="s">
        <v>546</v>
      </c>
      <c r="C611" s="651">
        <v>43</v>
      </c>
      <c r="D611" s="651">
        <v>111</v>
      </c>
      <c r="E611" s="652">
        <f t="shared" si="27"/>
        <v>1.581</v>
      </c>
      <c r="F611" s="375" t="str">
        <f t="shared" si="28"/>
        <v>是</v>
      </c>
      <c r="G611" s="624" t="str">
        <f t="shared" si="29"/>
        <v>项</v>
      </c>
    </row>
    <row r="612" s="624" customFormat="1" ht="18" customHeight="1" spans="1:7">
      <c r="A612" s="649">
        <v>2081105</v>
      </c>
      <c r="B612" s="650" t="s">
        <v>547</v>
      </c>
      <c r="C612" s="651">
        <v>106</v>
      </c>
      <c r="D612" s="651">
        <v>5</v>
      </c>
      <c r="E612" s="652">
        <f t="shared" si="27"/>
        <v>-0.953</v>
      </c>
      <c r="F612" s="375" t="str">
        <f t="shared" si="28"/>
        <v>是</v>
      </c>
      <c r="G612" s="624" t="str">
        <f t="shared" si="29"/>
        <v>项</v>
      </c>
    </row>
    <row r="613" s="624" customFormat="1" ht="18" customHeight="1" spans="1:7">
      <c r="A613" s="649">
        <v>2081106</v>
      </c>
      <c r="B613" s="650" t="s">
        <v>548</v>
      </c>
      <c r="C613" s="651">
        <v>5</v>
      </c>
      <c r="D613" s="651">
        <v>0</v>
      </c>
      <c r="E613" s="652">
        <f t="shared" si="27"/>
        <v>-1</v>
      </c>
      <c r="F613" s="375" t="str">
        <f t="shared" si="28"/>
        <v>是</v>
      </c>
      <c r="G613" s="624" t="str">
        <f t="shared" si="29"/>
        <v>项</v>
      </c>
    </row>
    <row r="614" s="624" customFormat="1" ht="18" customHeight="1" spans="1:7">
      <c r="A614" s="649">
        <v>2081107</v>
      </c>
      <c r="B614" s="650" t="s">
        <v>549</v>
      </c>
      <c r="C614" s="651">
        <v>602</v>
      </c>
      <c r="D614" s="651">
        <v>497</v>
      </c>
      <c r="E614" s="652">
        <f t="shared" si="27"/>
        <v>-0.174</v>
      </c>
      <c r="F614" s="375" t="str">
        <f t="shared" si="28"/>
        <v>是</v>
      </c>
      <c r="G614" s="624" t="str">
        <f t="shared" si="29"/>
        <v>项</v>
      </c>
    </row>
    <row r="615" s="624" customFormat="1" ht="18" customHeight="1" spans="1:7">
      <c r="A615" s="649">
        <v>2081199</v>
      </c>
      <c r="B615" s="650" t="s">
        <v>550</v>
      </c>
      <c r="C615" s="651">
        <v>5</v>
      </c>
      <c r="D615" s="651"/>
      <c r="E615" s="652">
        <f t="shared" si="27"/>
        <v>-1</v>
      </c>
      <c r="F615" s="375" t="str">
        <f t="shared" si="28"/>
        <v>是</v>
      </c>
      <c r="G615" s="624" t="str">
        <f t="shared" si="29"/>
        <v>项</v>
      </c>
    </row>
    <row r="616" s="625" customFormat="1" ht="18" customHeight="1" spans="1:7">
      <c r="A616" s="644">
        <v>20816</v>
      </c>
      <c r="B616" s="648" t="s">
        <v>551</v>
      </c>
      <c r="C616" s="646">
        <f>SUM(C617:C621)</f>
        <v>90</v>
      </c>
      <c r="D616" s="646">
        <f>((((SUM(D617:D621))+0)+0)+0)+0</f>
        <v>102</v>
      </c>
      <c r="E616" s="647">
        <f t="shared" si="27"/>
        <v>0.133</v>
      </c>
      <c r="F616" s="382" t="str">
        <f t="shared" si="28"/>
        <v>是</v>
      </c>
      <c r="G616" s="625" t="str">
        <f t="shared" si="29"/>
        <v>款</v>
      </c>
    </row>
    <row r="617" s="624" customFormat="1" ht="18" customHeight="1" spans="1:7">
      <c r="A617" s="649">
        <v>2081601</v>
      </c>
      <c r="B617" s="650" t="s">
        <v>142</v>
      </c>
      <c r="C617" s="651">
        <v>78</v>
      </c>
      <c r="D617" s="651">
        <v>91</v>
      </c>
      <c r="E617" s="652">
        <f t="shared" si="27"/>
        <v>0.167</v>
      </c>
      <c r="F617" s="375" t="str">
        <f t="shared" si="28"/>
        <v>是</v>
      </c>
      <c r="G617" s="624" t="str">
        <f t="shared" si="29"/>
        <v>项</v>
      </c>
    </row>
    <row r="618" s="624" customFormat="1" ht="18" customHeight="1" spans="1:7">
      <c r="A618" s="649">
        <v>2081602</v>
      </c>
      <c r="B618" s="650" t="s">
        <v>143</v>
      </c>
      <c r="C618" s="651">
        <v>5</v>
      </c>
      <c r="D618" s="651">
        <v>5</v>
      </c>
      <c r="E618" s="652">
        <f t="shared" si="27"/>
        <v>0</v>
      </c>
      <c r="F618" s="375" t="str">
        <f t="shared" si="28"/>
        <v>是</v>
      </c>
      <c r="G618" s="624" t="str">
        <f t="shared" si="29"/>
        <v>项</v>
      </c>
    </row>
    <row r="619" s="624" customFormat="1" ht="18" customHeight="1" spans="1:7">
      <c r="A619" s="649">
        <v>2081603</v>
      </c>
      <c r="B619" s="650" t="s">
        <v>144</v>
      </c>
      <c r="C619" s="651"/>
      <c r="D619" s="651"/>
      <c r="E619" s="652" t="str">
        <f t="shared" si="27"/>
        <v/>
      </c>
      <c r="F619" s="375" t="str">
        <f t="shared" si="28"/>
        <v>否</v>
      </c>
      <c r="G619" s="624" t="str">
        <f t="shared" si="29"/>
        <v>项</v>
      </c>
    </row>
    <row r="620" s="624" customFormat="1" ht="18" customHeight="1" spans="1:7">
      <c r="A620" s="653">
        <v>2081650</v>
      </c>
      <c r="B620" s="650" t="s">
        <v>151</v>
      </c>
      <c r="C620" s="651"/>
      <c r="D620" s="651"/>
      <c r="E620" s="652" t="str">
        <f t="shared" si="27"/>
        <v/>
      </c>
      <c r="F620" s="375" t="str">
        <f t="shared" si="28"/>
        <v>否</v>
      </c>
      <c r="G620" s="624" t="str">
        <f t="shared" si="29"/>
        <v>项</v>
      </c>
    </row>
    <row r="621" s="624" customFormat="1" ht="18" customHeight="1" spans="1:7">
      <c r="A621" s="649">
        <v>2081699</v>
      </c>
      <c r="B621" s="650" t="s">
        <v>552</v>
      </c>
      <c r="C621" s="651">
        <v>7</v>
      </c>
      <c r="D621" s="651">
        <v>6</v>
      </c>
      <c r="E621" s="652">
        <f t="shared" si="27"/>
        <v>-0.143</v>
      </c>
      <c r="F621" s="375" t="str">
        <f t="shared" si="28"/>
        <v>是</v>
      </c>
      <c r="G621" s="624" t="str">
        <f t="shared" si="29"/>
        <v>项</v>
      </c>
    </row>
    <row r="622" s="625" customFormat="1" ht="18" customHeight="1" spans="1:7">
      <c r="A622" s="644">
        <v>20819</v>
      </c>
      <c r="B622" s="648" t="s">
        <v>553</v>
      </c>
      <c r="C622" s="654">
        <f>SUM(C623:C624)</f>
        <v>9264</v>
      </c>
      <c r="D622" s="654">
        <f>((((SUM(D623:D624))+0)+0)+0)+0</f>
        <v>6237</v>
      </c>
      <c r="E622" s="647">
        <f t="shared" si="27"/>
        <v>-0.327</v>
      </c>
      <c r="F622" s="382" t="str">
        <f t="shared" si="28"/>
        <v>是</v>
      </c>
      <c r="G622" s="625" t="str">
        <f t="shared" si="29"/>
        <v>款</v>
      </c>
    </row>
    <row r="623" s="624" customFormat="1" ht="18" customHeight="1" spans="1:7">
      <c r="A623" s="649">
        <v>2081901</v>
      </c>
      <c r="B623" s="650" t="s">
        <v>554</v>
      </c>
      <c r="C623" s="651">
        <v>3891</v>
      </c>
      <c r="D623" s="651">
        <v>567</v>
      </c>
      <c r="E623" s="652">
        <f t="shared" si="27"/>
        <v>-0.854</v>
      </c>
      <c r="F623" s="375" t="str">
        <f t="shared" si="28"/>
        <v>是</v>
      </c>
      <c r="G623" s="624" t="str">
        <f t="shared" si="29"/>
        <v>项</v>
      </c>
    </row>
    <row r="624" s="624" customFormat="1" ht="18" customHeight="1" spans="1:7">
      <c r="A624" s="649">
        <v>2081902</v>
      </c>
      <c r="B624" s="650" t="s">
        <v>555</v>
      </c>
      <c r="C624" s="651">
        <v>5373</v>
      </c>
      <c r="D624" s="651">
        <v>5670</v>
      </c>
      <c r="E624" s="652">
        <f t="shared" si="27"/>
        <v>0.055</v>
      </c>
      <c r="F624" s="375" t="str">
        <f t="shared" si="28"/>
        <v>是</v>
      </c>
      <c r="G624" s="624" t="str">
        <f t="shared" si="29"/>
        <v>项</v>
      </c>
    </row>
    <row r="625" s="625" customFormat="1" ht="18" customHeight="1" spans="1:7">
      <c r="A625" s="644">
        <v>20820</v>
      </c>
      <c r="B625" s="648" t="s">
        <v>556</v>
      </c>
      <c r="C625" s="646">
        <f>SUM(C626:C627)</f>
        <v>54</v>
      </c>
      <c r="D625" s="646">
        <f>((((SUM(D626:D627))+0)+0)+0)+0</f>
        <v>584</v>
      </c>
      <c r="E625" s="647">
        <f t="shared" si="27"/>
        <v>9.815</v>
      </c>
      <c r="F625" s="382" t="str">
        <f t="shared" si="28"/>
        <v>是</v>
      </c>
      <c r="G625" s="625" t="str">
        <f t="shared" si="29"/>
        <v>款</v>
      </c>
    </row>
    <row r="626" s="624" customFormat="1" ht="18" customHeight="1" spans="1:7">
      <c r="A626" s="649">
        <v>2082001</v>
      </c>
      <c r="B626" s="650" t="s">
        <v>557</v>
      </c>
      <c r="C626" s="651">
        <v>50</v>
      </c>
      <c r="D626" s="651">
        <v>549</v>
      </c>
      <c r="E626" s="652">
        <f t="shared" si="27"/>
        <v>9.98</v>
      </c>
      <c r="F626" s="375" t="str">
        <f t="shared" si="28"/>
        <v>是</v>
      </c>
      <c r="G626" s="624" t="str">
        <f t="shared" si="29"/>
        <v>项</v>
      </c>
    </row>
    <row r="627" s="626" customFormat="1" ht="18" customHeight="1" spans="1:7">
      <c r="A627" s="649">
        <v>2082002</v>
      </c>
      <c r="B627" s="650" t="s">
        <v>558</v>
      </c>
      <c r="C627" s="651">
        <v>4</v>
      </c>
      <c r="D627" s="651">
        <v>35</v>
      </c>
      <c r="E627" s="652">
        <f t="shared" si="27"/>
        <v>7.75</v>
      </c>
      <c r="F627" s="375" t="str">
        <f t="shared" si="28"/>
        <v>是</v>
      </c>
      <c r="G627" s="624" t="str">
        <f t="shared" si="29"/>
        <v>项</v>
      </c>
    </row>
    <row r="628" s="625" customFormat="1" ht="18" customHeight="1" spans="1:7">
      <c r="A628" s="644">
        <v>20821</v>
      </c>
      <c r="B628" s="648" t="s">
        <v>559</v>
      </c>
      <c r="C628" s="654">
        <f>SUM(C629:C630)</f>
        <v>678</v>
      </c>
      <c r="D628" s="654">
        <f>((((SUM(D629:D630))+0)+0)+0)+0</f>
        <v>632</v>
      </c>
      <c r="E628" s="647">
        <f t="shared" si="27"/>
        <v>-0.068</v>
      </c>
      <c r="F628" s="382" t="str">
        <f t="shared" si="28"/>
        <v>是</v>
      </c>
      <c r="G628" s="625" t="str">
        <f t="shared" si="29"/>
        <v>款</v>
      </c>
    </row>
    <row r="629" s="624" customFormat="1" ht="18" customHeight="1" spans="1:7">
      <c r="A629" s="649">
        <v>2082101</v>
      </c>
      <c r="B629" s="650" t="s">
        <v>560</v>
      </c>
      <c r="C629" s="651">
        <v>667</v>
      </c>
      <c r="D629" s="651">
        <v>50</v>
      </c>
      <c r="E629" s="652">
        <f t="shared" si="27"/>
        <v>-0.925</v>
      </c>
      <c r="F629" s="375" t="str">
        <f t="shared" si="28"/>
        <v>是</v>
      </c>
      <c r="G629" s="624" t="str">
        <f t="shared" si="29"/>
        <v>项</v>
      </c>
    </row>
    <row r="630" s="624" customFormat="1" ht="18" customHeight="1" spans="1:7">
      <c r="A630" s="649">
        <v>2082102</v>
      </c>
      <c r="B630" s="650" t="s">
        <v>561</v>
      </c>
      <c r="C630" s="651">
        <v>11</v>
      </c>
      <c r="D630" s="651">
        <v>582</v>
      </c>
      <c r="E630" s="652">
        <f t="shared" si="27"/>
        <v>51.909</v>
      </c>
      <c r="F630" s="375" t="str">
        <f t="shared" si="28"/>
        <v>是</v>
      </c>
      <c r="G630" s="624" t="str">
        <f t="shared" si="29"/>
        <v>项</v>
      </c>
    </row>
    <row r="631" s="625" customFormat="1" ht="18" customHeight="1" spans="1:7">
      <c r="A631" s="644">
        <v>20824</v>
      </c>
      <c r="B631" s="648" t="s">
        <v>562</v>
      </c>
      <c r="C631" s="654">
        <f>SUM(C632:C633)</f>
        <v>0</v>
      </c>
      <c r="D631" s="654">
        <f>((((SUM(D632:D633))+0)+0)+0)+0</f>
        <v>0</v>
      </c>
      <c r="E631" s="647" t="str">
        <f t="shared" si="27"/>
        <v/>
      </c>
      <c r="F631" s="382" t="str">
        <f t="shared" si="28"/>
        <v>否</v>
      </c>
      <c r="G631" s="625" t="str">
        <f t="shared" si="29"/>
        <v>款</v>
      </c>
    </row>
    <row r="632" s="624" customFormat="1" ht="18" customHeight="1" spans="1:7">
      <c r="A632" s="649">
        <v>2082401</v>
      </c>
      <c r="B632" s="650" t="s">
        <v>563</v>
      </c>
      <c r="C632" s="651"/>
      <c r="D632" s="651"/>
      <c r="E632" s="652" t="str">
        <f t="shared" si="27"/>
        <v/>
      </c>
      <c r="F632" s="375" t="str">
        <f t="shared" si="28"/>
        <v>否</v>
      </c>
      <c r="G632" s="624" t="str">
        <f t="shared" si="29"/>
        <v>项</v>
      </c>
    </row>
    <row r="633" s="624" customFormat="1" ht="18" customHeight="1" spans="1:7">
      <c r="A633" s="649">
        <v>2082402</v>
      </c>
      <c r="B633" s="650" t="s">
        <v>564</v>
      </c>
      <c r="C633" s="651"/>
      <c r="D633" s="651"/>
      <c r="E633" s="652" t="str">
        <f t="shared" si="27"/>
        <v/>
      </c>
      <c r="F633" s="375" t="str">
        <f t="shared" si="28"/>
        <v>否</v>
      </c>
      <c r="G633" s="624" t="str">
        <f t="shared" si="29"/>
        <v>项</v>
      </c>
    </row>
    <row r="634" s="625" customFormat="1" ht="18" customHeight="1" spans="1:7">
      <c r="A634" s="644">
        <v>20825</v>
      </c>
      <c r="B634" s="648" t="s">
        <v>565</v>
      </c>
      <c r="C634" s="654">
        <f>SUM(C635:C636)</f>
        <v>32</v>
      </c>
      <c r="D634" s="654">
        <f>((((SUM(D635:D636))+0)+0)+0)+0</f>
        <v>7</v>
      </c>
      <c r="E634" s="647">
        <f t="shared" si="27"/>
        <v>-0.781</v>
      </c>
      <c r="F634" s="382" t="str">
        <f t="shared" si="28"/>
        <v>是</v>
      </c>
      <c r="G634" s="625" t="str">
        <f t="shared" si="29"/>
        <v>款</v>
      </c>
    </row>
    <row r="635" s="624" customFormat="1" ht="18" customHeight="1" spans="1:7">
      <c r="A635" s="649">
        <v>2082501</v>
      </c>
      <c r="B635" s="650" t="s">
        <v>566</v>
      </c>
      <c r="C635" s="651">
        <v>5</v>
      </c>
      <c r="D635" s="651">
        <v>4</v>
      </c>
      <c r="E635" s="652">
        <f t="shared" si="27"/>
        <v>-0.2</v>
      </c>
      <c r="F635" s="375" t="str">
        <f t="shared" si="28"/>
        <v>是</v>
      </c>
      <c r="G635" s="624" t="str">
        <f t="shared" si="29"/>
        <v>项</v>
      </c>
    </row>
    <row r="636" s="624" customFormat="1" ht="18" customHeight="1" spans="1:7">
      <c r="A636" s="649">
        <v>2082502</v>
      </c>
      <c r="B636" s="650" t="s">
        <v>567</v>
      </c>
      <c r="C636" s="651">
        <v>27</v>
      </c>
      <c r="D636" s="651">
        <v>3</v>
      </c>
      <c r="E636" s="652">
        <f t="shared" si="27"/>
        <v>-0.889</v>
      </c>
      <c r="F636" s="375" t="str">
        <f t="shared" si="28"/>
        <v>是</v>
      </c>
      <c r="G636" s="624" t="str">
        <f t="shared" si="29"/>
        <v>项</v>
      </c>
    </row>
    <row r="637" s="625" customFormat="1" ht="18" customHeight="1" spans="1:7">
      <c r="A637" s="644">
        <v>20826</v>
      </c>
      <c r="B637" s="648" t="s">
        <v>568</v>
      </c>
      <c r="C637" s="646">
        <f>SUM(C638:C640)</f>
        <v>348</v>
      </c>
      <c r="D637" s="646">
        <f>((((SUM(D638:D640))+0)+0)+0)+0</f>
        <v>103</v>
      </c>
      <c r="E637" s="647">
        <f t="shared" si="27"/>
        <v>-0.704</v>
      </c>
      <c r="F637" s="382" t="str">
        <f t="shared" si="28"/>
        <v>是</v>
      </c>
      <c r="G637" s="625" t="str">
        <f t="shared" si="29"/>
        <v>款</v>
      </c>
    </row>
    <row r="638" s="624" customFormat="1" ht="18" customHeight="1" spans="1:7">
      <c r="A638" s="649">
        <v>2082601</v>
      </c>
      <c r="B638" s="650" t="s">
        <v>569</v>
      </c>
      <c r="C638" s="651"/>
      <c r="D638" s="651"/>
      <c r="E638" s="652" t="str">
        <f t="shared" si="27"/>
        <v/>
      </c>
      <c r="F638" s="375" t="str">
        <f t="shared" si="28"/>
        <v>否</v>
      </c>
      <c r="G638" s="624" t="str">
        <f t="shared" si="29"/>
        <v>项</v>
      </c>
    </row>
    <row r="639" s="624" customFormat="1" ht="18" customHeight="1" spans="1:7">
      <c r="A639" s="649">
        <v>2082602</v>
      </c>
      <c r="B639" s="650" t="s">
        <v>570</v>
      </c>
      <c r="C639" s="651">
        <v>348</v>
      </c>
      <c r="D639" s="651">
        <v>103</v>
      </c>
      <c r="E639" s="652">
        <f t="shared" si="27"/>
        <v>-0.704</v>
      </c>
      <c r="F639" s="375" t="str">
        <f t="shared" si="28"/>
        <v>是</v>
      </c>
      <c r="G639" s="624" t="str">
        <f t="shared" si="29"/>
        <v>项</v>
      </c>
    </row>
    <row r="640" s="624" customFormat="1" ht="18" customHeight="1" spans="1:7">
      <c r="A640" s="649">
        <v>2082699</v>
      </c>
      <c r="B640" s="650" t="s">
        <v>571</v>
      </c>
      <c r="C640" s="651"/>
      <c r="D640" s="651"/>
      <c r="E640" s="652" t="str">
        <f t="shared" si="27"/>
        <v/>
      </c>
      <c r="F640" s="375" t="str">
        <f t="shared" si="28"/>
        <v>否</v>
      </c>
      <c r="G640" s="624" t="str">
        <f t="shared" si="29"/>
        <v>项</v>
      </c>
    </row>
    <row r="641" s="625" customFormat="1" ht="18" customHeight="1" spans="1:7">
      <c r="A641" s="644">
        <v>20827</v>
      </c>
      <c r="B641" s="648" t="s">
        <v>572</v>
      </c>
      <c r="C641" s="654">
        <f>SUM(C642:C644)</f>
        <v>0</v>
      </c>
      <c r="D641" s="654">
        <f>((((SUM(D642:D644))+0)+0)+0)+0</f>
        <v>0</v>
      </c>
      <c r="E641" s="647" t="str">
        <f t="shared" si="27"/>
        <v/>
      </c>
      <c r="F641" s="382" t="str">
        <f t="shared" si="28"/>
        <v>否</v>
      </c>
      <c r="G641" s="625" t="str">
        <f t="shared" si="29"/>
        <v>款</v>
      </c>
    </row>
    <row r="642" s="624" customFormat="1" ht="18" customHeight="1" spans="1:7">
      <c r="A642" s="649">
        <v>2082701</v>
      </c>
      <c r="B642" s="650" t="s">
        <v>573</v>
      </c>
      <c r="C642" s="651"/>
      <c r="D642" s="651"/>
      <c r="E642" s="652" t="str">
        <f t="shared" si="27"/>
        <v/>
      </c>
      <c r="F642" s="375" t="str">
        <f t="shared" si="28"/>
        <v>否</v>
      </c>
      <c r="G642" s="624" t="str">
        <f t="shared" si="29"/>
        <v>项</v>
      </c>
    </row>
    <row r="643" s="624" customFormat="1" ht="18" customHeight="1" spans="1:7">
      <c r="A643" s="649">
        <v>2082702</v>
      </c>
      <c r="B643" s="650" t="s">
        <v>574</v>
      </c>
      <c r="C643" s="651"/>
      <c r="D643" s="651"/>
      <c r="E643" s="652" t="str">
        <f t="shared" si="27"/>
        <v/>
      </c>
      <c r="F643" s="375" t="str">
        <f t="shared" si="28"/>
        <v>否</v>
      </c>
      <c r="G643" s="624" t="str">
        <f t="shared" si="29"/>
        <v>项</v>
      </c>
    </row>
    <row r="644" s="624" customFormat="1" ht="18" customHeight="1" spans="1:7">
      <c r="A644" s="649">
        <v>2082799</v>
      </c>
      <c r="B644" s="650" t="s">
        <v>575</v>
      </c>
      <c r="C644" s="651"/>
      <c r="D644" s="651"/>
      <c r="E644" s="652" t="str">
        <f t="shared" ref="E644:E707" si="30">IF(C644=0,"",IFERROR(D644/C644-1,0))</f>
        <v/>
      </c>
      <c r="F644" s="375" t="str">
        <f t="shared" ref="F644:F707" si="31">IF(LEN(A644)=3,"是",IF(B644&lt;&gt;"",IF(SUM(C644:D644)&lt;&gt;0,"是","否"),"是"))</f>
        <v>否</v>
      </c>
      <c r="G644" s="624" t="str">
        <f t="shared" ref="G644:G707" si="32">IF(LEN(A644)=3,"类",IF(LEN(A644)=5,"款","项"))</f>
        <v>项</v>
      </c>
    </row>
    <row r="645" s="625" customFormat="1" ht="18" customHeight="1" spans="1:7">
      <c r="A645" s="644">
        <v>20828</v>
      </c>
      <c r="B645" s="648" t="s">
        <v>576</v>
      </c>
      <c r="C645" s="646">
        <f>SUM(C646:C653)</f>
        <v>170</v>
      </c>
      <c r="D645" s="646">
        <f>((((SUM(D646:D653))+0)+0)+0)+0</f>
        <v>172</v>
      </c>
      <c r="E645" s="647">
        <f t="shared" si="30"/>
        <v>0.012</v>
      </c>
      <c r="F645" s="382" t="str">
        <f t="shared" si="31"/>
        <v>是</v>
      </c>
      <c r="G645" s="625" t="str">
        <f t="shared" si="32"/>
        <v>款</v>
      </c>
    </row>
    <row r="646" s="624" customFormat="1" ht="18" customHeight="1" spans="1:7">
      <c r="A646" s="649">
        <v>2082801</v>
      </c>
      <c r="B646" s="650" t="s">
        <v>142</v>
      </c>
      <c r="C646" s="651">
        <v>168</v>
      </c>
      <c r="D646" s="651">
        <v>167</v>
      </c>
      <c r="E646" s="652">
        <f t="shared" si="30"/>
        <v>-0.006</v>
      </c>
      <c r="F646" s="375" t="str">
        <f t="shared" si="31"/>
        <v>是</v>
      </c>
      <c r="G646" s="624" t="str">
        <f t="shared" si="32"/>
        <v>项</v>
      </c>
    </row>
    <row r="647" s="624" customFormat="1" ht="18" customHeight="1" spans="1:7">
      <c r="A647" s="649">
        <v>2082802</v>
      </c>
      <c r="B647" s="650" t="s">
        <v>143</v>
      </c>
      <c r="C647" s="651"/>
      <c r="D647" s="651"/>
      <c r="E647" s="652" t="str">
        <f t="shared" si="30"/>
        <v/>
      </c>
      <c r="F647" s="375" t="str">
        <f t="shared" si="31"/>
        <v>否</v>
      </c>
      <c r="G647" s="624" t="str">
        <f t="shared" si="32"/>
        <v>项</v>
      </c>
    </row>
    <row r="648" s="624" customFormat="1" ht="18" customHeight="1" spans="1:7">
      <c r="A648" s="649">
        <v>2082803</v>
      </c>
      <c r="B648" s="650" t="s">
        <v>144</v>
      </c>
      <c r="C648" s="651"/>
      <c r="D648" s="651"/>
      <c r="E648" s="652" t="str">
        <f t="shared" si="30"/>
        <v/>
      </c>
      <c r="F648" s="375" t="str">
        <f t="shared" si="31"/>
        <v>否</v>
      </c>
      <c r="G648" s="624" t="str">
        <f t="shared" si="32"/>
        <v>项</v>
      </c>
    </row>
    <row r="649" s="624" customFormat="1" ht="18" customHeight="1" spans="1:7">
      <c r="A649" s="649">
        <v>2082804</v>
      </c>
      <c r="B649" s="650" t="s">
        <v>577</v>
      </c>
      <c r="C649" s="651">
        <v>2</v>
      </c>
      <c r="D649" s="651">
        <v>5</v>
      </c>
      <c r="E649" s="652">
        <f t="shared" si="30"/>
        <v>1.5</v>
      </c>
      <c r="F649" s="375" t="str">
        <f t="shared" si="31"/>
        <v>是</v>
      </c>
      <c r="G649" s="624" t="str">
        <f t="shared" si="32"/>
        <v>项</v>
      </c>
    </row>
    <row r="650" s="624" customFormat="1" ht="18" customHeight="1" spans="1:7">
      <c r="A650" s="649">
        <v>2082805</v>
      </c>
      <c r="B650" s="650" t="s">
        <v>578</v>
      </c>
      <c r="C650" s="651"/>
      <c r="D650" s="651"/>
      <c r="E650" s="652" t="str">
        <f t="shared" si="30"/>
        <v/>
      </c>
      <c r="F650" s="375" t="str">
        <f t="shared" si="31"/>
        <v>否</v>
      </c>
      <c r="G650" s="624" t="str">
        <f t="shared" si="32"/>
        <v>项</v>
      </c>
    </row>
    <row r="651" s="624" customFormat="1" ht="18" customHeight="1" spans="1:7">
      <c r="A651" s="649">
        <v>2082806</v>
      </c>
      <c r="B651" s="650" t="s">
        <v>182</v>
      </c>
      <c r="C651" s="651"/>
      <c r="D651" s="651"/>
      <c r="E651" s="652" t="str">
        <f t="shared" si="30"/>
        <v/>
      </c>
      <c r="F651" s="375" t="str">
        <f t="shared" si="31"/>
        <v>否</v>
      </c>
      <c r="G651" s="624" t="str">
        <f t="shared" si="32"/>
        <v>项</v>
      </c>
    </row>
    <row r="652" s="624" customFormat="1" ht="18" customHeight="1" spans="1:7">
      <c r="A652" s="649">
        <v>2082850</v>
      </c>
      <c r="B652" s="650" t="s">
        <v>151</v>
      </c>
      <c r="C652" s="651"/>
      <c r="D652" s="651"/>
      <c r="E652" s="652" t="str">
        <f t="shared" si="30"/>
        <v/>
      </c>
      <c r="F652" s="375" t="str">
        <f t="shared" si="31"/>
        <v>否</v>
      </c>
      <c r="G652" s="624" t="str">
        <f t="shared" si="32"/>
        <v>项</v>
      </c>
    </row>
    <row r="653" s="624" customFormat="1" ht="18" customHeight="1" spans="1:7">
      <c r="A653" s="649">
        <v>2082899</v>
      </c>
      <c r="B653" s="650" t="s">
        <v>579</v>
      </c>
      <c r="C653" s="651"/>
      <c r="D653" s="651"/>
      <c r="E653" s="652" t="str">
        <f t="shared" si="30"/>
        <v/>
      </c>
      <c r="F653" s="375" t="str">
        <f t="shared" si="31"/>
        <v>否</v>
      </c>
      <c r="G653" s="624" t="str">
        <f t="shared" si="32"/>
        <v>项</v>
      </c>
    </row>
    <row r="654" s="625" customFormat="1" ht="18" customHeight="1" spans="1:7">
      <c r="A654" s="644">
        <v>20830</v>
      </c>
      <c r="B654" s="648" t="s">
        <v>580</v>
      </c>
      <c r="C654" s="654">
        <f>SUM(C655:C656)</f>
        <v>50</v>
      </c>
      <c r="D654" s="654">
        <f>((((SUM(D655:D656))+0)+0)+0)+0</f>
        <v>47</v>
      </c>
      <c r="E654" s="647">
        <f t="shared" si="30"/>
        <v>-0.06</v>
      </c>
      <c r="F654" s="382" t="str">
        <f t="shared" si="31"/>
        <v>是</v>
      </c>
      <c r="G654" s="625" t="str">
        <f t="shared" si="32"/>
        <v>款</v>
      </c>
    </row>
    <row r="655" s="624" customFormat="1" ht="18" customHeight="1" spans="1:7">
      <c r="A655" s="649">
        <v>2083001</v>
      </c>
      <c r="B655" s="650" t="s">
        <v>581</v>
      </c>
      <c r="C655" s="651">
        <v>50</v>
      </c>
      <c r="D655" s="651">
        <v>47</v>
      </c>
      <c r="E655" s="652">
        <f t="shared" si="30"/>
        <v>-0.06</v>
      </c>
      <c r="F655" s="375" t="str">
        <f t="shared" si="31"/>
        <v>是</v>
      </c>
      <c r="G655" s="624" t="str">
        <f t="shared" si="32"/>
        <v>项</v>
      </c>
    </row>
    <row r="656" s="624" customFormat="1" ht="18" customHeight="1" spans="1:7">
      <c r="A656" s="649">
        <v>2083099</v>
      </c>
      <c r="B656" s="650" t="s">
        <v>582</v>
      </c>
      <c r="C656" s="651"/>
      <c r="D656" s="651"/>
      <c r="E656" s="652" t="str">
        <f t="shared" si="30"/>
        <v/>
      </c>
      <c r="F656" s="375" t="str">
        <f t="shared" si="31"/>
        <v>否</v>
      </c>
      <c r="G656" s="624" t="str">
        <f t="shared" si="32"/>
        <v>项</v>
      </c>
    </row>
    <row r="657" s="625" customFormat="1" ht="18" customHeight="1" spans="1:7">
      <c r="A657" s="644">
        <v>20899</v>
      </c>
      <c r="B657" s="648" t="s">
        <v>583</v>
      </c>
      <c r="C657" s="646">
        <f>C658</f>
        <v>245</v>
      </c>
      <c r="D657" s="646">
        <f>((((D658)+0)+0)+0)+0</f>
        <v>1115</v>
      </c>
      <c r="E657" s="647">
        <f t="shared" si="30"/>
        <v>3.551</v>
      </c>
      <c r="F657" s="382" t="str">
        <f t="shared" si="31"/>
        <v>是</v>
      </c>
      <c r="G657" s="625" t="str">
        <f t="shared" si="32"/>
        <v>款</v>
      </c>
    </row>
    <row r="658" s="624" customFormat="1" ht="18" customHeight="1" spans="1:7">
      <c r="A658" s="659">
        <v>2089999</v>
      </c>
      <c r="B658" s="650" t="s">
        <v>583</v>
      </c>
      <c r="C658" s="651">
        <v>245</v>
      </c>
      <c r="D658" s="651">
        <v>1115</v>
      </c>
      <c r="E658" s="652">
        <f t="shared" si="30"/>
        <v>3.551</v>
      </c>
      <c r="F658" s="375" t="str">
        <f t="shared" si="31"/>
        <v>是</v>
      </c>
      <c r="G658" s="624" t="str">
        <f t="shared" si="32"/>
        <v>项</v>
      </c>
    </row>
    <row r="659" s="625" customFormat="1" ht="18" customHeight="1" spans="1:7">
      <c r="A659" s="644">
        <v>210</v>
      </c>
      <c r="B659" s="645" t="s">
        <v>88</v>
      </c>
      <c r="C659" s="646">
        <f>SUM(C660,C665,C680,C684,C696,C700,C705,C709,C713,C716,C725,C727,C734,C739,C742)</f>
        <v>22714</v>
      </c>
      <c r="D659" s="646">
        <f>SUM(D660,D665,D680,D684,D696,D700,D705,D709,D713,D716,D725,D727,D734,D739,D742)</f>
        <v>30724</v>
      </c>
      <c r="E659" s="647">
        <f t="shared" si="30"/>
        <v>0.353</v>
      </c>
      <c r="F659" s="382" t="str">
        <f t="shared" si="31"/>
        <v>是</v>
      </c>
      <c r="G659" s="625" t="str">
        <f t="shared" si="32"/>
        <v>类</v>
      </c>
    </row>
    <row r="660" s="625" customFormat="1" ht="18" customHeight="1" spans="1:7">
      <c r="A660" s="644">
        <v>21001</v>
      </c>
      <c r="B660" s="648" t="s">
        <v>584</v>
      </c>
      <c r="C660" s="646">
        <f>SUM(C661:C664)</f>
        <v>486</v>
      </c>
      <c r="D660" s="646">
        <f>((((SUM(D661:D664))+0)+0)+0)+0</f>
        <v>436</v>
      </c>
      <c r="E660" s="647">
        <f t="shared" si="30"/>
        <v>-0.103</v>
      </c>
      <c r="F660" s="382" t="str">
        <f t="shared" si="31"/>
        <v>是</v>
      </c>
      <c r="G660" s="625" t="str">
        <f t="shared" si="32"/>
        <v>款</v>
      </c>
    </row>
    <row r="661" s="624" customFormat="1" ht="18" customHeight="1" spans="1:7">
      <c r="A661" s="649">
        <v>2100101</v>
      </c>
      <c r="B661" s="650" t="s">
        <v>142</v>
      </c>
      <c r="C661" s="651">
        <v>237</v>
      </c>
      <c r="D661" s="651">
        <v>256</v>
      </c>
      <c r="E661" s="652">
        <f t="shared" si="30"/>
        <v>0.08</v>
      </c>
      <c r="F661" s="375" t="str">
        <f t="shared" si="31"/>
        <v>是</v>
      </c>
      <c r="G661" s="624" t="str">
        <f t="shared" si="32"/>
        <v>项</v>
      </c>
    </row>
    <row r="662" s="624" customFormat="1" ht="18" customHeight="1" spans="1:7">
      <c r="A662" s="649">
        <v>2100102</v>
      </c>
      <c r="B662" s="650" t="s">
        <v>143</v>
      </c>
      <c r="C662" s="651"/>
      <c r="D662" s="651"/>
      <c r="E662" s="652" t="str">
        <f t="shared" si="30"/>
        <v/>
      </c>
      <c r="F662" s="375" t="str">
        <f t="shared" si="31"/>
        <v>否</v>
      </c>
      <c r="G662" s="624" t="str">
        <f t="shared" si="32"/>
        <v>项</v>
      </c>
    </row>
    <row r="663" s="624" customFormat="1" ht="18" customHeight="1" spans="1:7">
      <c r="A663" s="649">
        <v>2100103</v>
      </c>
      <c r="B663" s="650" t="s">
        <v>144</v>
      </c>
      <c r="C663" s="651"/>
      <c r="D663" s="651"/>
      <c r="E663" s="652" t="str">
        <f t="shared" si="30"/>
        <v/>
      </c>
      <c r="F663" s="375" t="str">
        <f t="shared" si="31"/>
        <v>否</v>
      </c>
      <c r="G663" s="624" t="str">
        <f t="shared" si="32"/>
        <v>项</v>
      </c>
    </row>
    <row r="664" s="624" customFormat="1" ht="18" customHeight="1" spans="1:7">
      <c r="A664" s="649">
        <v>2100199</v>
      </c>
      <c r="B664" s="650" t="s">
        <v>585</v>
      </c>
      <c r="C664" s="651">
        <v>249</v>
      </c>
      <c r="D664" s="651">
        <v>180</v>
      </c>
      <c r="E664" s="652">
        <f t="shared" si="30"/>
        <v>-0.277</v>
      </c>
      <c r="F664" s="375" t="str">
        <f t="shared" si="31"/>
        <v>是</v>
      </c>
      <c r="G664" s="624" t="str">
        <f t="shared" si="32"/>
        <v>项</v>
      </c>
    </row>
    <row r="665" s="625" customFormat="1" ht="18" customHeight="1" spans="1:7">
      <c r="A665" s="644">
        <v>21002</v>
      </c>
      <c r="B665" s="648" t="s">
        <v>586</v>
      </c>
      <c r="C665" s="646">
        <f>SUM(C666:C679)</f>
        <v>4575</v>
      </c>
      <c r="D665" s="646">
        <f>((((SUM(D666:D679))+0)+0)+0)+0</f>
        <v>5296</v>
      </c>
      <c r="E665" s="647">
        <f t="shared" si="30"/>
        <v>0.158</v>
      </c>
      <c r="F665" s="382" t="str">
        <f t="shared" si="31"/>
        <v>是</v>
      </c>
      <c r="G665" s="625" t="str">
        <f t="shared" si="32"/>
        <v>款</v>
      </c>
    </row>
    <row r="666" s="624" customFormat="1" ht="18" customHeight="1" spans="1:7">
      <c r="A666" s="649">
        <v>2100201</v>
      </c>
      <c r="B666" s="650" t="s">
        <v>587</v>
      </c>
      <c r="C666" s="651">
        <v>3419</v>
      </c>
      <c r="D666" s="651">
        <v>3866</v>
      </c>
      <c r="E666" s="652">
        <f t="shared" si="30"/>
        <v>0.131</v>
      </c>
      <c r="F666" s="375" t="str">
        <f t="shared" si="31"/>
        <v>是</v>
      </c>
      <c r="G666" s="624" t="str">
        <f t="shared" si="32"/>
        <v>项</v>
      </c>
    </row>
    <row r="667" s="624" customFormat="1" ht="18" customHeight="1" spans="1:7">
      <c r="A667" s="649">
        <v>2100202</v>
      </c>
      <c r="B667" s="650" t="s">
        <v>588</v>
      </c>
      <c r="C667" s="651">
        <v>1156</v>
      </c>
      <c r="D667" s="651">
        <v>1295</v>
      </c>
      <c r="E667" s="652">
        <f t="shared" si="30"/>
        <v>0.12</v>
      </c>
      <c r="F667" s="375" t="str">
        <f t="shared" si="31"/>
        <v>是</v>
      </c>
      <c r="G667" s="624" t="str">
        <f t="shared" si="32"/>
        <v>项</v>
      </c>
    </row>
    <row r="668" s="624" customFormat="1" ht="18" customHeight="1" spans="1:7">
      <c r="A668" s="649">
        <v>2100203</v>
      </c>
      <c r="B668" s="650" t="s">
        <v>589</v>
      </c>
      <c r="C668" s="651"/>
      <c r="D668" s="651"/>
      <c r="E668" s="652" t="str">
        <f t="shared" si="30"/>
        <v/>
      </c>
      <c r="F668" s="375" t="str">
        <f t="shared" si="31"/>
        <v>否</v>
      </c>
      <c r="G668" s="624" t="str">
        <f t="shared" si="32"/>
        <v>项</v>
      </c>
    </row>
    <row r="669" s="624" customFormat="1" ht="18" customHeight="1" spans="1:7">
      <c r="A669" s="649">
        <v>2100204</v>
      </c>
      <c r="B669" s="650" t="s">
        <v>590</v>
      </c>
      <c r="C669" s="651"/>
      <c r="D669" s="651"/>
      <c r="E669" s="652" t="str">
        <f t="shared" si="30"/>
        <v/>
      </c>
      <c r="F669" s="375" t="str">
        <f t="shared" si="31"/>
        <v>否</v>
      </c>
      <c r="G669" s="624" t="str">
        <f t="shared" si="32"/>
        <v>项</v>
      </c>
    </row>
    <row r="670" s="624" customFormat="1" ht="18" customHeight="1" spans="1:7">
      <c r="A670" s="649">
        <v>2100205</v>
      </c>
      <c r="B670" s="650" t="s">
        <v>591</v>
      </c>
      <c r="C670" s="651"/>
      <c r="D670" s="651"/>
      <c r="E670" s="652" t="str">
        <f t="shared" si="30"/>
        <v/>
      </c>
      <c r="F670" s="375" t="str">
        <f t="shared" si="31"/>
        <v>否</v>
      </c>
      <c r="G670" s="624" t="str">
        <f t="shared" si="32"/>
        <v>项</v>
      </c>
    </row>
    <row r="671" s="624" customFormat="1" ht="18" customHeight="1" spans="1:7">
      <c r="A671" s="649">
        <v>2100206</v>
      </c>
      <c r="B671" s="650" t="s">
        <v>592</v>
      </c>
      <c r="C671" s="651"/>
      <c r="D671" s="651"/>
      <c r="E671" s="652" t="str">
        <f t="shared" si="30"/>
        <v/>
      </c>
      <c r="F671" s="375" t="str">
        <f t="shared" si="31"/>
        <v>否</v>
      </c>
      <c r="G671" s="624" t="str">
        <f t="shared" si="32"/>
        <v>项</v>
      </c>
    </row>
    <row r="672" s="624" customFormat="1" ht="18" customHeight="1" spans="1:7">
      <c r="A672" s="649">
        <v>2100207</v>
      </c>
      <c r="B672" s="650" t="s">
        <v>593</v>
      </c>
      <c r="C672" s="651"/>
      <c r="D672" s="651"/>
      <c r="E672" s="652" t="str">
        <f t="shared" si="30"/>
        <v/>
      </c>
      <c r="F672" s="375" t="str">
        <f t="shared" si="31"/>
        <v>否</v>
      </c>
      <c r="G672" s="624" t="str">
        <f t="shared" si="32"/>
        <v>项</v>
      </c>
    </row>
    <row r="673" s="624" customFormat="1" ht="18" customHeight="1" spans="1:7">
      <c r="A673" s="649">
        <v>2100208</v>
      </c>
      <c r="B673" s="650" t="s">
        <v>594</v>
      </c>
      <c r="C673" s="651"/>
      <c r="D673" s="651"/>
      <c r="E673" s="652" t="str">
        <f t="shared" si="30"/>
        <v/>
      </c>
      <c r="F673" s="375" t="str">
        <f t="shared" si="31"/>
        <v>否</v>
      </c>
      <c r="G673" s="624" t="str">
        <f t="shared" si="32"/>
        <v>项</v>
      </c>
    </row>
    <row r="674" s="624" customFormat="1" ht="18" customHeight="1" spans="1:7">
      <c r="A674" s="649">
        <v>2100209</v>
      </c>
      <c r="B674" s="650" t="s">
        <v>595</v>
      </c>
      <c r="C674" s="651"/>
      <c r="D674" s="651"/>
      <c r="E674" s="652" t="str">
        <f t="shared" si="30"/>
        <v/>
      </c>
      <c r="F674" s="375" t="str">
        <f t="shared" si="31"/>
        <v>否</v>
      </c>
      <c r="G674" s="624" t="str">
        <f t="shared" si="32"/>
        <v>项</v>
      </c>
    </row>
    <row r="675" s="624" customFormat="1" ht="18" customHeight="1" spans="1:7">
      <c r="A675" s="649">
        <v>2100210</v>
      </c>
      <c r="B675" s="650" t="s">
        <v>596</v>
      </c>
      <c r="C675" s="651"/>
      <c r="D675" s="651"/>
      <c r="E675" s="652" t="str">
        <f t="shared" si="30"/>
        <v/>
      </c>
      <c r="F675" s="375" t="str">
        <f t="shared" si="31"/>
        <v>否</v>
      </c>
      <c r="G675" s="624" t="str">
        <f t="shared" si="32"/>
        <v>项</v>
      </c>
    </row>
    <row r="676" s="624" customFormat="1" ht="18" customHeight="1" spans="1:7">
      <c r="A676" s="649">
        <v>2100211</v>
      </c>
      <c r="B676" s="650" t="s">
        <v>597</v>
      </c>
      <c r="C676" s="651"/>
      <c r="D676" s="651"/>
      <c r="E676" s="652" t="str">
        <f t="shared" si="30"/>
        <v/>
      </c>
      <c r="F676" s="375" t="str">
        <f t="shared" si="31"/>
        <v>否</v>
      </c>
      <c r="G676" s="624" t="str">
        <f t="shared" si="32"/>
        <v>项</v>
      </c>
    </row>
    <row r="677" s="624" customFormat="1" ht="18" customHeight="1" spans="1:7">
      <c r="A677" s="649">
        <v>2100212</v>
      </c>
      <c r="B677" s="650" t="s">
        <v>598</v>
      </c>
      <c r="C677" s="651"/>
      <c r="D677" s="651"/>
      <c r="E677" s="652" t="str">
        <f t="shared" si="30"/>
        <v/>
      </c>
      <c r="F677" s="375" t="str">
        <f t="shared" si="31"/>
        <v>否</v>
      </c>
      <c r="G677" s="624" t="str">
        <f t="shared" si="32"/>
        <v>项</v>
      </c>
    </row>
    <row r="678" s="624" customFormat="1" ht="18" customHeight="1" spans="1:7">
      <c r="A678" s="649">
        <v>2100213</v>
      </c>
      <c r="B678" s="650" t="s">
        <v>599</v>
      </c>
      <c r="C678" s="651"/>
      <c r="D678" s="651"/>
      <c r="E678" s="652" t="str">
        <f t="shared" si="30"/>
        <v/>
      </c>
      <c r="F678" s="375" t="str">
        <f t="shared" si="31"/>
        <v>否</v>
      </c>
      <c r="G678" s="624" t="str">
        <f t="shared" si="32"/>
        <v>项</v>
      </c>
    </row>
    <row r="679" s="624" customFormat="1" ht="18" customHeight="1" spans="1:7">
      <c r="A679" s="649">
        <v>2100299</v>
      </c>
      <c r="B679" s="650" t="s">
        <v>600</v>
      </c>
      <c r="C679" s="651">
        <v>0</v>
      </c>
      <c r="D679" s="651">
        <v>135</v>
      </c>
      <c r="E679" s="652" t="str">
        <f t="shared" si="30"/>
        <v/>
      </c>
      <c r="F679" s="375" t="str">
        <f t="shared" si="31"/>
        <v>是</v>
      </c>
      <c r="G679" s="624" t="str">
        <f t="shared" si="32"/>
        <v>项</v>
      </c>
    </row>
    <row r="680" s="625" customFormat="1" ht="18" customHeight="1" spans="1:7">
      <c r="A680" s="644">
        <v>21003</v>
      </c>
      <c r="B680" s="648" t="s">
        <v>601</v>
      </c>
      <c r="C680" s="654">
        <f>SUM(C681:C683)</f>
        <v>3268</v>
      </c>
      <c r="D680" s="654">
        <f>((((SUM(D681:D683))+0)+0)+0)+0</f>
        <v>3446</v>
      </c>
      <c r="E680" s="647">
        <f t="shared" si="30"/>
        <v>0.054</v>
      </c>
      <c r="F680" s="382" t="str">
        <f t="shared" si="31"/>
        <v>是</v>
      </c>
      <c r="G680" s="625" t="str">
        <f t="shared" si="32"/>
        <v>款</v>
      </c>
    </row>
    <row r="681" s="624" customFormat="1" ht="18" customHeight="1" spans="1:7">
      <c r="A681" s="649">
        <v>2100301</v>
      </c>
      <c r="B681" s="650" t="s">
        <v>602</v>
      </c>
      <c r="C681" s="651"/>
      <c r="D681" s="651"/>
      <c r="E681" s="652" t="str">
        <f t="shared" si="30"/>
        <v/>
      </c>
      <c r="F681" s="375" t="str">
        <f t="shared" si="31"/>
        <v>否</v>
      </c>
      <c r="G681" s="624" t="str">
        <f t="shared" si="32"/>
        <v>项</v>
      </c>
    </row>
    <row r="682" s="624" customFormat="1" ht="18" customHeight="1" spans="1:7">
      <c r="A682" s="649">
        <v>2100302</v>
      </c>
      <c r="B682" s="650" t="s">
        <v>603</v>
      </c>
      <c r="C682" s="651">
        <v>3228</v>
      </c>
      <c r="D682" s="651">
        <v>3114</v>
      </c>
      <c r="E682" s="652">
        <f t="shared" si="30"/>
        <v>-0.035</v>
      </c>
      <c r="F682" s="375" t="str">
        <f t="shared" si="31"/>
        <v>是</v>
      </c>
      <c r="G682" s="624" t="str">
        <f t="shared" si="32"/>
        <v>项</v>
      </c>
    </row>
    <row r="683" s="624" customFormat="1" ht="18" customHeight="1" spans="1:7">
      <c r="A683" s="649">
        <v>2100399</v>
      </c>
      <c r="B683" s="650" t="s">
        <v>604</v>
      </c>
      <c r="C683" s="651">
        <v>40</v>
      </c>
      <c r="D683" s="651">
        <v>332</v>
      </c>
      <c r="E683" s="652">
        <f t="shared" si="30"/>
        <v>7.3</v>
      </c>
      <c r="F683" s="375" t="str">
        <f t="shared" si="31"/>
        <v>是</v>
      </c>
      <c r="G683" s="624" t="str">
        <f t="shared" si="32"/>
        <v>项</v>
      </c>
    </row>
    <row r="684" s="625" customFormat="1" ht="18" customHeight="1" spans="1:7">
      <c r="A684" s="644">
        <v>21004</v>
      </c>
      <c r="B684" s="648" t="s">
        <v>605</v>
      </c>
      <c r="C684" s="646">
        <f>SUM(C685:C695)</f>
        <v>6932</v>
      </c>
      <c r="D684" s="646">
        <f>((((SUM(D685:D695))+0)+0)+0)+0</f>
        <v>11542</v>
      </c>
      <c r="E684" s="647">
        <f t="shared" si="30"/>
        <v>0.665</v>
      </c>
      <c r="F684" s="382" t="str">
        <f t="shared" si="31"/>
        <v>是</v>
      </c>
      <c r="G684" s="625" t="str">
        <f t="shared" si="32"/>
        <v>款</v>
      </c>
    </row>
    <row r="685" s="624" customFormat="1" ht="18" customHeight="1" spans="1:7">
      <c r="A685" s="649">
        <v>2100401</v>
      </c>
      <c r="B685" s="650" t="s">
        <v>606</v>
      </c>
      <c r="C685" s="651">
        <v>730</v>
      </c>
      <c r="D685" s="651">
        <v>727</v>
      </c>
      <c r="E685" s="652">
        <f t="shared" si="30"/>
        <v>-0.004</v>
      </c>
      <c r="F685" s="375" t="str">
        <f t="shared" si="31"/>
        <v>是</v>
      </c>
      <c r="G685" s="624" t="str">
        <f t="shared" si="32"/>
        <v>项</v>
      </c>
    </row>
    <row r="686" s="624" customFormat="1" ht="18" customHeight="1" spans="1:7">
      <c r="A686" s="649">
        <v>2100402</v>
      </c>
      <c r="B686" s="650" t="s">
        <v>607</v>
      </c>
      <c r="C686" s="651">
        <v>195</v>
      </c>
      <c r="D686" s="651">
        <v>253</v>
      </c>
      <c r="E686" s="652">
        <f t="shared" si="30"/>
        <v>0.297</v>
      </c>
      <c r="F686" s="375" t="str">
        <f t="shared" si="31"/>
        <v>是</v>
      </c>
      <c r="G686" s="624" t="str">
        <f t="shared" si="32"/>
        <v>项</v>
      </c>
    </row>
    <row r="687" s="624" customFormat="1" ht="18" customHeight="1" spans="1:7">
      <c r="A687" s="649">
        <v>2100403</v>
      </c>
      <c r="B687" s="650" t="s">
        <v>608</v>
      </c>
      <c r="C687" s="651">
        <v>782</v>
      </c>
      <c r="D687" s="651">
        <v>711</v>
      </c>
      <c r="E687" s="652">
        <f t="shared" si="30"/>
        <v>-0.091</v>
      </c>
      <c r="F687" s="375" t="str">
        <f t="shared" si="31"/>
        <v>是</v>
      </c>
      <c r="G687" s="624" t="str">
        <f t="shared" si="32"/>
        <v>项</v>
      </c>
    </row>
    <row r="688" s="624" customFormat="1" ht="18" customHeight="1" spans="1:7">
      <c r="A688" s="649">
        <v>2100404</v>
      </c>
      <c r="B688" s="650" t="s">
        <v>609</v>
      </c>
      <c r="C688" s="651"/>
      <c r="D688" s="651"/>
      <c r="E688" s="652" t="str">
        <f t="shared" si="30"/>
        <v/>
      </c>
      <c r="F688" s="375" t="str">
        <f t="shared" si="31"/>
        <v>否</v>
      </c>
      <c r="G688" s="624" t="str">
        <f t="shared" si="32"/>
        <v>项</v>
      </c>
    </row>
    <row r="689" s="624" customFormat="1" ht="18" customHeight="1" spans="1:7">
      <c r="A689" s="649">
        <v>2100405</v>
      </c>
      <c r="B689" s="650" t="s">
        <v>610</v>
      </c>
      <c r="C689" s="651"/>
      <c r="D689" s="651"/>
      <c r="E689" s="652" t="str">
        <f t="shared" si="30"/>
        <v/>
      </c>
      <c r="F689" s="375" t="str">
        <f t="shared" si="31"/>
        <v>否</v>
      </c>
      <c r="G689" s="624" t="str">
        <f t="shared" si="32"/>
        <v>项</v>
      </c>
    </row>
    <row r="690" s="624" customFormat="1" ht="18" customHeight="1" spans="1:7">
      <c r="A690" s="649">
        <v>2100406</v>
      </c>
      <c r="B690" s="650" t="s">
        <v>611</v>
      </c>
      <c r="C690" s="651"/>
      <c r="D690" s="651"/>
      <c r="E690" s="652" t="str">
        <f t="shared" si="30"/>
        <v/>
      </c>
      <c r="F690" s="375" t="str">
        <f t="shared" si="31"/>
        <v>否</v>
      </c>
      <c r="G690" s="624" t="str">
        <f t="shared" si="32"/>
        <v>项</v>
      </c>
    </row>
    <row r="691" s="624" customFormat="1" ht="18" customHeight="1" spans="1:7">
      <c r="A691" s="649">
        <v>2100407</v>
      </c>
      <c r="B691" s="650" t="s">
        <v>612</v>
      </c>
      <c r="C691" s="651"/>
      <c r="D691" s="651"/>
      <c r="E691" s="652" t="str">
        <f t="shared" si="30"/>
        <v/>
      </c>
      <c r="F691" s="375" t="str">
        <f t="shared" si="31"/>
        <v>否</v>
      </c>
      <c r="G691" s="624" t="str">
        <f t="shared" si="32"/>
        <v>项</v>
      </c>
    </row>
    <row r="692" s="624" customFormat="1" ht="18" customHeight="1" spans="1:7">
      <c r="A692" s="649">
        <v>2100408</v>
      </c>
      <c r="B692" s="650" t="s">
        <v>613</v>
      </c>
      <c r="C692" s="651">
        <v>58</v>
      </c>
      <c r="D692" s="651">
        <v>4703</v>
      </c>
      <c r="E692" s="652">
        <f t="shared" si="30"/>
        <v>80.086</v>
      </c>
      <c r="F692" s="375" t="str">
        <f t="shared" si="31"/>
        <v>是</v>
      </c>
      <c r="G692" s="624" t="str">
        <f t="shared" si="32"/>
        <v>项</v>
      </c>
    </row>
    <row r="693" s="624" customFormat="1" ht="18" customHeight="1" spans="1:7">
      <c r="A693" s="649">
        <v>2100409</v>
      </c>
      <c r="B693" s="650" t="s">
        <v>614</v>
      </c>
      <c r="C693" s="651">
        <v>5137</v>
      </c>
      <c r="D693" s="651">
        <v>5133</v>
      </c>
      <c r="E693" s="652">
        <f t="shared" si="30"/>
        <v>-0.001</v>
      </c>
      <c r="F693" s="375" t="str">
        <f t="shared" si="31"/>
        <v>是</v>
      </c>
      <c r="G693" s="624" t="str">
        <f t="shared" si="32"/>
        <v>项</v>
      </c>
    </row>
    <row r="694" s="624" customFormat="1" ht="18" customHeight="1" spans="1:7">
      <c r="A694" s="649">
        <v>2100410</v>
      </c>
      <c r="B694" s="650" t="s">
        <v>615</v>
      </c>
      <c r="C694" s="651">
        <v>0</v>
      </c>
      <c r="D694" s="651"/>
      <c r="E694" s="652" t="str">
        <f t="shared" si="30"/>
        <v/>
      </c>
      <c r="F694" s="375" t="str">
        <f t="shared" si="31"/>
        <v>否</v>
      </c>
      <c r="G694" s="624" t="str">
        <f t="shared" si="32"/>
        <v>项</v>
      </c>
    </row>
    <row r="695" s="624" customFormat="1" ht="18" customHeight="1" spans="1:7">
      <c r="A695" s="649">
        <v>2100499</v>
      </c>
      <c r="B695" s="650" t="s">
        <v>616</v>
      </c>
      <c r="C695" s="651">
        <v>30</v>
      </c>
      <c r="D695" s="651">
        <v>15</v>
      </c>
      <c r="E695" s="652">
        <f t="shared" si="30"/>
        <v>-0.5</v>
      </c>
      <c r="F695" s="375" t="str">
        <f t="shared" si="31"/>
        <v>是</v>
      </c>
      <c r="G695" s="624" t="str">
        <f t="shared" si="32"/>
        <v>项</v>
      </c>
    </row>
    <row r="696" s="625" customFormat="1" ht="18" customHeight="1" spans="1:7">
      <c r="A696" s="644">
        <v>21007</v>
      </c>
      <c r="B696" s="648" t="s">
        <v>617</v>
      </c>
      <c r="C696" s="646">
        <f>SUM(C697:C699)</f>
        <v>106</v>
      </c>
      <c r="D696" s="646">
        <f>((((SUM(D697:D699))+0)+0)+0)+0</f>
        <v>710</v>
      </c>
      <c r="E696" s="647">
        <f t="shared" si="30"/>
        <v>5.698</v>
      </c>
      <c r="F696" s="382" t="str">
        <f t="shared" si="31"/>
        <v>是</v>
      </c>
      <c r="G696" s="625" t="str">
        <f t="shared" si="32"/>
        <v>款</v>
      </c>
    </row>
    <row r="697" s="624" customFormat="1" ht="18" customHeight="1" spans="1:7">
      <c r="A697" s="649">
        <v>2100716</v>
      </c>
      <c r="B697" s="650" t="s">
        <v>618</v>
      </c>
      <c r="C697" s="651"/>
      <c r="D697" s="651"/>
      <c r="E697" s="652" t="str">
        <f t="shared" si="30"/>
        <v/>
      </c>
      <c r="F697" s="375" t="str">
        <f t="shared" si="31"/>
        <v>否</v>
      </c>
      <c r="G697" s="624" t="str">
        <f t="shared" si="32"/>
        <v>项</v>
      </c>
    </row>
    <row r="698" s="624" customFormat="1" ht="18" customHeight="1" spans="1:7">
      <c r="A698" s="649">
        <v>2100717</v>
      </c>
      <c r="B698" s="650" t="s">
        <v>619</v>
      </c>
      <c r="C698" s="651">
        <v>5</v>
      </c>
      <c r="D698" s="651">
        <v>5</v>
      </c>
      <c r="E698" s="652">
        <f t="shared" si="30"/>
        <v>0</v>
      </c>
      <c r="F698" s="375" t="str">
        <f t="shared" si="31"/>
        <v>是</v>
      </c>
      <c r="G698" s="624" t="str">
        <f t="shared" si="32"/>
        <v>项</v>
      </c>
    </row>
    <row r="699" s="624" customFormat="1" ht="18" customHeight="1" spans="1:7">
      <c r="A699" s="649">
        <v>2100799</v>
      </c>
      <c r="B699" s="650" t="s">
        <v>620</v>
      </c>
      <c r="C699" s="651">
        <v>101</v>
      </c>
      <c r="D699" s="651">
        <v>705</v>
      </c>
      <c r="E699" s="652">
        <f t="shared" si="30"/>
        <v>5.98</v>
      </c>
      <c r="F699" s="375" t="str">
        <f t="shared" si="31"/>
        <v>是</v>
      </c>
      <c r="G699" s="624" t="str">
        <f t="shared" si="32"/>
        <v>项</v>
      </c>
    </row>
    <row r="700" s="625" customFormat="1" ht="18" customHeight="1" spans="1:7">
      <c r="A700" s="644">
        <v>21011</v>
      </c>
      <c r="B700" s="648" t="s">
        <v>621</v>
      </c>
      <c r="C700" s="646">
        <f>SUM(C701:C704)</f>
        <v>6246</v>
      </c>
      <c r="D700" s="646">
        <f>((((SUM(D701:D704))+0)+0)+0)+0</f>
        <v>8111</v>
      </c>
      <c r="E700" s="647">
        <f t="shared" si="30"/>
        <v>0.299</v>
      </c>
      <c r="F700" s="382" t="str">
        <f t="shared" si="31"/>
        <v>是</v>
      </c>
      <c r="G700" s="625" t="str">
        <f t="shared" si="32"/>
        <v>款</v>
      </c>
    </row>
    <row r="701" s="626" customFormat="1" ht="18" customHeight="1" spans="1:7">
      <c r="A701" s="649">
        <v>2101101</v>
      </c>
      <c r="B701" s="650" t="s">
        <v>622</v>
      </c>
      <c r="C701" s="651">
        <v>1499</v>
      </c>
      <c r="D701" s="651">
        <v>2935</v>
      </c>
      <c r="E701" s="652">
        <f t="shared" si="30"/>
        <v>0.958</v>
      </c>
      <c r="F701" s="375" t="str">
        <f t="shared" si="31"/>
        <v>是</v>
      </c>
      <c r="G701" s="624" t="str">
        <f t="shared" si="32"/>
        <v>项</v>
      </c>
    </row>
    <row r="702" s="624" customFormat="1" ht="18" customHeight="1" spans="1:7">
      <c r="A702" s="649">
        <v>2101102</v>
      </c>
      <c r="B702" s="650" t="s">
        <v>623</v>
      </c>
      <c r="C702" s="651">
        <v>3858</v>
      </c>
      <c r="D702" s="651">
        <v>4569</v>
      </c>
      <c r="E702" s="652">
        <f t="shared" si="30"/>
        <v>0.184</v>
      </c>
      <c r="F702" s="375" t="str">
        <f t="shared" si="31"/>
        <v>是</v>
      </c>
      <c r="G702" s="624" t="str">
        <f t="shared" si="32"/>
        <v>项</v>
      </c>
    </row>
    <row r="703" s="624" customFormat="1" ht="18" customHeight="1" spans="1:7">
      <c r="A703" s="649">
        <v>2101103</v>
      </c>
      <c r="B703" s="650" t="s">
        <v>624</v>
      </c>
      <c r="C703" s="651"/>
      <c r="D703" s="651"/>
      <c r="E703" s="652" t="str">
        <f t="shared" si="30"/>
        <v/>
      </c>
      <c r="F703" s="375" t="str">
        <f t="shared" si="31"/>
        <v>否</v>
      </c>
      <c r="G703" s="624" t="str">
        <f t="shared" si="32"/>
        <v>项</v>
      </c>
    </row>
    <row r="704" s="624" customFormat="1" ht="18" customHeight="1" spans="1:7">
      <c r="A704" s="649">
        <v>2101199</v>
      </c>
      <c r="B704" s="650" t="s">
        <v>625</v>
      </c>
      <c r="C704" s="651">
        <v>889</v>
      </c>
      <c r="D704" s="651">
        <v>607</v>
      </c>
      <c r="E704" s="652">
        <f t="shared" si="30"/>
        <v>-0.317</v>
      </c>
      <c r="F704" s="375" t="str">
        <f t="shared" si="31"/>
        <v>是</v>
      </c>
      <c r="G704" s="624" t="str">
        <f t="shared" si="32"/>
        <v>项</v>
      </c>
    </row>
    <row r="705" s="625" customFormat="1" ht="18" customHeight="1" spans="1:7">
      <c r="A705" s="644">
        <v>21012</v>
      </c>
      <c r="B705" s="648" t="s">
        <v>626</v>
      </c>
      <c r="C705" s="646">
        <f>SUM(C706:C708)</f>
        <v>422</v>
      </c>
      <c r="D705" s="646">
        <f>((((SUM(D706:D708))+0)+0)+0)+0</f>
        <v>458</v>
      </c>
      <c r="E705" s="647">
        <f t="shared" si="30"/>
        <v>0.085</v>
      </c>
      <c r="F705" s="382" t="str">
        <f t="shared" si="31"/>
        <v>是</v>
      </c>
      <c r="G705" s="625" t="str">
        <f t="shared" si="32"/>
        <v>款</v>
      </c>
    </row>
    <row r="706" s="624" customFormat="1" ht="18" customHeight="1" spans="1:7">
      <c r="A706" s="649">
        <v>2101201</v>
      </c>
      <c r="B706" s="650" t="s">
        <v>627</v>
      </c>
      <c r="C706" s="651">
        <v>5</v>
      </c>
      <c r="D706" s="651">
        <v>10</v>
      </c>
      <c r="E706" s="652">
        <f t="shared" si="30"/>
        <v>1</v>
      </c>
      <c r="F706" s="375" t="str">
        <f t="shared" si="31"/>
        <v>是</v>
      </c>
      <c r="G706" s="624" t="str">
        <f t="shared" si="32"/>
        <v>项</v>
      </c>
    </row>
    <row r="707" s="624" customFormat="1" ht="18" customHeight="1" spans="1:7">
      <c r="A707" s="649">
        <v>2101202</v>
      </c>
      <c r="B707" s="650" t="s">
        <v>628</v>
      </c>
      <c r="C707" s="651">
        <v>417</v>
      </c>
      <c r="D707" s="651">
        <v>448</v>
      </c>
      <c r="E707" s="652">
        <f t="shared" si="30"/>
        <v>0.074</v>
      </c>
      <c r="F707" s="375" t="str">
        <f t="shared" si="31"/>
        <v>是</v>
      </c>
      <c r="G707" s="624" t="str">
        <f t="shared" si="32"/>
        <v>项</v>
      </c>
    </row>
    <row r="708" s="624" customFormat="1" ht="18" customHeight="1" spans="1:7">
      <c r="A708" s="649">
        <v>2101299</v>
      </c>
      <c r="B708" s="650" t="s">
        <v>629</v>
      </c>
      <c r="C708" s="651"/>
      <c r="D708" s="651"/>
      <c r="E708" s="652" t="str">
        <f t="shared" ref="E708:E771" si="33">IF(C708=0,"",IFERROR(D708/C708-1,0))</f>
        <v/>
      </c>
      <c r="F708" s="375" t="str">
        <f t="shared" ref="F708:F771" si="34">IF(LEN(A708)=3,"是",IF(B708&lt;&gt;"",IF(SUM(C708:D708)&lt;&gt;0,"是","否"),"是"))</f>
        <v>否</v>
      </c>
      <c r="G708" s="624" t="str">
        <f t="shared" ref="G708:G771" si="35">IF(LEN(A708)=3,"类",IF(LEN(A708)=5,"款","项"))</f>
        <v>项</v>
      </c>
    </row>
    <row r="709" s="625" customFormat="1" ht="18" customHeight="1" spans="1:7">
      <c r="A709" s="644">
        <v>21013</v>
      </c>
      <c r="B709" s="648" t="s">
        <v>630</v>
      </c>
      <c r="C709" s="654">
        <f>SUM(C710:C712)</f>
        <v>286</v>
      </c>
      <c r="D709" s="654">
        <f>((((SUM(D710:D712))+0)+0)+0)+0</f>
        <v>211</v>
      </c>
      <c r="E709" s="647">
        <f t="shared" si="33"/>
        <v>-0.262</v>
      </c>
      <c r="F709" s="382" t="str">
        <f t="shared" si="34"/>
        <v>是</v>
      </c>
      <c r="G709" s="625" t="str">
        <f t="shared" si="35"/>
        <v>款</v>
      </c>
    </row>
    <row r="710" s="624" customFormat="1" ht="18" customHeight="1" spans="1:7">
      <c r="A710" s="649">
        <v>2101301</v>
      </c>
      <c r="B710" s="650" t="s">
        <v>631</v>
      </c>
      <c r="C710" s="651"/>
      <c r="D710" s="651"/>
      <c r="E710" s="652" t="str">
        <f t="shared" si="33"/>
        <v/>
      </c>
      <c r="F710" s="375" t="str">
        <f t="shared" si="34"/>
        <v>否</v>
      </c>
      <c r="G710" s="624" t="str">
        <f t="shared" si="35"/>
        <v>项</v>
      </c>
    </row>
    <row r="711" s="624" customFormat="1" ht="18" customHeight="1" spans="1:7">
      <c r="A711" s="649">
        <v>2101302</v>
      </c>
      <c r="B711" s="650" t="s">
        <v>632</v>
      </c>
      <c r="C711" s="651"/>
      <c r="D711" s="651"/>
      <c r="E711" s="652" t="str">
        <f t="shared" si="33"/>
        <v/>
      </c>
      <c r="F711" s="375" t="str">
        <f t="shared" si="34"/>
        <v>否</v>
      </c>
      <c r="G711" s="624" t="str">
        <f t="shared" si="35"/>
        <v>项</v>
      </c>
    </row>
    <row r="712" s="624" customFormat="1" ht="18" customHeight="1" spans="1:7">
      <c r="A712" s="649">
        <v>2101399</v>
      </c>
      <c r="B712" s="650" t="s">
        <v>633</v>
      </c>
      <c r="C712" s="651">
        <v>286</v>
      </c>
      <c r="D712" s="651">
        <v>211</v>
      </c>
      <c r="E712" s="652">
        <f t="shared" si="33"/>
        <v>-0.262</v>
      </c>
      <c r="F712" s="375" t="str">
        <f t="shared" si="34"/>
        <v>是</v>
      </c>
      <c r="G712" s="624" t="str">
        <f t="shared" si="35"/>
        <v>项</v>
      </c>
    </row>
    <row r="713" s="625" customFormat="1" ht="18" customHeight="1" spans="1:7">
      <c r="A713" s="644">
        <v>21014</v>
      </c>
      <c r="B713" s="648" t="s">
        <v>634</v>
      </c>
      <c r="C713" s="646">
        <f>SUM(C714:C715)</f>
        <v>0</v>
      </c>
      <c r="D713" s="646">
        <f>((((SUM(D714:D715))+0)+0)+0)+0</f>
        <v>47</v>
      </c>
      <c r="E713" s="647" t="str">
        <f t="shared" si="33"/>
        <v/>
      </c>
      <c r="F713" s="382" t="str">
        <f t="shared" si="34"/>
        <v>是</v>
      </c>
      <c r="G713" s="625" t="str">
        <f t="shared" si="35"/>
        <v>款</v>
      </c>
    </row>
    <row r="714" s="624" customFormat="1" ht="18" customHeight="1" spans="1:7">
      <c r="A714" s="649">
        <v>2101401</v>
      </c>
      <c r="B714" s="650" t="s">
        <v>635</v>
      </c>
      <c r="C714" s="651">
        <v>0</v>
      </c>
      <c r="D714" s="651">
        <v>47</v>
      </c>
      <c r="E714" s="652" t="str">
        <f t="shared" si="33"/>
        <v/>
      </c>
      <c r="F714" s="375" t="str">
        <f t="shared" si="34"/>
        <v>是</v>
      </c>
      <c r="G714" s="624" t="str">
        <f t="shared" si="35"/>
        <v>项</v>
      </c>
    </row>
    <row r="715" s="624" customFormat="1" ht="18" customHeight="1" spans="1:7">
      <c r="A715" s="649">
        <v>2101499</v>
      </c>
      <c r="B715" s="650" t="s">
        <v>636</v>
      </c>
      <c r="C715" s="651"/>
      <c r="D715" s="651"/>
      <c r="E715" s="652" t="str">
        <f t="shared" si="33"/>
        <v/>
      </c>
      <c r="F715" s="375" t="str">
        <f t="shared" si="34"/>
        <v>否</v>
      </c>
      <c r="G715" s="624" t="str">
        <f t="shared" si="35"/>
        <v>项</v>
      </c>
    </row>
    <row r="716" s="624" customFormat="1" ht="18" customHeight="1" spans="1:7">
      <c r="A716" s="644">
        <v>21015</v>
      </c>
      <c r="B716" s="648" t="s">
        <v>637</v>
      </c>
      <c r="C716" s="646">
        <f>SUM(C717:C724)</f>
        <v>177</v>
      </c>
      <c r="D716" s="646">
        <f>((((SUM(D717:D724))+0)+0)+0)+0</f>
        <v>221</v>
      </c>
      <c r="E716" s="652">
        <f t="shared" si="33"/>
        <v>0.249</v>
      </c>
      <c r="F716" s="375" t="str">
        <f t="shared" si="34"/>
        <v>是</v>
      </c>
      <c r="G716" s="624" t="str">
        <f t="shared" si="35"/>
        <v>款</v>
      </c>
    </row>
    <row r="717" s="624" customFormat="1" ht="18" customHeight="1" spans="1:7">
      <c r="A717" s="649">
        <v>2101501</v>
      </c>
      <c r="B717" s="650" t="s">
        <v>142</v>
      </c>
      <c r="C717" s="651">
        <v>172</v>
      </c>
      <c r="D717" s="651">
        <v>202</v>
      </c>
      <c r="E717" s="652">
        <f t="shared" si="33"/>
        <v>0.174</v>
      </c>
      <c r="F717" s="375" t="str">
        <f t="shared" si="34"/>
        <v>是</v>
      </c>
      <c r="G717" s="624" t="str">
        <f t="shared" si="35"/>
        <v>项</v>
      </c>
    </row>
    <row r="718" s="624" customFormat="1" ht="18" customHeight="1" spans="1:7">
      <c r="A718" s="649">
        <v>2101502</v>
      </c>
      <c r="B718" s="650" t="s">
        <v>143</v>
      </c>
      <c r="C718" s="651">
        <v>0</v>
      </c>
      <c r="D718" s="651">
        <v>16</v>
      </c>
      <c r="E718" s="652" t="str">
        <f t="shared" si="33"/>
        <v/>
      </c>
      <c r="F718" s="375" t="str">
        <f t="shared" si="34"/>
        <v>是</v>
      </c>
      <c r="G718" s="624" t="str">
        <f t="shared" si="35"/>
        <v>项</v>
      </c>
    </row>
    <row r="719" s="624" customFormat="1" ht="18" customHeight="1" spans="1:7">
      <c r="A719" s="649">
        <v>2101503</v>
      </c>
      <c r="B719" s="650" t="s">
        <v>144</v>
      </c>
      <c r="C719" s="651"/>
      <c r="D719" s="651"/>
      <c r="E719" s="652" t="str">
        <f t="shared" si="33"/>
        <v/>
      </c>
      <c r="F719" s="375" t="str">
        <f t="shared" si="34"/>
        <v>否</v>
      </c>
      <c r="G719" s="624" t="str">
        <f t="shared" si="35"/>
        <v>项</v>
      </c>
    </row>
    <row r="720" s="624" customFormat="1" ht="18" customHeight="1" spans="1:7">
      <c r="A720" s="649">
        <v>2101504</v>
      </c>
      <c r="B720" s="650" t="s">
        <v>182</v>
      </c>
      <c r="C720" s="651"/>
      <c r="D720" s="651"/>
      <c r="E720" s="652" t="str">
        <f t="shared" si="33"/>
        <v/>
      </c>
      <c r="F720" s="375" t="str">
        <f t="shared" si="34"/>
        <v>否</v>
      </c>
      <c r="G720" s="624" t="str">
        <f t="shared" si="35"/>
        <v>项</v>
      </c>
    </row>
    <row r="721" s="624" customFormat="1" ht="18" customHeight="1" spans="1:7">
      <c r="A721" s="649">
        <v>2101505</v>
      </c>
      <c r="B721" s="650" t="s">
        <v>638</v>
      </c>
      <c r="C721" s="651">
        <v>5</v>
      </c>
      <c r="D721" s="651">
        <v>3</v>
      </c>
      <c r="E721" s="652">
        <f t="shared" si="33"/>
        <v>-0.4</v>
      </c>
      <c r="F721" s="375" t="str">
        <f t="shared" si="34"/>
        <v>是</v>
      </c>
      <c r="G721" s="624" t="str">
        <f t="shared" si="35"/>
        <v>项</v>
      </c>
    </row>
    <row r="722" s="624" customFormat="1" ht="18" customHeight="1" spans="1:7">
      <c r="A722" s="649">
        <v>2101506</v>
      </c>
      <c r="B722" s="650" t="s">
        <v>639</v>
      </c>
      <c r="C722" s="651"/>
      <c r="D722" s="651"/>
      <c r="E722" s="652" t="str">
        <f t="shared" si="33"/>
        <v/>
      </c>
      <c r="F722" s="375" t="str">
        <f t="shared" si="34"/>
        <v>否</v>
      </c>
      <c r="G722" s="624" t="str">
        <f t="shared" si="35"/>
        <v>项</v>
      </c>
    </row>
    <row r="723" s="624" customFormat="1" ht="18" customHeight="1" spans="1:7">
      <c r="A723" s="649">
        <v>2101550</v>
      </c>
      <c r="B723" s="650" t="s">
        <v>151</v>
      </c>
      <c r="C723" s="651"/>
      <c r="D723" s="651"/>
      <c r="E723" s="652" t="str">
        <f t="shared" si="33"/>
        <v/>
      </c>
      <c r="F723" s="375" t="str">
        <f t="shared" si="34"/>
        <v>否</v>
      </c>
      <c r="G723" s="624" t="str">
        <f t="shared" si="35"/>
        <v>项</v>
      </c>
    </row>
    <row r="724" s="624" customFormat="1" ht="18" customHeight="1" spans="1:7">
      <c r="A724" s="649">
        <v>2101599</v>
      </c>
      <c r="B724" s="650" t="s">
        <v>640</v>
      </c>
      <c r="C724" s="651"/>
      <c r="D724" s="651"/>
      <c r="E724" s="652" t="str">
        <f t="shared" si="33"/>
        <v/>
      </c>
      <c r="F724" s="375" t="str">
        <f t="shared" si="34"/>
        <v>否</v>
      </c>
      <c r="G724" s="624" t="str">
        <f t="shared" si="35"/>
        <v>项</v>
      </c>
    </row>
    <row r="725" s="624" customFormat="1" ht="18" customHeight="1" spans="1:7">
      <c r="A725" s="644">
        <v>21016</v>
      </c>
      <c r="B725" s="648" t="s">
        <v>641</v>
      </c>
      <c r="C725" s="654">
        <f>SUM(C726)</f>
        <v>15</v>
      </c>
      <c r="D725" s="654">
        <f>((((SUM(D726))+0)+0)+0)+0</f>
        <v>0</v>
      </c>
      <c r="E725" s="652">
        <f t="shared" si="33"/>
        <v>-1</v>
      </c>
      <c r="F725" s="375" t="str">
        <f t="shared" si="34"/>
        <v>是</v>
      </c>
      <c r="G725" s="624" t="str">
        <f t="shared" si="35"/>
        <v>款</v>
      </c>
    </row>
    <row r="726" s="624" customFormat="1" ht="18" customHeight="1" spans="1:7">
      <c r="A726" s="649">
        <v>2101601</v>
      </c>
      <c r="B726" s="650" t="s">
        <v>641</v>
      </c>
      <c r="C726" s="651">
        <v>15</v>
      </c>
      <c r="D726" s="651"/>
      <c r="E726" s="652">
        <f t="shared" si="33"/>
        <v>-1</v>
      </c>
      <c r="F726" s="375" t="str">
        <f t="shared" si="34"/>
        <v>是</v>
      </c>
      <c r="G726" s="624" t="str">
        <f t="shared" si="35"/>
        <v>项</v>
      </c>
    </row>
    <row r="727" s="624" customFormat="1" ht="18" customHeight="1" spans="1:7">
      <c r="A727" s="649">
        <v>21017</v>
      </c>
      <c r="B727" s="648" t="s">
        <v>642</v>
      </c>
      <c r="C727" s="654">
        <f>SUM(C728:C733)</f>
        <v>0</v>
      </c>
      <c r="D727" s="654">
        <f>SUM(D728:D733)</f>
        <v>0</v>
      </c>
      <c r="E727" s="652" t="str">
        <f t="shared" si="33"/>
        <v/>
      </c>
      <c r="F727" s="375" t="str">
        <f t="shared" si="34"/>
        <v>否</v>
      </c>
      <c r="G727" s="624" t="str">
        <f t="shared" si="35"/>
        <v>款</v>
      </c>
    </row>
    <row r="728" s="624" customFormat="1" ht="18" customHeight="1" spans="1:7">
      <c r="A728" s="649">
        <v>2101701</v>
      </c>
      <c r="B728" s="650" t="s">
        <v>142</v>
      </c>
      <c r="C728" s="651"/>
      <c r="D728" s="651"/>
      <c r="E728" s="652" t="str">
        <f t="shared" si="33"/>
        <v/>
      </c>
      <c r="F728" s="375" t="str">
        <f t="shared" si="34"/>
        <v>否</v>
      </c>
      <c r="G728" s="624" t="str">
        <f t="shared" si="35"/>
        <v>项</v>
      </c>
    </row>
    <row r="729" s="624" customFormat="1" ht="18" customHeight="1" spans="1:7">
      <c r="A729" s="649">
        <v>2101702</v>
      </c>
      <c r="B729" s="650" t="s">
        <v>143</v>
      </c>
      <c r="C729" s="651"/>
      <c r="D729" s="651"/>
      <c r="E729" s="652" t="str">
        <f t="shared" si="33"/>
        <v/>
      </c>
      <c r="F729" s="375" t="str">
        <f t="shared" si="34"/>
        <v>否</v>
      </c>
      <c r="G729" s="624" t="str">
        <f t="shared" si="35"/>
        <v>项</v>
      </c>
    </row>
    <row r="730" s="624" customFormat="1" ht="18" customHeight="1" spans="1:7">
      <c r="A730" s="649">
        <v>2101703</v>
      </c>
      <c r="B730" s="650" t="s">
        <v>144</v>
      </c>
      <c r="C730" s="651"/>
      <c r="D730" s="651"/>
      <c r="E730" s="652" t="str">
        <f t="shared" si="33"/>
        <v/>
      </c>
      <c r="F730" s="375" t="str">
        <f t="shared" si="34"/>
        <v>否</v>
      </c>
      <c r="G730" s="624" t="str">
        <f t="shared" si="35"/>
        <v>项</v>
      </c>
    </row>
    <row r="731" s="624" customFormat="1" ht="18" customHeight="1" spans="1:7">
      <c r="A731" s="649">
        <v>2101704</v>
      </c>
      <c r="B731" s="650" t="s">
        <v>643</v>
      </c>
      <c r="C731" s="651">
        <v>0</v>
      </c>
      <c r="D731" s="651"/>
      <c r="E731" s="652" t="str">
        <f t="shared" si="33"/>
        <v/>
      </c>
      <c r="F731" s="375" t="str">
        <f t="shared" si="34"/>
        <v>否</v>
      </c>
      <c r="G731" s="624" t="str">
        <f t="shared" si="35"/>
        <v>项</v>
      </c>
    </row>
    <row r="732" s="624" customFormat="1" ht="18" customHeight="1" spans="1:7">
      <c r="A732" s="649">
        <v>2101750</v>
      </c>
      <c r="B732" s="650" t="s">
        <v>268</v>
      </c>
      <c r="C732" s="651"/>
      <c r="D732" s="651"/>
      <c r="E732" s="652" t="str">
        <f t="shared" si="33"/>
        <v/>
      </c>
      <c r="F732" s="375" t="str">
        <f t="shared" si="34"/>
        <v>否</v>
      </c>
      <c r="G732" s="624" t="str">
        <f t="shared" si="35"/>
        <v>项</v>
      </c>
    </row>
    <row r="733" s="624" customFormat="1" ht="18" customHeight="1" spans="1:7">
      <c r="A733" s="649">
        <v>2101799</v>
      </c>
      <c r="B733" s="650" t="s">
        <v>644</v>
      </c>
      <c r="C733" s="651"/>
      <c r="D733" s="651"/>
      <c r="E733" s="652" t="str">
        <f t="shared" si="33"/>
        <v/>
      </c>
      <c r="F733" s="375" t="str">
        <f t="shared" si="34"/>
        <v>否</v>
      </c>
      <c r="G733" s="624" t="str">
        <f t="shared" si="35"/>
        <v>项</v>
      </c>
    </row>
    <row r="734" s="624" customFormat="1" ht="18" customHeight="1" spans="1:7">
      <c r="A734" s="649">
        <v>21018</v>
      </c>
      <c r="B734" s="648" t="s">
        <v>645</v>
      </c>
      <c r="C734" s="654">
        <f>SUM(C735:C738)</f>
        <v>0</v>
      </c>
      <c r="D734" s="654">
        <f>SUM(D735:D738)</f>
        <v>0</v>
      </c>
      <c r="E734" s="652" t="str">
        <f t="shared" si="33"/>
        <v/>
      </c>
      <c r="F734" s="375" t="str">
        <f t="shared" si="34"/>
        <v>否</v>
      </c>
      <c r="G734" s="624" t="str">
        <f t="shared" si="35"/>
        <v>款</v>
      </c>
    </row>
    <row r="735" s="624" customFormat="1" ht="18" customHeight="1" spans="1:7">
      <c r="A735" s="649">
        <v>2101801</v>
      </c>
      <c r="B735" s="650" t="s">
        <v>142</v>
      </c>
      <c r="C735" s="651"/>
      <c r="D735" s="651"/>
      <c r="E735" s="652" t="str">
        <f t="shared" si="33"/>
        <v/>
      </c>
      <c r="F735" s="375" t="str">
        <f t="shared" si="34"/>
        <v>否</v>
      </c>
      <c r="G735" s="624" t="str">
        <f t="shared" si="35"/>
        <v>项</v>
      </c>
    </row>
    <row r="736" s="624" customFormat="1" ht="18" customHeight="1" spans="1:7">
      <c r="A736" s="649">
        <v>2101802</v>
      </c>
      <c r="B736" s="650" t="s">
        <v>143</v>
      </c>
      <c r="C736" s="651"/>
      <c r="D736" s="651"/>
      <c r="E736" s="652" t="str">
        <f t="shared" si="33"/>
        <v/>
      </c>
      <c r="F736" s="375" t="str">
        <f t="shared" si="34"/>
        <v>否</v>
      </c>
      <c r="G736" s="624" t="str">
        <f t="shared" si="35"/>
        <v>项</v>
      </c>
    </row>
    <row r="737" s="624" customFormat="1" ht="18" customHeight="1" spans="1:7">
      <c r="A737" s="649">
        <v>2101803</v>
      </c>
      <c r="B737" s="650" t="s">
        <v>144</v>
      </c>
      <c r="C737" s="651"/>
      <c r="D737" s="651"/>
      <c r="E737" s="652" t="str">
        <f t="shared" si="33"/>
        <v/>
      </c>
      <c r="F737" s="375" t="str">
        <f t="shared" si="34"/>
        <v>否</v>
      </c>
      <c r="G737" s="624" t="str">
        <f t="shared" si="35"/>
        <v>项</v>
      </c>
    </row>
    <row r="738" s="624" customFormat="1" ht="18" customHeight="1" spans="1:7">
      <c r="A738" s="649">
        <v>2101899</v>
      </c>
      <c r="B738" s="650" t="s">
        <v>646</v>
      </c>
      <c r="C738" s="651"/>
      <c r="D738" s="651"/>
      <c r="E738" s="652" t="str">
        <f t="shared" si="33"/>
        <v/>
      </c>
      <c r="F738" s="375" t="str">
        <f t="shared" si="34"/>
        <v>否</v>
      </c>
      <c r="G738" s="624" t="str">
        <f t="shared" si="35"/>
        <v>项</v>
      </c>
    </row>
    <row r="739" s="625" customFormat="1" ht="18" customHeight="1" spans="1:7">
      <c r="A739" s="644">
        <v>21019</v>
      </c>
      <c r="B739" s="648" t="s">
        <v>647</v>
      </c>
      <c r="C739" s="646">
        <f>SUM(C740:C741)</f>
        <v>0</v>
      </c>
      <c r="D739" s="646">
        <f>SUM(D740:D741)</f>
        <v>0</v>
      </c>
      <c r="E739" s="647" t="str">
        <f t="shared" si="33"/>
        <v/>
      </c>
      <c r="F739" s="382" t="str">
        <f t="shared" si="34"/>
        <v>否</v>
      </c>
      <c r="G739" s="625" t="str">
        <f t="shared" si="35"/>
        <v>款</v>
      </c>
    </row>
    <row r="740" s="624" customFormat="1" ht="18" customHeight="1" spans="1:7">
      <c r="A740" s="649">
        <v>2101901</v>
      </c>
      <c r="B740" s="650" t="s">
        <v>648</v>
      </c>
      <c r="C740" s="651"/>
      <c r="D740" s="651"/>
      <c r="E740" s="652" t="str">
        <f t="shared" si="33"/>
        <v/>
      </c>
      <c r="F740" s="375" t="str">
        <f t="shared" si="34"/>
        <v>否</v>
      </c>
      <c r="G740" s="624" t="str">
        <f t="shared" si="35"/>
        <v>项</v>
      </c>
    </row>
    <row r="741" s="624" customFormat="1" ht="18" customHeight="1" spans="1:7">
      <c r="A741" s="649">
        <v>2101999</v>
      </c>
      <c r="B741" s="650" t="s">
        <v>649</v>
      </c>
      <c r="C741" s="651"/>
      <c r="D741" s="651"/>
      <c r="E741" s="652" t="str">
        <f t="shared" si="33"/>
        <v/>
      </c>
      <c r="F741" s="375" t="str">
        <f t="shared" si="34"/>
        <v>否</v>
      </c>
      <c r="G741" s="624" t="str">
        <f t="shared" si="35"/>
        <v>项</v>
      </c>
    </row>
    <row r="742" s="625" customFormat="1" ht="18" customHeight="1" spans="1:7">
      <c r="A742" s="644">
        <v>21099</v>
      </c>
      <c r="B742" s="648" t="s">
        <v>650</v>
      </c>
      <c r="C742" s="646">
        <f>SUM(C743)</f>
        <v>201</v>
      </c>
      <c r="D742" s="646">
        <f>((((SUM(D743))+0)+0)+0)+0</f>
        <v>246</v>
      </c>
      <c r="E742" s="647">
        <f t="shared" si="33"/>
        <v>0.224</v>
      </c>
      <c r="F742" s="382" t="str">
        <f t="shared" si="34"/>
        <v>是</v>
      </c>
      <c r="G742" s="625" t="str">
        <f t="shared" si="35"/>
        <v>款</v>
      </c>
    </row>
    <row r="743" s="624" customFormat="1" ht="18" customHeight="1" spans="1:7">
      <c r="A743" s="653">
        <v>2109999</v>
      </c>
      <c r="B743" s="650" t="s">
        <v>650</v>
      </c>
      <c r="C743" s="651">
        <v>201</v>
      </c>
      <c r="D743" s="651">
        <v>246</v>
      </c>
      <c r="E743" s="652">
        <f t="shared" si="33"/>
        <v>0.224</v>
      </c>
      <c r="F743" s="375" t="str">
        <f t="shared" si="34"/>
        <v>是</v>
      </c>
      <c r="G743" s="624" t="str">
        <f t="shared" si="35"/>
        <v>项</v>
      </c>
    </row>
    <row r="744" s="625" customFormat="1" ht="18" customHeight="1" spans="1:7">
      <c r="A744" s="644">
        <v>211</v>
      </c>
      <c r="B744" s="645" t="s">
        <v>90</v>
      </c>
      <c r="C744" s="646">
        <f>SUM(C745,C755,C759,C768,C775,C782,C785,C788,C790,C792,C798,C801,C803,C814)</f>
        <v>1615</v>
      </c>
      <c r="D744" s="646">
        <f>SUM(D745,D755,D759,D768,D775,D782,D785,D788,D790,D792,D798,D801,D803,D814)</f>
        <v>2870</v>
      </c>
      <c r="E744" s="647">
        <f t="shared" si="33"/>
        <v>0.777</v>
      </c>
      <c r="F744" s="382" t="str">
        <f t="shared" si="34"/>
        <v>是</v>
      </c>
      <c r="G744" s="625" t="str">
        <f t="shared" si="35"/>
        <v>类</v>
      </c>
    </row>
    <row r="745" s="625" customFormat="1" ht="18" customHeight="1" spans="1:7">
      <c r="A745" s="644">
        <v>21101</v>
      </c>
      <c r="B745" s="648" t="s">
        <v>651</v>
      </c>
      <c r="C745" s="646">
        <f>SUM(C746:C754)</f>
        <v>0</v>
      </c>
      <c r="D745" s="646">
        <f>((((SUM(D746:D754))+0)+0)+0)+0</f>
        <v>0</v>
      </c>
      <c r="E745" s="647" t="str">
        <f t="shared" si="33"/>
        <v/>
      </c>
      <c r="F745" s="382" t="str">
        <f t="shared" si="34"/>
        <v>否</v>
      </c>
      <c r="G745" s="625" t="str">
        <f t="shared" si="35"/>
        <v>款</v>
      </c>
    </row>
    <row r="746" s="624" customFormat="1" ht="18" customHeight="1" spans="1:7">
      <c r="A746" s="649">
        <v>2110101</v>
      </c>
      <c r="B746" s="650" t="s">
        <v>142</v>
      </c>
      <c r="C746" s="651">
        <v>0</v>
      </c>
      <c r="D746" s="651"/>
      <c r="E746" s="652" t="str">
        <f t="shared" si="33"/>
        <v/>
      </c>
      <c r="F746" s="375" t="str">
        <f t="shared" si="34"/>
        <v>否</v>
      </c>
      <c r="G746" s="624" t="str">
        <f t="shared" si="35"/>
        <v>项</v>
      </c>
    </row>
    <row r="747" s="624" customFormat="1" ht="18" customHeight="1" spans="1:7">
      <c r="A747" s="649">
        <v>2110102</v>
      </c>
      <c r="B747" s="650" t="s">
        <v>143</v>
      </c>
      <c r="C747" s="651"/>
      <c r="D747" s="651"/>
      <c r="E747" s="652" t="str">
        <f t="shared" si="33"/>
        <v/>
      </c>
      <c r="F747" s="375" t="str">
        <f t="shared" si="34"/>
        <v>否</v>
      </c>
      <c r="G747" s="624" t="str">
        <f t="shared" si="35"/>
        <v>项</v>
      </c>
    </row>
    <row r="748" s="624" customFormat="1" ht="18" customHeight="1" spans="1:7">
      <c r="A748" s="649">
        <v>2110103</v>
      </c>
      <c r="B748" s="650" t="s">
        <v>144</v>
      </c>
      <c r="C748" s="651"/>
      <c r="D748" s="651"/>
      <c r="E748" s="652" t="str">
        <f t="shared" si="33"/>
        <v/>
      </c>
      <c r="F748" s="375" t="str">
        <f t="shared" si="34"/>
        <v>否</v>
      </c>
      <c r="G748" s="624" t="str">
        <f t="shared" si="35"/>
        <v>项</v>
      </c>
    </row>
    <row r="749" s="624" customFormat="1" ht="18" customHeight="1" spans="1:7">
      <c r="A749" s="649">
        <v>2110104</v>
      </c>
      <c r="B749" s="650" t="s">
        <v>652</v>
      </c>
      <c r="C749" s="651"/>
      <c r="D749" s="651"/>
      <c r="E749" s="652" t="str">
        <f t="shared" si="33"/>
        <v/>
      </c>
      <c r="F749" s="375" t="str">
        <f t="shared" si="34"/>
        <v>否</v>
      </c>
      <c r="G749" s="624" t="str">
        <f t="shared" si="35"/>
        <v>项</v>
      </c>
    </row>
    <row r="750" s="624" customFormat="1" ht="18" customHeight="1" spans="1:7">
      <c r="A750" s="649">
        <v>2110105</v>
      </c>
      <c r="B750" s="650" t="s">
        <v>653</v>
      </c>
      <c r="C750" s="651"/>
      <c r="D750" s="651"/>
      <c r="E750" s="652" t="str">
        <f t="shared" si="33"/>
        <v/>
      </c>
      <c r="F750" s="375" t="str">
        <f t="shared" si="34"/>
        <v>否</v>
      </c>
      <c r="G750" s="624" t="str">
        <f t="shared" si="35"/>
        <v>项</v>
      </c>
    </row>
    <row r="751" s="624" customFormat="1" ht="18" customHeight="1" spans="1:7">
      <c r="A751" s="649">
        <v>2110106</v>
      </c>
      <c r="B751" s="650" t="s">
        <v>654</v>
      </c>
      <c r="C751" s="651"/>
      <c r="D751" s="651"/>
      <c r="E751" s="652" t="str">
        <f t="shared" si="33"/>
        <v/>
      </c>
      <c r="F751" s="375" t="str">
        <f t="shared" si="34"/>
        <v>否</v>
      </c>
      <c r="G751" s="624" t="str">
        <f t="shared" si="35"/>
        <v>项</v>
      </c>
    </row>
    <row r="752" s="624" customFormat="1" ht="18" customHeight="1" spans="1:7">
      <c r="A752" s="649">
        <v>2110107</v>
      </c>
      <c r="B752" s="650" t="s">
        <v>655</v>
      </c>
      <c r="C752" s="651"/>
      <c r="D752" s="651"/>
      <c r="E752" s="652" t="str">
        <f t="shared" si="33"/>
        <v/>
      </c>
      <c r="F752" s="375" t="str">
        <f t="shared" si="34"/>
        <v>否</v>
      </c>
      <c r="G752" s="624" t="str">
        <f t="shared" si="35"/>
        <v>项</v>
      </c>
    </row>
    <row r="753" s="624" customFormat="1" ht="18" customHeight="1" spans="1:7">
      <c r="A753" s="649">
        <v>2110108</v>
      </c>
      <c r="B753" s="650" t="s">
        <v>656</v>
      </c>
      <c r="C753" s="651"/>
      <c r="D753" s="651"/>
      <c r="E753" s="652" t="str">
        <f t="shared" si="33"/>
        <v/>
      </c>
      <c r="F753" s="375" t="str">
        <f t="shared" si="34"/>
        <v>否</v>
      </c>
      <c r="G753" s="624" t="str">
        <f t="shared" si="35"/>
        <v>项</v>
      </c>
    </row>
    <row r="754" s="624" customFormat="1" ht="18" customHeight="1" spans="1:7">
      <c r="A754" s="649">
        <v>2110199</v>
      </c>
      <c r="B754" s="650" t="s">
        <v>657</v>
      </c>
      <c r="C754" s="651"/>
      <c r="D754" s="651"/>
      <c r="E754" s="652" t="str">
        <f t="shared" si="33"/>
        <v/>
      </c>
      <c r="F754" s="375" t="str">
        <f t="shared" si="34"/>
        <v>否</v>
      </c>
      <c r="G754" s="624" t="str">
        <f t="shared" si="35"/>
        <v>项</v>
      </c>
    </row>
    <row r="755" s="625" customFormat="1" ht="18" customHeight="1" spans="1:7">
      <c r="A755" s="644">
        <v>21102</v>
      </c>
      <c r="B755" s="648" t="s">
        <v>658</v>
      </c>
      <c r="C755" s="646">
        <f>SUM(C756:C758)</f>
        <v>30</v>
      </c>
      <c r="D755" s="646">
        <f>((((SUM(D756:D758))+0)+0)+0)+0</f>
        <v>49</v>
      </c>
      <c r="E755" s="647">
        <f t="shared" si="33"/>
        <v>0.633</v>
      </c>
      <c r="F755" s="382" t="str">
        <f t="shared" si="34"/>
        <v>是</v>
      </c>
      <c r="G755" s="625" t="str">
        <f t="shared" si="35"/>
        <v>款</v>
      </c>
    </row>
    <row r="756" s="624" customFormat="1" ht="18" customHeight="1" spans="1:7">
      <c r="A756" s="649">
        <v>2110203</v>
      </c>
      <c r="B756" s="650" t="s">
        <v>659</v>
      </c>
      <c r="C756" s="651"/>
      <c r="D756" s="651"/>
      <c r="E756" s="652" t="str">
        <f t="shared" si="33"/>
        <v/>
      </c>
      <c r="F756" s="375" t="str">
        <f t="shared" si="34"/>
        <v>否</v>
      </c>
      <c r="G756" s="624" t="str">
        <f t="shared" si="35"/>
        <v>项</v>
      </c>
    </row>
    <row r="757" s="624" customFormat="1" ht="18" customHeight="1" spans="1:7">
      <c r="A757" s="649">
        <v>2110204</v>
      </c>
      <c r="B757" s="650" t="s">
        <v>660</v>
      </c>
      <c r="C757" s="651"/>
      <c r="D757" s="651"/>
      <c r="E757" s="652" t="str">
        <f t="shared" si="33"/>
        <v/>
      </c>
      <c r="F757" s="375" t="str">
        <f t="shared" si="34"/>
        <v>否</v>
      </c>
      <c r="G757" s="624" t="str">
        <f t="shared" si="35"/>
        <v>项</v>
      </c>
    </row>
    <row r="758" s="624" customFormat="1" ht="18" customHeight="1" spans="1:7">
      <c r="A758" s="649">
        <v>2110299</v>
      </c>
      <c r="B758" s="650" t="s">
        <v>661</v>
      </c>
      <c r="C758" s="651">
        <v>30</v>
      </c>
      <c r="D758" s="651">
        <v>49</v>
      </c>
      <c r="E758" s="652">
        <f t="shared" si="33"/>
        <v>0.633</v>
      </c>
      <c r="F758" s="375" t="str">
        <f t="shared" si="34"/>
        <v>是</v>
      </c>
      <c r="G758" s="624" t="str">
        <f t="shared" si="35"/>
        <v>项</v>
      </c>
    </row>
    <row r="759" s="625" customFormat="1" ht="18" customHeight="1" spans="1:7">
      <c r="A759" s="644">
        <v>21103</v>
      </c>
      <c r="B759" s="648" t="s">
        <v>662</v>
      </c>
      <c r="C759" s="646">
        <f>SUM(C760:C767)</f>
        <v>350</v>
      </c>
      <c r="D759" s="646">
        <f>((((SUM(D760:D767))+0)+0)+0)+0</f>
        <v>471</v>
      </c>
      <c r="E759" s="647">
        <f t="shared" si="33"/>
        <v>0.346</v>
      </c>
      <c r="F759" s="382" t="str">
        <f t="shared" si="34"/>
        <v>是</v>
      </c>
      <c r="G759" s="625" t="str">
        <f t="shared" si="35"/>
        <v>款</v>
      </c>
    </row>
    <row r="760" s="624" customFormat="1" ht="18" customHeight="1" spans="1:7">
      <c r="A760" s="649">
        <v>2110301</v>
      </c>
      <c r="B760" s="650" t="s">
        <v>663</v>
      </c>
      <c r="C760" s="651"/>
      <c r="D760" s="651"/>
      <c r="E760" s="652" t="str">
        <f t="shared" si="33"/>
        <v/>
      </c>
      <c r="F760" s="375" t="str">
        <f t="shared" si="34"/>
        <v>否</v>
      </c>
      <c r="G760" s="624" t="str">
        <f t="shared" si="35"/>
        <v>项</v>
      </c>
    </row>
    <row r="761" s="624" customFormat="1" ht="18" customHeight="1" spans="1:7">
      <c r="A761" s="649">
        <v>2110302</v>
      </c>
      <c r="B761" s="650" t="s">
        <v>664</v>
      </c>
      <c r="C761" s="651">
        <v>30</v>
      </c>
      <c r="D761" s="651">
        <v>164</v>
      </c>
      <c r="E761" s="652">
        <f t="shared" si="33"/>
        <v>4.467</v>
      </c>
      <c r="F761" s="375" t="str">
        <f t="shared" si="34"/>
        <v>是</v>
      </c>
      <c r="G761" s="624" t="str">
        <f t="shared" si="35"/>
        <v>项</v>
      </c>
    </row>
    <row r="762" s="624" customFormat="1" ht="18" customHeight="1" spans="1:7">
      <c r="A762" s="649">
        <v>2110303</v>
      </c>
      <c r="B762" s="650" t="s">
        <v>665</v>
      </c>
      <c r="C762" s="651"/>
      <c r="D762" s="651">
        <v>7</v>
      </c>
      <c r="E762" s="652" t="str">
        <f t="shared" si="33"/>
        <v/>
      </c>
      <c r="F762" s="375" t="str">
        <f t="shared" si="34"/>
        <v>是</v>
      </c>
      <c r="G762" s="624" t="str">
        <f t="shared" si="35"/>
        <v>项</v>
      </c>
    </row>
    <row r="763" s="624" customFormat="1" ht="18" customHeight="1" spans="1:7">
      <c r="A763" s="649">
        <v>2110304</v>
      </c>
      <c r="B763" s="650" t="s">
        <v>666</v>
      </c>
      <c r="C763" s="651">
        <v>320</v>
      </c>
      <c r="D763" s="651">
        <v>300</v>
      </c>
      <c r="E763" s="652">
        <f t="shared" si="33"/>
        <v>-0.063</v>
      </c>
      <c r="F763" s="375" t="str">
        <f t="shared" si="34"/>
        <v>是</v>
      </c>
      <c r="G763" s="624" t="str">
        <f t="shared" si="35"/>
        <v>项</v>
      </c>
    </row>
    <row r="764" s="624" customFormat="1" ht="18" customHeight="1" spans="1:7">
      <c r="A764" s="649">
        <v>2110305</v>
      </c>
      <c r="B764" s="650" t="s">
        <v>667</v>
      </c>
      <c r="C764" s="651"/>
      <c r="D764" s="651"/>
      <c r="E764" s="652" t="str">
        <f t="shared" si="33"/>
        <v/>
      </c>
      <c r="F764" s="375" t="str">
        <f t="shared" si="34"/>
        <v>否</v>
      </c>
      <c r="G764" s="624" t="str">
        <f t="shared" si="35"/>
        <v>项</v>
      </c>
    </row>
    <row r="765" s="624" customFormat="1" ht="18" customHeight="1" spans="1:7">
      <c r="A765" s="649">
        <v>2110306</v>
      </c>
      <c r="B765" s="650" t="s">
        <v>668</v>
      </c>
      <c r="C765" s="651"/>
      <c r="D765" s="651"/>
      <c r="E765" s="652" t="str">
        <f t="shared" si="33"/>
        <v/>
      </c>
      <c r="F765" s="375" t="str">
        <f t="shared" si="34"/>
        <v>否</v>
      </c>
      <c r="G765" s="624" t="str">
        <f t="shared" si="35"/>
        <v>项</v>
      </c>
    </row>
    <row r="766" s="624" customFormat="1" ht="18" customHeight="1" spans="1:7">
      <c r="A766" s="657">
        <v>2110307</v>
      </c>
      <c r="B766" s="650" t="s">
        <v>669</v>
      </c>
      <c r="C766" s="651">
        <v>0</v>
      </c>
      <c r="D766" s="651"/>
      <c r="E766" s="652" t="str">
        <f t="shared" si="33"/>
        <v/>
      </c>
      <c r="F766" s="375" t="str">
        <f t="shared" si="34"/>
        <v>否</v>
      </c>
      <c r="G766" s="624" t="str">
        <f t="shared" si="35"/>
        <v>项</v>
      </c>
    </row>
    <row r="767" s="624" customFormat="1" ht="18" customHeight="1" spans="1:7">
      <c r="A767" s="649">
        <v>2110399</v>
      </c>
      <c r="B767" s="650" t="s">
        <v>670</v>
      </c>
      <c r="C767" s="651">
        <v>0</v>
      </c>
      <c r="D767" s="651"/>
      <c r="E767" s="652" t="str">
        <f t="shared" si="33"/>
        <v/>
      </c>
      <c r="F767" s="375" t="str">
        <f t="shared" si="34"/>
        <v>否</v>
      </c>
      <c r="G767" s="624" t="str">
        <f t="shared" si="35"/>
        <v>项</v>
      </c>
    </row>
    <row r="768" s="625" customFormat="1" ht="18" customHeight="1" spans="1:7">
      <c r="A768" s="644">
        <v>21104</v>
      </c>
      <c r="B768" s="648" t="s">
        <v>671</v>
      </c>
      <c r="C768" s="646">
        <f>SUM(C769:C774)</f>
        <v>34</v>
      </c>
      <c r="D768" s="646">
        <f>((((SUM(D769:D774))+0)+0)+0)+0</f>
        <v>50</v>
      </c>
      <c r="E768" s="647">
        <f t="shared" si="33"/>
        <v>0.471</v>
      </c>
      <c r="F768" s="382" t="str">
        <f t="shared" si="34"/>
        <v>是</v>
      </c>
      <c r="G768" s="625" t="str">
        <f t="shared" si="35"/>
        <v>款</v>
      </c>
    </row>
    <row r="769" s="624" customFormat="1" ht="18" customHeight="1" spans="1:7">
      <c r="A769" s="649">
        <v>2110401</v>
      </c>
      <c r="B769" s="650" t="s">
        <v>672</v>
      </c>
      <c r="C769" s="651">
        <v>34</v>
      </c>
      <c r="D769" s="651">
        <v>50</v>
      </c>
      <c r="E769" s="652">
        <f t="shared" si="33"/>
        <v>0.471</v>
      </c>
      <c r="F769" s="375" t="str">
        <f t="shared" si="34"/>
        <v>是</v>
      </c>
      <c r="G769" s="624" t="str">
        <f t="shared" si="35"/>
        <v>项</v>
      </c>
    </row>
    <row r="770" s="624" customFormat="1" ht="18" customHeight="1" spans="1:7">
      <c r="A770" s="649">
        <v>2110402</v>
      </c>
      <c r="B770" s="650" t="s">
        <v>673</v>
      </c>
      <c r="C770" s="651">
        <v>0</v>
      </c>
      <c r="D770" s="651"/>
      <c r="E770" s="652" t="str">
        <f t="shared" si="33"/>
        <v/>
      </c>
      <c r="F770" s="375" t="str">
        <f t="shared" si="34"/>
        <v>否</v>
      </c>
      <c r="G770" s="624" t="str">
        <f t="shared" si="35"/>
        <v>项</v>
      </c>
    </row>
    <row r="771" s="624" customFormat="1" ht="18" customHeight="1" spans="1:7">
      <c r="A771" s="649">
        <v>2110404</v>
      </c>
      <c r="B771" s="650" t="s">
        <v>674</v>
      </c>
      <c r="C771" s="651"/>
      <c r="D771" s="651"/>
      <c r="E771" s="652" t="str">
        <f t="shared" si="33"/>
        <v/>
      </c>
      <c r="F771" s="375" t="str">
        <f t="shared" si="34"/>
        <v>否</v>
      </c>
      <c r="G771" s="624" t="str">
        <f t="shared" si="35"/>
        <v>项</v>
      </c>
    </row>
    <row r="772" s="624" customFormat="1" ht="18" customHeight="1" spans="1:7">
      <c r="A772" s="649">
        <v>2110405</v>
      </c>
      <c r="B772" s="650" t="s">
        <v>675</v>
      </c>
      <c r="C772" s="651"/>
      <c r="D772" s="651"/>
      <c r="E772" s="652" t="str">
        <f t="shared" ref="E772:E835" si="36">IF(C772=0,"",IFERROR(D772/C772-1,0))</f>
        <v/>
      </c>
      <c r="F772" s="375" t="str">
        <f t="shared" ref="F772:F835" si="37">IF(LEN(A772)=3,"是",IF(B772&lt;&gt;"",IF(SUM(C772:D772)&lt;&gt;0,"是","否"),"是"))</f>
        <v>否</v>
      </c>
      <c r="G772" s="624" t="str">
        <f t="shared" ref="G772:G835" si="38">IF(LEN(A772)=3,"类",IF(LEN(A772)=5,"款","项"))</f>
        <v>项</v>
      </c>
    </row>
    <row r="773" s="624" customFormat="1" ht="18" customHeight="1" spans="1:7">
      <c r="A773" s="649">
        <v>2110406</v>
      </c>
      <c r="B773" s="650" t="s">
        <v>676</v>
      </c>
      <c r="C773" s="651"/>
      <c r="D773" s="651"/>
      <c r="E773" s="652" t="str">
        <f t="shared" si="36"/>
        <v/>
      </c>
      <c r="F773" s="375" t="str">
        <f t="shared" si="37"/>
        <v>否</v>
      </c>
      <c r="G773" s="624" t="str">
        <f t="shared" si="38"/>
        <v>项</v>
      </c>
    </row>
    <row r="774" s="624" customFormat="1" ht="18" customHeight="1" spans="1:7">
      <c r="A774" s="649">
        <v>2110499</v>
      </c>
      <c r="B774" s="650" t="s">
        <v>677</v>
      </c>
      <c r="C774" s="651">
        <v>0</v>
      </c>
      <c r="D774" s="651"/>
      <c r="E774" s="652" t="str">
        <f t="shared" si="36"/>
        <v/>
      </c>
      <c r="F774" s="375" t="str">
        <f t="shared" si="37"/>
        <v>否</v>
      </c>
      <c r="G774" s="624" t="str">
        <f t="shared" si="38"/>
        <v>项</v>
      </c>
    </row>
    <row r="775" s="625" customFormat="1" ht="18" customHeight="1" spans="1:7">
      <c r="A775" s="644">
        <v>21105</v>
      </c>
      <c r="B775" s="648" t="s">
        <v>678</v>
      </c>
      <c r="C775" s="654">
        <f>SUM(C776:C781)</f>
        <v>1201</v>
      </c>
      <c r="D775" s="654">
        <f>((((SUM(D776:D781))+0)+0)+0)+0</f>
        <v>2300</v>
      </c>
      <c r="E775" s="647">
        <f t="shared" si="36"/>
        <v>0.915</v>
      </c>
      <c r="F775" s="382" t="str">
        <f t="shared" si="37"/>
        <v>是</v>
      </c>
      <c r="G775" s="625" t="str">
        <f t="shared" si="38"/>
        <v>款</v>
      </c>
    </row>
    <row r="776" s="624" customFormat="1" ht="18" customHeight="1" spans="1:7">
      <c r="A776" s="649">
        <v>2110501</v>
      </c>
      <c r="B776" s="650" t="s">
        <v>679</v>
      </c>
      <c r="C776" s="651">
        <v>1201</v>
      </c>
      <c r="D776" s="651">
        <v>881</v>
      </c>
      <c r="E776" s="652">
        <f t="shared" si="36"/>
        <v>-0.266</v>
      </c>
      <c r="F776" s="375" t="str">
        <f t="shared" si="37"/>
        <v>是</v>
      </c>
      <c r="G776" s="624" t="str">
        <f t="shared" si="38"/>
        <v>项</v>
      </c>
    </row>
    <row r="777" s="624" customFormat="1" ht="18" customHeight="1" spans="1:7">
      <c r="A777" s="649">
        <v>2110502</v>
      </c>
      <c r="B777" s="650" t="s">
        <v>680</v>
      </c>
      <c r="C777" s="651">
        <v>0</v>
      </c>
      <c r="D777" s="651">
        <v>0</v>
      </c>
      <c r="E777" s="652" t="str">
        <f t="shared" si="36"/>
        <v/>
      </c>
      <c r="F777" s="375" t="str">
        <f t="shared" si="37"/>
        <v>否</v>
      </c>
      <c r="G777" s="624" t="str">
        <f t="shared" si="38"/>
        <v>项</v>
      </c>
    </row>
    <row r="778" s="624" customFormat="1" ht="18" customHeight="1" spans="1:7">
      <c r="A778" s="649">
        <v>2110503</v>
      </c>
      <c r="B778" s="650" t="s">
        <v>681</v>
      </c>
      <c r="C778" s="651">
        <v>0</v>
      </c>
      <c r="D778" s="651"/>
      <c r="E778" s="652" t="str">
        <f t="shared" si="36"/>
        <v/>
      </c>
      <c r="F778" s="375" t="str">
        <f t="shared" si="37"/>
        <v>否</v>
      </c>
      <c r="G778" s="624" t="str">
        <f t="shared" si="38"/>
        <v>项</v>
      </c>
    </row>
    <row r="779" s="624" customFormat="1" ht="18" customHeight="1" spans="1:7">
      <c r="A779" s="649">
        <v>2110506</v>
      </c>
      <c r="B779" s="650" t="s">
        <v>682</v>
      </c>
      <c r="C779" s="651"/>
      <c r="D779" s="651"/>
      <c r="E779" s="652" t="str">
        <f t="shared" si="36"/>
        <v/>
      </c>
      <c r="F779" s="375" t="str">
        <f t="shared" si="37"/>
        <v>否</v>
      </c>
      <c r="G779" s="624" t="str">
        <f t="shared" si="38"/>
        <v>项</v>
      </c>
    </row>
    <row r="780" s="624" customFormat="1" ht="18" customHeight="1" spans="1:7">
      <c r="A780" s="649">
        <v>2110507</v>
      </c>
      <c r="B780" s="650" t="s">
        <v>683</v>
      </c>
      <c r="C780" s="651"/>
      <c r="D780" s="651">
        <v>1419</v>
      </c>
      <c r="E780" s="652" t="str">
        <f t="shared" si="36"/>
        <v/>
      </c>
      <c r="F780" s="375" t="str">
        <f t="shared" si="37"/>
        <v>是</v>
      </c>
      <c r="G780" s="624" t="str">
        <f t="shared" si="38"/>
        <v>项</v>
      </c>
    </row>
    <row r="781" s="624" customFormat="1" ht="18" customHeight="1" spans="1:7">
      <c r="A781" s="649">
        <v>2110599</v>
      </c>
      <c r="B781" s="650" t="s">
        <v>684</v>
      </c>
      <c r="C781" s="651"/>
      <c r="D781" s="651"/>
      <c r="E781" s="652" t="str">
        <f t="shared" si="36"/>
        <v/>
      </c>
      <c r="F781" s="375" t="str">
        <f t="shared" si="37"/>
        <v>否</v>
      </c>
      <c r="G781" s="624" t="str">
        <f t="shared" si="38"/>
        <v>项</v>
      </c>
    </row>
    <row r="782" s="624" customFormat="1" ht="18" customHeight="1" spans="1:7">
      <c r="A782" s="644">
        <v>21107</v>
      </c>
      <c r="B782" s="648" t="s">
        <v>685</v>
      </c>
      <c r="C782" s="654">
        <f>SUM(C783:C784)</f>
        <v>0</v>
      </c>
      <c r="D782" s="654">
        <f>((((SUM(D783:D784))+0)+0)+0)+0</f>
        <v>0</v>
      </c>
      <c r="E782" s="652" t="str">
        <f t="shared" si="36"/>
        <v/>
      </c>
      <c r="F782" s="375" t="str">
        <f t="shared" si="37"/>
        <v>否</v>
      </c>
      <c r="G782" s="624" t="str">
        <f t="shared" si="38"/>
        <v>款</v>
      </c>
    </row>
    <row r="783" s="624" customFormat="1" ht="18" customHeight="1" spans="1:7">
      <c r="A783" s="649">
        <v>2110704</v>
      </c>
      <c r="B783" s="650" t="s">
        <v>686</v>
      </c>
      <c r="C783" s="651"/>
      <c r="D783" s="651"/>
      <c r="E783" s="652" t="str">
        <f t="shared" si="36"/>
        <v/>
      </c>
      <c r="F783" s="375" t="str">
        <f t="shared" si="37"/>
        <v>否</v>
      </c>
      <c r="G783" s="624" t="str">
        <f t="shared" si="38"/>
        <v>项</v>
      </c>
    </row>
    <row r="784" s="624" customFormat="1" ht="18" customHeight="1" spans="1:7">
      <c r="A784" s="649">
        <v>2110799</v>
      </c>
      <c r="B784" s="650" t="s">
        <v>687</v>
      </c>
      <c r="C784" s="651"/>
      <c r="D784" s="651"/>
      <c r="E784" s="652" t="str">
        <f t="shared" si="36"/>
        <v/>
      </c>
      <c r="F784" s="375" t="str">
        <f t="shared" si="37"/>
        <v>否</v>
      </c>
      <c r="G784" s="624" t="str">
        <f t="shared" si="38"/>
        <v>项</v>
      </c>
    </row>
    <row r="785" s="624" customFormat="1" ht="18" customHeight="1" spans="1:7">
      <c r="A785" s="644">
        <v>21108</v>
      </c>
      <c r="B785" s="648" t="s">
        <v>688</v>
      </c>
      <c r="C785" s="654">
        <f>SUM(C786:C787)</f>
        <v>0</v>
      </c>
      <c r="D785" s="654">
        <f>((((SUM(D786:D787))+0)+0)+0)+0</f>
        <v>0</v>
      </c>
      <c r="E785" s="652" t="str">
        <f t="shared" si="36"/>
        <v/>
      </c>
      <c r="F785" s="375" t="str">
        <f t="shared" si="37"/>
        <v>否</v>
      </c>
      <c r="G785" s="624" t="str">
        <f t="shared" si="38"/>
        <v>款</v>
      </c>
    </row>
    <row r="786" s="624" customFormat="1" ht="18" customHeight="1" spans="1:7">
      <c r="A786" s="649">
        <v>2110804</v>
      </c>
      <c r="B786" s="650" t="s">
        <v>689</v>
      </c>
      <c r="C786" s="651"/>
      <c r="D786" s="651"/>
      <c r="E786" s="652" t="str">
        <f t="shared" si="36"/>
        <v/>
      </c>
      <c r="F786" s="375" t="str">
        <f t="shared" si="37"/>
        <v>否</v>
      </c>
      <c r="G786" s="624" t="str">
        <f t="shared" si="38"/>
        <v>项</v>
      </c>
    </row>
    <row r="787" s="624" customFormat="1" ht="18" customHeight="1" spans="1:7">
      <c r="A787" s="649">
        <v>2110899</v>
      </c>
      <c r="B787" s="650" t="s">
        <v>690</v>
      </c>
      <c r="C787" s="651"/>
      <c r="D787" s="651"/>
      <c r="E787" s="652" t="str">
        <f t="shared" si="36"/>
        <v/>
      </c>
      <c r="F787" s="375" t="str">
        <f t="shared" si="37"/>
        <v>否</v>
      </c>
      <c r="G787" s="624" t="str">
        <f t="shared" si="38"/>
        <v>项</v>
      </c>
    </row>
    <row r="788" s="624" customFormat="1" ht="18" customHeight="1" spans="1:7">
      <c r="A788" s="644">
        <v>21109</v>
      </c>
      <c r="B788" s="648" t="s">
        <v>691</v>
      </c>
      <c r="C788" s="654">
        <f>C789</f>
        <v>0</v>
      </c>
      <c r="D788" s="654">
        <f>((((D789)+0)+0)+0)+0</f>
        <v>0</v>
      </c>
      <c r="E788" s="652" t="str">
        <f t="shared" si="36"/>
        <v/>
      </c>
      <c r="F788" s="375" t="str">
        <f t="shared" si="37"/>
        <v>否</v>
      </c>
      <c r="G788" s="624" t="str">
        <f t="shared" si="38"/>
        <v>款</v>
      </c>
    </row>
    <row r="789" s="624" customFormat="1" ht="18" customHeight="1" spans="1:7">
      <c r="A789" s="653">
        <v>2110901</v>
      </c>
      <c r="B789" s="660" t="s">
        <v>691</v>
      </c>
      <c r="C789" s="651"/>
      <c r="D789" s="651"/>
      <c r="E789" s="652" t="str">
        <f t="shared" si="36"/>
        <v/>
      </c>
      <c r="F789" s="375" t="str">
        <f t="shared" si="37"/>
        <v>否</v>
      </c>
      <c r="G789" s="624" t="str">
        <f t="shared" si="38"/>
        <v>项</v>
      </c>
    </row>
    <row r="790" s="624" customFormat="1" ht="18" customHeight="1" spans="1:7">
      <c r="A790" s="644">
        <v>21110</v>
      </c>
      <c r="B790" s="648" t="s">
        <v>692</v>
      </c>
      <c r="C790" s="646">
        <f>C791</f>
        <v>0</v>
      </c>
      <c r="D790" s="646">
        <f>((((D791)+0)+0)+0)+0</f>
        <v>0</v>
      </c>
      <c r="E790" s="652" t="str">
        <f t="shared" si="36"/>
        <v/>
      </c>
      <c r="F790" s="375" t="str">
        <f t="shared" si="37"/>
        <v>否</v>
      </c>
      <c r="G790" s="624" t="str">
        <f t="shared" si="38"/>
        <v>款</v>
      </c>
    </row>
    <row r="791" s="624" customFormat="1" ht="18" customHeight="1" spans="1:7">
      <c r="A791" s="653">
        <v>2111001</v>
      </c>
      <c r="B791" s="660" t="s">
        <v>692</v>
      </c>
      <c r="C791" s="651">
        <v>0</v>
      </c>
      <c r="D791" s="651"/>
      <c r="E791" s="652" t="str">
        <f t="shared" si="36"/>
        <v/>
      </c>
      <c r="F791" s="375" t="str">
        <f t="shared" si="37"/>
        <v>否</v>
      </c>
      <c r="G791" s="624" t="str">
        <f t="shared" si="38"/>
        <v>项</v>
      </c>
    </row>
    <row r="792" s="624" customFormat="1" ht="18" customHeight="1" spans="1:7">
      <c r="A792" s="644">
        <v>21111</v>
      </c>
      <c r="B792" s="648" t="s">
        <v>693</v>
      </c>
      <c r="C792" s="646">
        <f>SUM(C793:C797)</f>
        <v>0</v>
      </c>
      <c r="D792" s="646">
        <f>((((SUM(D793:D797))+0)+0)+0)+0</f>
        <v>0</v>
      </c>
      <c r="E792" s="652" t="str">
        <f t="shared" si="36"/>
        <v/>
      </c>
      <c r="F792" s="375" t="str">
        <f t="shared" si="37"/>
        <v>否</v>
      </c>
      <c r="G792" s="624" t="str">
        <f t="shared" si="38"/>
        <v>款</v>
      </c>
    </row>
    <row r="793" s="624" customFormat="1" ht="18" customHeight="1" spans="1:7">
      <c r="A793" s="649">
        <v>2111101</v>
      </c>
      <c r="B793" s="650" t="s">
        <v>694</v>
      </c>
      <c r="C793" s="651"/>
      <c r="D793" s="651"/>
      <c r="E793" s="652" t="str">
        <f t="shared" si="36"/>
        <v/>
      </c>
      <c r="F793" s="375" t="str">
        <f t="shared" si="37"/>
        <v>否</v>
      </c>
      <c r="G793" s="624" t="str">
        <f t="shared" si="38"/>
        <v>项</v>
      </c>
    </row>
    <row r="794" s="624" customFormat="1" ht="18" customHeight="1" spans="1:7">
      <c r="A794" s="649">
        <v>2111102</v>
      </c>
      <c r="B794" s="650" t="s">
        <v>695</v>
      </c>
      <c r="C794" s="651"/>
      <c r="D794" s="651"/>
      <c r="E794" s="652" t="str">
        <f t="shared" si="36"/>
        <v/>
      </c>
      <c r="F794" s="375" t="str">
        <f t="shared" si="37"/>
        <v>否</v>
      </c>
      <c r="G794" s="624" t="str">
        <f t="shared" si="38"/>
        <v>项</v>
      </c>
    </row>
    <row r="795" s="624" customFormat="1" ht="18" customHeight="1" spans="1:7">
      <c r="A795" s="649">
        <v>2111103</v>
      </c>
      <c r="B795" s="650" t="s">
        <v>696</v>
      </c>
      <c r="C795" s="651"/>
      <c r="D795" s="651"/>
      <c r="E795" s="652" t="str">
        <f t="shared" si="36"/>
        <v/>
      </c>
      <c r="F795" s="375" t="str">
        <f t="shared" si="37"/>
        <v>否</v>
      </c>
      <c r="G795" s="624" t="str">
        <f t="shared" si="38"/>
        <v>项</v>
      </c>
    </row>
    <row r="796" s="624" customFormat="1" ht="18" customHeight="1" spans="1:7">
      <c r="A796" s="649">
        <v>2111104</v>
      </c>
      <c r="B796" s="650" t="s">
        <v>697</v>
      </c>
      <c r="C796" s="651"/>
      <c r="D796" s="651"/>
      <c r="E796" s="652" t="str">
        <f t="shared" si="36"/>
        <v/>
      </c>
      <c r="F796" s="375" t="str">
        <f t="shared" si="37"/>
        <v>否</v>
      </c>
      <c r="G796" s="624" t="str">
        <f t="shared" si="38"/>
        <v>项</v>
      </c>
    </row>
    <row r="797" s="624" customFormat="1" ht="18" customHeight="1" spans="1:7">
      <c r="A797" s="649">
        <v>2111199</v>
      </c>
      <c r="B797" s="650" t="s">
        <v>698</v>
      </c>
      <c r="C797" s="651"/>
      <c r="D797" s="651"/>
      <c r="E797" s="652" t="str">
        <f t="shared" si="36"/>
        <v/>
      </c>
      <c r="F797" s="375" t="str">
        <f t="shared" si="37"/>
        <v>否</v>
      </c>
      <c r="G797" s="624" t="str">
        <f t="shared" si="38"/>
        <v>项</v>
      </c>
    </row>
    <row r="798" s="624" customFormat="1" ht="18" customHeight="1" spans="1:7">
      <c r="A798" s="644">
        <v>21112</v>
      </c>
      <c r="B798" s="648" t="s">
        <v>699</v>
      </c>
      <c r="C798" s="654">
        <f>SUM(C799:C800)</f>
        <v>0</v>
      </c>
      <c r="D798" s="654">
        <f>SUM(D799:D800)</f>
        <v>0</v>
      </c>
      <c r="E798" s="652" t="str">
        <f t="shared" si="36"/>
        <v/>
      </c>
      <c r="F798" s="375" t="str">
        <f t="shared" si="37"/>
        <v>否</v>
      </c>
      <c r="G798" s="624" t="str">
        <f t="shared" si="38"/>
        <v>款</v>
      </c>
    </row>
    <row r="799" s="624" customFormat="1" ht="18" customHeight="1" spans="1:7">
      <c r="A799" s="657">
        <v>2111201</v>
      </c>
      <c r="B799" s="650" t="s">
        <v>700</v>
      </c>
      <c r="C799" s="651"/>
      <c r="D799" s="651"/>
      <c r="E799" s="652" t="str">
        <f t="shared" si="36"/>
        <v/>
      </c>
      <c r="F799" s="375" t="str">
        <f t="shared" si="37"/>
        <v>否</v>
      </c>
      <c r="G799" s="624" t="str">
        <f t="shared" si="38"/>
        <v>项</v>
      </c>
    </row>
    <row r="800" s="624" customFormat="1" ht="18" customHeight="1" spans="1:7">
      <c r="A800" s="657">
        <v>2111299</v>
      </c>
      <c r="B800" s="650" t="s">
        <v>701</v>
      </c>
      <c r="C800" s="651"/>
      <c r="D800" s="651"/>
      <c r="E800" s="652" t="str">
        <f t="shared" si="36"/>
        <v/>
      </c>
      <c r="F800" s="375" t="str">
        <f t="shared" si="37"/>
        <v>否</v>
      </c>
      <c r="G800" s="624" t="str">
        <f t="shared" si="38"/>
        <v>项</v>
      </c>
    </row>
    <row r="801" s="624" customFormat="1" ht="18" customHeight="1" spans="1:7">
      <c r="A801" s="644">
        <v>21113</v>
      </c>
      <c r="B801" s="648" t="s">
        <v>702</v>
      </c>
      <c r="C801" s="654">
        <f>C802</f>
        <v>0</v>
      </c>
      <c r="D801" s="654">
        <f>((((D802)+0)+0)+0)+0</f>
        <v>0</v>
      </c>
      <c r="E801" s="652" t="str">
        <f t="shared" si="36"/>
        <v/>
      </c>
      <c r="F801" s="375" t="str">
        <f t="shared" si="37"/>
        <v>否</v>
      </c>
      <c r="G801" s="624" t="str">
        <f t="shared" si="38"/>
        <v>款</v>
      </c>
    </row>
    <row r="802" s="624" customFormat="1" ht="18" customHeight="1" spans="1:7">
      <c r="A802" s="657">
        <v>2111301</v>
      </c>
      <c r="B802" s="650" t="s">
        <v>702</v>
      </c>
      <c r="C802" s="651"/>
      <c r="D802" s="651"/>
      <c r="E802" s="652" t="str">
        <f t="shared" si="36"/>
        <v/>
      </c>
      <c r="F802" s="375" t="str">
        <f t="shared" si="37"/>
        <v>否</v>
      </c>
      <c r="G802" s="624" t="str">
        <f t="shared" si="38"/>
        <v>项</v>
      </c>
    </row>
    <row r="803" s="624" customFormat="1" ht="18" customHeight="1" spans="1:7">
      <c r="A803" s="644">
        <v>21114</v>
      </c>
      <c r="B803" s="648" t="s">
        <v>703</v>
      </c>
      <c r="C803" s="646">
        <f>SUM(C804:C813)</f>
        <v>0</v>
      </c>
      <c r="D803" s="646">
        <f>((((SUM(D804:D813))+0)+0)+0)+0</f>
        <v>0</v>
      </c>
      <c r="E803" s="652" t="str">
        <f t="shared" si="36"/>
        <v/>
      </c>
      <c r="F803" s="375" t="str">
        <f t="shared" si="37"/>
        <v>否</v>
      </c>
      <c r="G803" s="624" t="str">
        <f t="shared" si="38"/>
        <v>款</v>
      </c>
    </row>
    <row r="804" s="624" customFormat="1" ht="18" customHeight="1" spans="1:7">
      <c r="A804" s="649">
        <v>2111401</v>
      </c>
      <c r="B804" s="650" t="s">
        <v>142</v>
      </c>
      <c r="C804" s="651"/>
      <c r="D804" s="651"/>
      <c r="E804" s="652" t="str">
        <f t="shared" si="36"/>
        <v/>
      </c>
      <c r="F804" s="375" t="str">
        <f t="shared" si="37"/>
        <v>否</v>
      </c>
      <c r="G804" s="624" t="str">
        <f t="shared" si="38"/>
        <v>项</v>
      </c>
    </row>
    <row r="805" s="624" customFormat="1" ht="18" customHeight="1" spans="1:7">
      <c r="A805" s="649">
        <v>2111402</v>
      </c>
      <c r="B805" s="650" t="s">
        <v>143</v>
      </c>
      <c r="C805" s="651"/>
      <c r="D805" s="651"/>
      <c r="E805" s="652" t="str">
        <f t="shared" si="36"/>
        <v/>
      </c>
      <c r="F805" s="375" t="str">
        <f t="shared" si="37"/>
        <v>否</v>
      </c>
      <c r="G805" s="624" t="str">
        <f t="shared" si="38"/>
        <v>项</v>
      </c>
    </row>
    <row r="806" s="624" customFormat="1" ht="18" customHeight="1" spans="1:7">
      <c r="A806" s="649">
        <v>2111403</v>
      </c>
      <c r="B806" s="650" t="s">
        <v>144</v>
      </c>
      <c r="C806" s="651"/>
      <c r="D806" s="651"/>
      <c r="E806" s="652" t="str">
        <f t="shared" si="36"/>
        <v/>
      </c>
      <c r="F806" s="375" t="str">
        <f t="shared" si="37"/>
        <v>否</v>
      </c>
      <c r="G806" s="624" t="str">
        <f t="shared" si="38"/>
        <v>项</v>
      </c>
    </row>
    <row r="807" s="624" customFormat="1" ht="18" customHeight="1" spans="1:7">
      <c r="A807" s="649">
        <v>2111406</v>
      </c>
      <c r="B807" s="650" t="s">
        <v>704</v>
      </c>
      <c r="C807" s="651"/>
      <c r="D807" s="651"/>
      <c r="E807" s="652" t="str">
        <f t="shared" si="36"/>
        <v/>
      </c>
      <c r="F807" s="375" t="str">
        <f t="shared" si="37"/>
        <v>否</v>
      </c>
      <c r="G807" s="624" t="str">
        <f t="shared" si="38"/>
        <v>项</v>
      </c>
    </row>
    <row r="808" s="624" customFormat="1" ht="18" customHeight="1" spans="1:7">
      <c r="A808" s="649">
        <v>2111407</v>
      </c>
      <c r="B808" s="650" t="s">
        <v>705</v>
      </c>
      <c r="C808" s="651"/>
      <c r="D808" s="651"/>
      <c r="E808" s="652" t="str">
        <f t="shared" si="36"/>
        <v/>
      </c>
      <c r="F808" s="375" t="str">
        <f t="shared" si="37"/>
        <v>否</v>
      </c>
      <c r="G808" s="624" t="str">
        <f t="shared" si="38"/>
        <v>项</v>
      </c>
    </row>
    <row r="809" s="624" customFormat="1" ht="18" customHeight="1" spans="1:7">
      <c r="A809" s="649">
        <v>2111408</v>
      </c>
      <c r="B809" s="650" t="s">
        <v>706</v>
      </c>
      <c r="C809" s="651"/>
      <c r="D809" s="651"/>
      <c r="E809" s="652" t="str">
        <f t="shared" si="36"/>
        <v/>
      </c>
      <c r="F809" s="375" t="str">
        <f t="shared" si="37"/>
        <v>否</v>
      </c>
      <c r="G809" s="624" t="str">
        <f t="shared" si="38"/>
        <v>项</v>
      </c>
    </row>
    <row r="810" s="624" customFormat="1" ht="18" customHeight="1" spans="1:7">
      <c r="A810" s="649">
        <v>2111411</v>
      </c>
      <c r="B810" s="650" t="s">
        <v>182</v>
      </c>
      <c r="C810" s="651"/>
      <c r="D810" s="651"/>
      <c r="E810" s="652" t="str">
        <f t="shared" si="36"/>
        <v/>
      </c>
      <c r="F810" s="375" t="str">
        <f t="shared" si="37"/>
        <v>否</v>
      </c>
      <c r="G810" s="624" t="str">
        <f t="shared" si="38"/>
        <v>项</v>
      </c>
    </row>
    <row r="811" s="624" customFormat="1" ht="18" customHeight="1" spans="1:7">
      <c r="A811" s="649">
        <v>2111413</v>
      </c>
      <c r="B811" s="650" t="s">
        <v>707</v>
      </c>
      <c r="C811" s="651"/>
      <c r="D811" s="651"/>
      <c r="E811" s="652" t="str">
        <f t="shared" si="36"/>
        <v/>
      </c>
      <c r="F811" s="375" t="str">
        <f t="shared" si="37"/>
        <v>否</v>
      </c>
      <c r="G811" s="624" t="str">
        <f t="shared" si="38"/>
        <v>项</v>
      </c>
    </row>
    <row r="812" s="624" customFormat="1" ht="18" customHeight="1" spans="1:7">
      <c r="A812" s="649">
        <v>2111450</v>
      </c>
      <c r="B812" s="650" t="s">
        <v>151</v>
      </c>
      <c r="C812" s="651"/>
      <c r="D812" s="651"/>
      <c r="E812" s="652" t="str">
        <f t="shared" si="36"/>
        <v/>
      </c>
      <c r="F812" s="375" t="str">
        <f t="shared" si="37"/>
        <v>否</v>
      </c>
      <c r="G812" s="624" t="str">
        <f t="shared" si="38"/>
        <v>项</v>
      </c>
    </row>
    <row r="813" s="624" customFormat="1" ht="18" customHeight="1" spans="1:7">
      <c r="A813" s="649">
        <v>2111499</v>
      </c>
      <c r="B813" s="650" t="s">
        <v>708</v>
      </c>
      <c r="C813" s="651"/>
      <c r="D813" s="651"/>
      <c r="E813" s="652" t="str">
        <f t="shared" si="36"/>
        <v/>
      </c>
      <c r="F813" s="375" t="str">
        <f t="shared" si="37"/>
        <v>否</v>
      </c>
      <c r="G813" s="624" t="str">
        <f t="shared" si="38"/>
        <v>项</v>
      </c>
    </row>
    <row r="814" s="624" customFormat="1" ht="18" customHeight="1" spans="1:7">
      <c r="A814" s="644">
        <v>21199</v>
      </c>
      <c r="B814" s="648" t="s">
        <v>709</v>
      </c>
      <c r="C814" s="646">
        <f>C815</f>
        <v>0</v>
      </c>
      <c r="D814" s="646">
        <f>((((D815)+0)+0)+0)+0</f>
        <v>0</v>
      </c>
      <c r="E814" s="652" t="str">
        <f t="shared" si="36"/>
        <v/>
      </c>
      <c r="F814" s="375" t="str">
        <f t="shared" si="37"/>
        <v>否</v>
      </c>
      <c r="G814" s="624" t="str">
        <f t="shared" si="38"/>
        <v>款</v>
      </c>
    </row>
    <row r="815" s="624" customFormat="1" ht="18" customHeight="1" spans="1:7">
      <c r="A815" s="657">
        <v>2119999</v>
      </c>
      <c r="B815" s="650" t="s">
        <v>709</v>
      </c>
      <c r="C815" s="651"/>
      <c r="D815" s="651"/>
      <c r="E815" s="652" t="str">
        <f t="shared" si="36"/>
        <v/>
      </c>
      <c r="F815" s="375" t="str">
        <f t="shared" si="37"/>
        <v>否</v>
      </c>
      <c r="G815" s="624" t="str">
        <f t="shared" si="38"/>
        <v>项</v>
      </c>
    </row>
    <row r="816" s="625" customFormat="1" ht="18" customHeight="1" spans="1:7">
      <c r="A816" s="644">
        <v>212</v>
      </c>
      <c r="B816" s="645" t="s">
        <v>92</v>
      </c>
      <c r="C816" s="646">
        <f>SUM(C817,C828,C830,C833,C835,C837)</f>
        <v>4745</v>
      </c>
      <c r="D816" s="646">
        <f>SUM(D817,D828,D830,D833,D835,D837)</f>
        <v>4960</v>
      </c>
      <c r="E816" s="647">
        <f t="shared" si="36"/>
        <v>0.045</v>
      </c>
      <c r="F816" s="382" t="str">
        <f t="shared" si="37"/>
        <v>是</v>
      </c>
      <c r="G816" s="625" t="str">
        <f t="shared" si="38"/>
        <v>类</v>
      </c>
    </row>
    <row r="817" s="625" customFormat="1" ht="18" customHeight="1" spans="1:7">
      <c r="A817" s="644">
        <v>21201</v>
      </c>
      <c r="B817" s="648" t="s">
        <v>710</v>
      </c>
      <c r="C817" s="646">
        <f>SUM(C818:C827)</f>
        <v>1660</v>
      </c>
      <c r="D817" s="646">
        <f>((((SUM(D818:D827))+0)+0)+0)+0</f>
        <v>1570</v>
      </c>
      <c r="E817" s="647">
        <f t="shared" si="36"/>
        <v>-0.054</v>
      </c>
      <c r="F817" s="382" t="str">
        <f t="shared" si="37"/>
        <v>是</v>
      </c>
      <c r="G817" s="625" t="str">
        <f t="shared" si="38"/>
        <v>款</v>
      </c>
    </row>
    <row r="818" s="624" customFormat="1" ht="18" customHeight="1" spans="1:7">
      <c r="A818" s="649">
        <v>2120101</v>
      </c>
      <c r="B818" s="650" t="s">
        <v>142</v>
      </c>
      <c r="C818" s="651">
        <v>775</v>
      </c>
      <c r="D818" s="651">
        <v>680</v>
      </c>
      <c r="E818" s="652">
        <f t="shared" si="36"/>
        <v>-0.123</v>
      </c>
      <c r="F818" s="375" t="str">
        <f t="shared" si="37"/>
        <v>是</v>
      </c>
      <c r="G818" s="624" t="str">
        <f t="shared" si="38"/>
        <v>项</v>
      </c>
    </row>
    <row r="819" s="624" customFormat="1" ht="18" customHeight="1" spans="1:7">
      <c r="A819" s="649">
        <v>2120102</v>
      </c>
      <c r="B819" s="650" t="s">
        <v>143</v>
      </c>
      <c r="C819" s="651">
        <v>0</v>
      </c>
      <c r="D819" s="651"/>
      <c r="E819" s="652" t="str">
        <f t="shared" si="36"/>
        <v/>
      </c>
      <c r="F819" s="375" t="str">
        <f t="shared" si="37"/>
        <v>否</v>
      </c>
      <c r="G819" s="624" t="str">
        <f t="shared" si="38"/>
        <v>项</v>
      </c>
    </row>
    <row r="820" s="624" customFormat="1" ht="18" customHeight="1" spans="1:7">
      <c r="A820" s="649">
        <v>2120103</v>
      </c>
      <c r="B820" s="650" t="s">
        <v>144</v>
      </c>
      <c r="C820" s="651"/>
      <c r="D820" s="651"/>
      <c r="E820" s="652" t="str">
        <f t="shared" si="36"/>
        <v/>
      </c>
      <c r="F820" s="375" t="str">
        <f t="shared" si="37"/>
        <v>否</v>
      </c>
      <c r="G820" s="624" t="str">
        <f t="shared" si="38"/>
        <v>项</v>
      </c>
    </row>
    <row r="821" s="624" customFormat="1" ht="18" customHeight="1" spans="1:7">
      <c r="A821" s="649">
        <v>2120104</v>
      </c>
      <c r="B821" s="650" t="s">
        <v>711</v>
      </c>
      <c r="C821" s="651">
        <v>485</v>
      </c>
      <c r="D821" s="651">
        <v>490</v>
      </c>
      <c r="E821" s="652">
        <f t="shared" si="36"/>
        <v>0.01</v>
      </c>
      <c r="F821" s="375" t="str">
        <f t="shared" si="37"/>
        <v>是</v>
      </c>
      <c r="G821" s="624" t="str">
        <f t="shared" si="38"/>
        <v>项</v>
      </c>
    </row>
    <row r="822" s="624" customFormat="1" ht="18" customHeight="1" spans="1:7">
      <c r="A822" s="649">
        <v>2120105</v>
      </c>
      <c r="B822" s="650" t="s">
        <v>712</v>
      </c>
      <c r="C822" s="651"/>
      <c r="D822" s="651"/>
      <c r="E822" s="652" t="str">
        <f t="shared" si="36"/>
        <v/>
      </c>
      <c r="F822" s="375" t="str">
        <f t="shared" si="37"/>
        <v>否</v>
      </c>
      <c r="G822" s="624" t="str">
        <f t="shared" si="38"/>
        <v>项</v>
      </c>
    </row>
    <row r="823" s="624" customFormat="1" ht="18" customHeight="1" spans="1:7">
      <c r="A823" s="649">
        <v>2120106</v>
      </c>
      <c r="B823" s="650" t="s">
        <v>713</v>
      </c>
      <c r="C823" s="651"/>
      <c r="D823" s="651"/>
      <c r="E823" s="652" t="str">
        <f t="shared" si="36"/>
        <v/>
      </c>
      <c r="F823" s="375" t="str">
        <f t="shared" si="37"/>
        <v>否</v>
      </c>
      <c r="G823" s="624" t="str">
        <f t="shared" si="38"/>
        <v>项</v>
      </c>
    </row>
    <row r="824" s="624" customFormat="1" ht="18" customHeight="1" spans="1:7">
      <c r="A824" s="649">
        <v>2120107</v>
      </c>
      <c r="B824" s="650" t="s">
        <v>714</v>
      </c>
      <c r="C824" s="651"/>
      <c r="D824" s="651"/>
      <c r="E824" s="652" t="str">
        <f t="shared" si="36"/>
        <v/>
      </c>
      <c r="F824" s="375" t="str">
        <f t="shared" si="37"/>
        <v>否</v>
      </c>
      <c r="G824" s="624" t="str">
        <f t="shared" si="38"/>
        <v>项</v>
      </c>
    </row>
    <row r="825" s="624" customFormat="1" ht="18" customHeight="1" spans="1:7">
      <c r="A825" s="649">
        <v>2120109</v>
      </c>
      <c r="B825" s="650" t="s">
        <v>715</v>
      </c>
      <c r="C825" s="651">
        <v>400</v>
      </c>
      <c r="D825" s="651">
        <v>400</v>
      </c>
      <c r="E825" s="652">
        <f t="shared" si="36"/>
        <v>0</v>
      </c>
      <c r="F825" s="375" t="str">
        <f t="shared" si="37"/>
        <v>是</v>
      </c>
      <c r="G825" s="624" t="str">
        <f t="shared" si="38"/>
        <v>项</v>
      </c>
    </row>
    <row r="826" s="624" customFormat="1" ht="18" customHeight="1" spans="1:7">
      <c r="A826" s="649">
        <v>2120110</v>
      </c>
      <c r="B826" s="650" t="s">
        <v>716</v>
      </c>
      <c r="C826" s="651"/>
      <c r="D826" s="651"/>
      <c r="E826" s="652" t="str">
        <f t="shared" si="36"/>
        <v/>
      </c>
      <c r="F826" s="375" t="str">
        <f t="shared" si="37"/>
        <v>否</v>
      </c>
      <c r="G826" s="624" t="str">
        <f t="shared" si="38"/>
        <v>项</v>
      </c>
    </row>
    <row r="827" s="624" customFormat="1" ht="18" customHeight="1" spans="1:7">
      <c r="A827" s="649">
        <v>2120199</v>
      </c>
      <c r="B827" s="650" t="s">
        <v>717</v>
      </c>
      <c r="C827" s="651"/>
      <c r="D827" s="651"/>
      <c r="E827" s="652" t="str">
        <f t="shared" si="36"/>
        <v/>
      </c>
      <c r="F827" s="375" t="str">
        <f t="shared" si="37"/>
        <v>否</v>
      </c>
      <c r="G827" s="624" t="str">
        <f t="shared" si="38"/>
        <v>项</v>
      </c>
    </row>
    <row r="828" s="625" customFormat="1" ht="18" customHeight="1" spans="1:7">
      <c r="A828" s="644">
        <v>21202</v>
      </c>
      <c r="B828" s="648" t="s">
        <v>718</v>
      </c>
      <c r="C828" s="646">
        <f>C829</f>
        <v>249</v>
      </c>
      <c r="D828" s="646">
        <f>((((D829)+0)+0)+0)+0</f>
        <v>272</v>
      </c>
      <c r="E828" s="647">
        <f t="shared" si="36"/>
        <v>0.092</v>
      </c>
      <c r="F828" s="382" t="str">
        <f t="shared" si="37"/>
        <v>是</v>
      </c>
      <c r="G828" s="625" t="str">
        <f t="shared" si="38"/>
        <v>款</v>
      </c>
    </row>
    <row r="829" s="624" customFormat="1" ht="18" customHeight="1" spans="1:7">
      <c r="A829" s="653">
        <v>2120201</v>
      </c>
      <c r="B829" s="660" t="s">
        <v>718</v>
      </c>
      <c r="C829" s="651">
        <v>249</v>
      </c>
      <c r="D829" s="651">
        <v>272</v>
      </c>
      <c r="E829" s="652">
        <f t="shared" si="36"/>
        <v>0.092</v>
      </c>
      <c r="F829" s="375" t="str">
        <f t="shared" si="37"/>
        <v>是</v>
      </c>
      <c r="G829" s="624" t="str">
        <f t="shared" si="38"/>
        <v>项</v>
      </c>
    </row>
    <row r="830" s="625" customFormat="1" ht="18" customHeight="1" spans="1:7">
      <c r="A830" s="644">
        <v>21203</v>
      </c>
      <c r="B830" s="648" t="s">
        <v>719</v>
      </c>
      <c r="C830" s="646">
        <f>SUM(C831:C832)</f>
        <v>636</v>
      </c>
      <c r="D830" s="646">
        <f>((((SUM(D831:D832))+0)+0)+0)+0</f>
        <v>698</v>
      </c>
      <c r="E830" s="647">
        <f t="shared" si="36"/>
        <v>0.097</v>
      </c>
      <c r="F830" s="382" t="str">
        <f t="shared" si="37"/>
        <v>是</v>
      </c>
      <c r="G830" s="625" t="str">
        <f t="shared" si="38"/>
        <v>款</v>
      </c>
    </row>
    <row r="831" s="624" customFormat="1" ht="18" customHeight="1" spans="1:7">
      <c r="A831" s="649">
        <v>2120303</v>
      </c>
      <c r="B831" s="650" t="s">
        <v>720</v>
      </c>
      <c r="C831" s="651">
        <v>286</v>
      </c>
      <c r="D831" s="651">
        <v>348</v>
      </c>
      <c r="E831" s="652">
        <f t="shared" si="36"/>
        <v>0.217</v>
      </c>
      <c r="F831" s="375" t="str">
        <f t="shared" si="37"/>
        <v>是</v>
      </c>
      <c r="G831" s="624" t="str">
        <f t="shared" si="38"/>
        <v>项</v>
      </c>
    </row>
    <row r="832" s="624" customFormat="1" ht="18" customHeight="1" spans="1:7">
      <c r="A832" s="649">
        <v>2120399</v>
      </c>
      <c r="B832" s="650" t="s">
        <v>721</v>
      </c>
      <c r="C832" s="651">
        <v>350</v>
      </c>
      <c r="D832" s="651">
        <v>350</v>
      </c>
      <c r="E832" s="652">
        <f t="shared" si="36"/>
        <v>0</v>
      </c>
      <c r="F832" s="375" t="str">
        <f t="shared" si="37"/>
        <v>是</v>
      </c>
      <c r="G832" s="624" t="str">
        <f t="shared" si="38"/>
        <v>项</v>
      </c>
    </row>
    <row r="833" s="625" customFormat="1" ht="18" customHeight="1" spans="1:7">
      <c r="A833" s="644">
        <v>21205</v>
      </c>
      <c r="B833" s="648" t="s">
        <v>722</v>
      </c>
      <c r="C833" s="646">
        <f t="shared" ref="C833:C837" si="39">C834</f>
        <v>2200</v>
      </c>
      <c r="D833" s="646">
        <f t="shared" ref="D833:D837" si="40">((((D834)+0)+0)+0)+0</f>
        <v>2420</v>
      </c>
      <c r="E833" s="647">
        <f t="shared" si="36"/>
        <v>0.1</v>
      </c>
      <c r="F833" s="382" t="str">
        <f t="shared" si="37"/>
        <v>是</v>
      </c>
      <c r="G833" s="625" t="str">
        <f t="shared" si="38"/>
        <v>款</v>
      </c>
    </row>
    <row r="834" s="626" customFormat="1" ht="18" customHeight="1" spans="1:7">
      <c r="A834" s="653">
        <v>2120501</v>
      </c>
      <c r="B834" s="660" t="s">
        <v>722</v>
      </c>
      <c r="C834" s="651">
        <v>2200</v>
      </c>
      <c r="D834" s="651">
        <v>2420</v>
      </c>
      <c r="E834" s="652">
        <f t="shared" si="36"/>
        <v>0.1</v>
      </c>
      <c r="F834" s="375" t="str">
        <f t="shared" si="37"/>
        <v>是</v>
      </c>
      <c r="G834" s="624" t="str">
        <f t="shared" si="38"/>
        <v>项</v>
      </c>
    </row>
    <row r="835" s="625" customFormat="1" ht="18" customHeight="1" spans="1:7">
      <c r="A835" s="644">
        <v>21206</v>
      </c>
      <c r="B835" s="648" t="s">
        <v>723</v>
      </c>
      <c r="C835" s="646">
        <f t="shared" si="39"/>
        <v>0</v>
      </c>
      <c r="D835" s="646">
        <f t="shared" si="40"/>
        <v>0</v>
      </c>
      <c r="E835" s="647" t="str">
        <f t="shared" si="36"/>
        <v/>
      </c>
      <c r="F835" s="382" t="str">
        <f t="shared" si="37"/>
        <v>否</v>
      </c>
      <c r="G835" s="625" t="str">
        <f t="shared" si="38"/>
        <v>款</v>
      </c>
    </row>
    <row r="836" s="624" customFormat="1" ht="18" customHeight="1" spans="1:7">
      <c r="A836" s="653">
        <v>2120601</v>
      </c>
      <c r="B836" s="660" t="s">
        <v>723</v>
      </c>
      <c r="C836" s="651"/>
      <c r="D836" s="651"/>
      <c r="E836" s="652" t="str">
        <f t="shared" ref="E836:E899" si="41">IF(C836=0,"",IFERROR(D836/C836-1,0))</f>
        <v/>
      </c>
      <c r="F836" s="375" t="str">
        <f t="shared" ref="F836:F899" si="42">IF(LEN(A836)=3,"是",IF(B836&lt;&gt;"",IF(SUM(C836:D836)&lt;&gt;0,"是","否"),"是"))</f>
        <v>否</v>
      </c>
      <c r="G836" s="624" t="str">
        <f t="shared" ref="G836:G899" si="43">IF(LEN(A836)=3,"类",IF(LEN(A836)=5,"款","项"))</f>
        <v>项</v>
      </c>
    </row>
    <row r="837" s="625" customFormat="1" ht="18" customHeight="1" spans="1:7">
      <c r="A837" s="644">
        <v>21299</v>
      </c>
      <c r="B837" s="648" t="s">
        <v>724</v>
      </c>
      <c r="C837" s="646">
        <f t="shared" si="39"/>
        <v>0</v>
      </c>
      <c r="D837" s="646">
        <f t="shared" si="40"/>
        <v>0</v>
      </c>
      <c r="E837" s="647" t="str">
        <f t="shared" si="41"/>
        <v/>
      </c>
      <c r="F837" s="382" t="str">
        <f t="shared" si="42"/>
        <v>否</v>
      </c>
      <c r="G837" s="625" t="str">
        <f t="shared" si="43"/>
        <v>款</v>
      </c>
    </row>
    <row r="838" s="624" customFormat="1" ht="18" customHeight="1" spans="1:7">
      <c r="A838" s="653">
        <v>2129999</v>
      </c>
      <c r="B838" s="660" t="s">
        <v>724</v>
      </c>
      <c r="C838" s="651">
        <v>0</v>
      </c>
      <c r="D838" s="651"/>
      <c r="E838" s="652" t="str">
        <f t="shared" si="41"/>
        <v/>
      </c>
      <c r="F838" s="375" t="str">
        <f t="shared" si="42"/>
        <v>否</v>
      </c>
      <c r="G838" s="624" t="str">
        <f t="shared" si="43"/>
        <v>项</v>
      </c>
    </row>
    <row r="839" s="625" customFormat="1" ht="18" customHeight="1" spans="1:7">
      <c r="A839" s="644">
        <v>213</v>
      </c>
      <c r="B839" s="645" t="s">
        <v>94</v>
      </c>
      <c r="C839" s="646">
        <f>SUM(C840,C866,C889,C917,C928,C935,C941,C944)</f>
        <v>47669</v>
      </c>
      <c r="D839" s="646">
        <f>SUM(D840,D866,D889,D917,D928,D935,D941,D944)</f>
        <v>28106</v>
      </c>
      <c r="E839" s="647">
        <f t="shared" si="41"/>
        <v>-0.41</v>
      </c>
      <c r="F839" s="382" t="str">
        <f t="shared" si="42"/>
        <v>是</v>
      </c>
      <c r="G839" s="625" t="str">
        <f t="shared" si="43"/>
        <v>类</v>
      </c>
    </row>
    <row r="840" s="625" customFormat="1" ht="18" customHeight="1" spans="1:7">
      <c r="A840" s="644">
        <v>21301</v>
      </c>
      <c r="B840" s="648" t="s">
        <v>725</v>
      </c>
      <c r="C840" s="646">
        <f>SUM(C841:C865)</f>
        <v>29016</v>
      </c>
      <c r="D840" s="646">
        <f>((((SUM(D841:D865))+0)+0)+0)+0</f>
        <v>14978</v>
      </c>
      <c r="E840" s="647">
        <f t="shared" si="41"/>
        <v>-0.484</v>
      </c>
      <c r="F840" s="382" t="str">
        <f t="shared" si="42"/>
        <v>是</v>
      </c>
      <c r="G840" s="625" t="str">
        <f t="shared" si="43"/>
        <v>款</v>
      </c>
    </row>
    <row r="841" s="624" customFormat="1" ht="18" customHeight="1" spans="1:7">
      <c r="A841" s="649">
        <v>2130101</v>
      </c>
      <c r="B841" s="650" t="s">
        <v>142</v>
      </c>
      <c r="C841" s="651">
        <v>299</v>
      </c>
      <c r="D841" s="651">
        <v>432</v>
      </c>
      <c r="E841" s="652">
        <f t="shared" si="41"/>
        <v>0.445</v>
      </c>
      <c r="F841" s="375" t="str">
        <f t="shared" si="42"/>
        <v>是</v>
      </c>
      <c r="G841" s="624" t="str">
        <f t="shared" si="43"/>
        <v>项</v>
      </c>
    </row>
    <row r="842" s="624" customFormat="1" ht="18" customHeight="1" spans="1:7">
      <c r="A842" s="649">
        <v>2130102</v>
      </c>
      <c r="B842" s="650" t="s">
        <v>143</v>
      </c>
      <c r="C842" s="651"/>
      <c r="D842" s="651"/>
      <c r="E842" s="652" t="str">
        <f t="shared" si="41"/>
        <v/>
      </c>
      <c r="F842" s="375" t="str">
        <f t="shared" si="42"/>
        <v>否</v>
      </c>
      <c r="G842" s="624" t="str">
        <f t="shared" si="43"/>
        <v>项</v>
      </c>
    </row>
    <row r="843" s="626" customFormat="1" ht="18" customHeight="1" spans="1:7">
      <c r="A843" s="649">
        <v>2130103</v>
      </c>
      <c r="B843" s="650" t="s">
        <v>144</v>
      </c>
      <c r="C843" s="651"/>
      <c r="D843" s="651"/>
      <c r="E843" s="652" t="str">
        <f t="shared" si="41"/>
        <v/>
      </c>
      <c r="F843" s="375" t="str">
        <f t="shared" si="42"/>
        <v>否</v>
      </c>
      <c r="G843" s="624" t="str">
        <f t="shared" si="43"/>
        <v>项</v>
      </c>
    </row>
    <row r="844" s="624" customFormat="1" ht="18" customHeight="1" spans="1:7">
      <c r="A844" s="649">
        <v>2130104</v>
      </c>
      <c r="B844" s="650" t="s">
        <v>151</v>
      </c>
      <c r="C844" s="651">
        <v>4543</v>
      </c>
      <c r="D844" s="651">
        <v>4502</v>
      </c>
      <c r="E844" s="652">
        <f t="shared" si="41"/>
        <v>-0.009</v>
      </c>
      <c r="F844" s="375" t="str">
        <f t="shared" si="42"/>
        <v>是</v>
      </c>
      <c r="G844" s="624" t="str">
        <f t="shared" si="43"/>
        <v>项</v>
      </c>
    </row>
    <row r="845" s="624" customFormat="1" ht="18" customHeight="1" spans="1:7">
      <c r="A845" s="649">
        <v>2130105</v>
      </c>
      <c r="B845" s="650" t="s">
        <v>726</v>
      </c>
      <c r="C845" s="651">
        <v>534</v>
      </c>
      <c r="D845" s="651">
        <v>496</v>
      </c>
      <c r="E845" s="652">
        <f t="shared" si="41"/>
        <v>-0.071</v>
      </c>
      <c r="F845" s="375" t="str">
        <f t="shared" si="42"/>
        <v>是</v>
      </c>
      <c r="G845" s="624" t="str">
        <f t="shared" si="43"/>
        <v>项</v>
      </c>
    </row>
    <row r="846" s="624" customFormat="1" ht="18" customHeight="1" spans="1:7">
      <c r="A846" s="649">
        <v>2130106</v>
      </c>
      <c r="B846" s="650" t="s">
        <v>727</v>
      </c>
      <c r="C846" s="651">
        <v>0</v>
      </c>
      <c r="D846" s="651"/>
      <c r="E846" s="652" t="str">
        <f t="shared" si="41"/>
        <v/>
      </c>
      <c r="F846" s="375" t="str">
        <f t="shared" si="42"/>
        <v>否</v>
      </c>
      <c r="G846" s="624" t="str">
        <f t="shared" si="43"/>
        <v>项</v>
      </c>
    </row>
    <row r="847" s="624" customFormat="1" ht="18" customHeight="1" spans="1:7">
      <c r="A847" s="649">
        <v>2130108</v>
      </c>
      <c r="B847" s="650" t="s">
        <v>728</v>
      </c>
      <c r="C847" s="651">
        <v>157</v>
      </c>
      <c r="D847" s="651">
        <v>125</v>
      </c>
      <c r="E847" s="652">
        <f t="shared" si="41"/>
        <v>-0.204</v>
      </c>
      <c r="F847" s="375" t="str">
        <f t="shared" si="42"/>
        <v>是</v>
      </c>
      <c r="G847" s="624" t="str">
        <f t="shared" si="43"/>
        <v>项</v>
      </c>
    </row>
    <row r="848" s="624" customFormat="1" ht="18" customHeight="1" spans="1:7">
      <c r="A848" s="649">
        <v>2130109</v>
      </c>
      <c r="B848" s="650" t="s">
        <v>729</v>
      </c>
      <c r="C848" s="651">
        <v>20</v>
      </c>
      <c r="D848" s="651">
        <v>25</v>
      </c>
      <c r="E848" s="652">
        <f t="shared" si="41"/>
        <v>0.25</v>
      </c>
      <c r="F848" s="375" t="str">
        <f t="shared" si="42"/>
        <v>是</v>
      </c>
      <c r="G848" s="624" t="str">
        <f t="shared" si="43"/>
        <v>项</v>
      </c>
    </row>
    <row r="849" s="624" customFormat="1" ht="18" customHeight="1" spans="1:7">
      <c r="A849" s="649">
        <v>2130110</v>
      </c>
      <c r="B849" s="650" t="s">
        <v>730</v>
      </c>
      <c r="C849" s="651"/>
      <c r="D849" s="651">
        <v>38</v>
      </c>
      <c r="E849" s="652" t="str">
        <f t="shared" si="41"/>
        <v/>
      </c>
      <c r="F849" s="375" t="str">
        <f t="shared" si="42"/>
        <v>是</v>
      </c>
      <c r="G849" s="624" t="str">
        <f t="shared" si="43"/>
        <v>项</v>
      </c>
    </row>
    <row r="850" s="624" customFormat="1" ht="18" customHeight="1" spans="1:7">
      <c r="A850" s="649">
        <v>2130111</v>
      </c>
      <c r="B850" s="650" t="s">
        <v>731</v>
      </c>
      <c r="C850" s="651">
        <v>4</v>
      </c>
      <c r="D850" s="651">
        <v>4</v>
      </c>
      <c r="E850" s="652">
        <f t="shared" si="41"/>
        <v>0</v>
      </c>
      <c r="F850" s="375" t="str">
        <f t="shared" si="42"/>
        <v>是</v>
      </c>
      <c r="G850" s="624" t="str">
        <f t="shared" si="43"/>
        <v>项</v>
      </c>
    </row>
    <row r="851" s="624" customFormat="1" ht="18" customHeight="1" spans="1:7">
      <c r="A851" s="649">
        <v>2130112</v>
      </c>
      <c r="B851" s="650" t="s">
        <v>732</v>
      </c>
      <c r="C851" s="651">
        <v>30</v>
      </c>
      <c r="D851" s="651">
        <v>0</v>
      </c>
      <c r="E851" s="652">
        <f t="shared" si="41"/>
        <v>-1</v>
      </c>
      <c r="F851" s="375" t="str">
        <f t="shared" si="42"/>
        <v>是</v>
      </c>
      <c r="G851" s="624" t="str">
        <f t="shared" si="43"/>
        <v>项</v>
      </c>
    </row>
    <row r="852" s="624" customFormat="1" ht="18" customHeight="1" spans="1:7">
      <c r="A852" s="649">
        <v>2130114</v>
      </c>
      <c r="B852" s="650" t="s">
        <v>733</v>
      </c>
      <c r="C852" s="651">
        <v>0</v>
      </c>
      <c r="D852" s="651">
        <v>0</v>
      </c>
      <c r="E852" s="652" t="str">
        <f t="shared" si="41"/>
        <v/>
      </c>
      <c r="F852" s="375" t="str">
        <f t="shared" si="42"/>
        <v>否</v>
      </c>
      <c r="G852" s="624" t="str">
        <f t="shared" si="43"/>
        <v>项</v>
      </c>
    </row>
    <row r="853" s="624" customFormat="1" ht="18" customHeight="1" spans="1:7">
      <c r="A853" s="649">
        <v>2130119</v>
      </c>
      <c r="B853" s="650" t="s">
        <v>734</v>
      </c>
      <c r="C853" s="651">
        <v>0</v>
      </c>
      <c r="D853" s="651">
        <v>0</v>
      </c>
      <c r="E853" s="652" t="str">
        <f t="shared" si="41"/>
        <v/>
      </c>
      <c r="F853" s="375" t="str">
        <f t="shared" si="42"/>
        <v>否</v>
      </c>
      <c r="G853" s="624" t="str">
        <f t="shared" si="43"/>
        <v>项</v>
      </c>
    </row>
    <row r="854" s="624" customFormat="1" ht="18" customHeight="1" spans="1:7">
      <c r="A854" s="649">
        <v>2130120</v>
      </c>
      <c r="B854" s="650" t="s">
        <v>735</v>
      </c>
      <c r="C854" s="651">
        <v>4337</v>
      </c>
      <c r="D854" s="651">
        <v>21</v>
      </c>
      <c r="E854" s="652">
        <f t="shared" si="41"/>
        <v>-0.995</v>
      </c>
      <c r="F854" s="375" t="str">
        <f t="shared" si="42"/>
        <v>是</v>
      </c>
      <c r="G854" s="624" t="str">
        <f t="shared" si="43"/>
        <v>项</v>
      </c>
    </row>
    <row r="855" s="624" customFormat="1" ht="18" customHeight="1" spans="1:7">
      <c r="A855" s="649">
        <v>2130121</v>
      </c>
      <c r="B855" s="650" t="s">
        <v>736</v>
      </c>
      <c r="C855" s="651">
        <v>0</v>
      </c>
      <c r="D855" s="651">
        <v>0</v>
      </c>
      <c r="E855" s="652" t="str">
        <f t="shared" si="41"/>
        <v/>
      </c>
      <c r="F855" s="375" t="str">
        <f t="shared" si="42"/>
        <v>否</v>
      </c>
      <c r="G855" s="624" t="str">
        <f t="shared" si="43"/>
        <v>项</v>
      </c>
    </row>
    <row r="856" s="624" customFormat="1" ht="18" customHeight="1" spans="1:7">
      <c r="A856" s="649">
        <v>2130122</v>
      </c>
      <c r="B856" s="650" t="s">
        <v>737</v>
      </c>
      <c r="C856" s="651">
        <v>4044</v>
      </c>
      <c r="D856" s="651">
        <v>8146</v>
      </c>
      <c r="E856" s="652">
        <f t="shared" si="41"/>
        <v>1.014</v>
      </c>
      <c r="F856" s="375" t="str">
        <f t="shared" si="42"/>
        <v>是</v>
      </c>
      <c r="G856" s="624" t="str">
        <f t="shared" si="43"/>
        <v>项</v>
      </c>
    </row>
    <row r="857" s="624" customFormat="1" ht="18" customHeight="1" spans="1:7">
      <c r="A857" s="649">
        <v>2130124</v>
      </c>
      <c r="B857" s="650" t="s">
        <v>738</v>
      </c>
      <c r="C857" s="651">
        <v>0</v>
      </c>
      <c r="D857" s="651"/>
      <c r="E857" s="652" t="str">
        <f t="shared" si="41"/>
        <v/>
      </c>
      <c r="F857" s="375" t="str">
        <f t="shared" si="42"/>
        <v>否</v>
      </c>
      <c r="G857" s="624" t="str">
        <f t="shared" si="43"/>
        <v>项</v>
      </c>
    </row>
    <row r="858" s="624" customFormat="1" ht="18" customHeight="1" spans="1:7">
      <c r="A858" s="649">
        <v>2130125</v>
      </c>
      <c r="B858" s="650" t="s">
        <v>739</v>
      </c>
      <c r="C858" s="651">
        <v>0</v>
      </c>
      <c r="D858" s="651">
        <v>0</v>
      </c>
      <c r="E858" s="652" t="str">
        <f t="shared" si="41"/>
        <v/>
      </c>
      <c r="F858" s="375" t="str">
        <f t="shared" si="42"/>
        <v>否</v>
      </c>
      <c r="G858" s="624" t="str">
        <f t="shared" si="43"/>
        <v>项</v>
      </c>
    </row>
    <row r="859" s="624" customFormat="1" ht="18" customHeight="1" spans="1:7">
      <c r="A859" s="649">
        <v>2130126</v>
      </c>
      <c r="B859" s="650" t="s">
        <v>740</v>
      </c>
      <c r="C859" s="651">
        <v>0</v>
      </c>
      <c r="D859" s="651"/>
      <c r="E859" s="652" t="str">
        <f t="shared" si="41"/>
        <v/>
      </c>
      <c r="F859" s="375" t="str">
        <f t="shared" si="42"/>
        <v>否</v>
      </c>
      <c r="G859" s="624" t="str">
        <f t="shared" si="43"/>
        <v>项</v>
      </c>
    </row>
    <row r="860" s="624" customFormat="1" ht="18" customHeight="1" spans="1:7">
      <c r="A860" s="649">
        <v>2130135</v>
      </c>
      <c r="B860" s="650" t="s">
        <v>741</v>
      </c>
      <c r="C860" s="651">
        <v>671</v>
      </c>
      <c r="D860" s="651"/>
      <c r="E860" s="652">
        <f t="shared" si="41"/>
        <v>-1</v>
      </c>
      <c r="F860" s="375" t="str">
        <f t="shared" si="42"/>
        <v>是</v>
      </c>
      <c r="G860" s="624" t="str">
        <f t="shared" si="43"/>
        <v>项</v>
      </c>
    </row>
    <row r="861" s="624" customFormat="1" ht="18" customHeight="1" spans="1:7">
      <c r="A861" s="649">
        <v>2130142</v>
      </c>
      <c r="B861" s="650" t="s">
        <v>742</v>
      </c>
      <c r="C861" s="651">
        <v>0</v>
      </c>
      <c r="D861" s="651"/>
      <c r="E861" s="652" t="str">
        <f t="shared" si="41"/>
        <v/>
      </c>
      <c r="F861" s="375" t="str">
        <f t="shared" si="42"/>
        <v>否</v>
      </c>
      <c r="G861" s="624" t="str">
        <f t="shared" si="43"/>
        <v>项</v>
      </c>
    </row>
    <row r="862" s="624" customFormat="1" ht="18" customHeight="1" spans="1:7">
      <c r="A862" s="649">
        <v>2130148</v>
      </c>
      <c r="B862" s="650" t="s">
        <v>743</v>
      </c>
      <c r="C862" s="651">
        <v>0</v>
      </c>
      <c r="D862" s="651"/>
      <c r="E862" s="652" t="str">
        <f t="shared" si="41"/>
        <v/>
      </c>
      <c r="F862" s="375" t="str">
        <f t="shared" si="42"/>
        <v>否</v>
      </c>
      <c r="G862" s="624" t="str">
        <f t="shared" si="43"/>
        <v>项</v>
      </c>
    </row>
    <row r="863" s="624" customFormat="1" ht="18" customHeight="1" spans="1:7">
      <c r="A863" s="649">
        <v>2130152</v>
      </c>
      <c r="B863" s="650" t="s">
        <v>744</v>
      </c>
      <c r="C863" s="651">
        <v>72</v>
      </c>
      <c r="D863" s="651">
        <v>202</v>
      </c>
      <c r="E863" s="652">
        <f t="shared" si="41"/>
        <v>1.806</v>
      </c>
      <c r="F863" s="375" t="str">
        <f t="shared" si="42"/>
        <v>是</v>
      </c>
      <c r="G863" s="624" t="str">
        <f t="shared" si="43"/>
        <v>项</v>
      </c>
    </row>
    <row r="864" s="624" customFormat="1" ht="18" customHeight="1" spans="1:7">
      <c r="A864" s="649">
        <v>2130153</v>
      </c>
      <c r="B864" s="650" t="s">
        <v>745</v>
      </c>
      <c r="C864" s="651">
        <v>14300</v>
      </c>
      <c r="D864" s="651">
        <v>982</v>
      </c>
      <c r="E864" s="652">
        <f t="shared" si="41"/>
        <v>-0.931</v>
      </c>
      <c r="F864" s="375" t="str">
        <f t="shared" si="42"/>
        <v>是</v>
      </c>
      <c r="G864" s="624" t="str">
        <f t="shared" si="43"/>
        <v>项</v>
      </c>
    </row>
    <row r="865" s="624" customFormat="1" ht="18" customHeight="1" spans="1:7">
      <c r="A865" s="649">
        <v>2130199</v>
      </c>
      <c r="B865" s="650" t="s">
        <v>746</v>
      </c>
      <c r="C865" s="651">
        <v>5</v>
      </c>
      <c r="D865" s="651">
        <v>5</v>
      </c>
      <c r="E865" s="652">
        <f t="shared" si="41"/>
        <v>0</v>
      </c>
      <c r="F865" s="375" t="str">
        <f t="shared" si="42"/>
        <v>是</v>
      </c>
      <c r="G865" s="624" t="str">
        <f t="shared" si="43"/>
        <v>项</v>
      </c>
    </row>
    <row r="866" s="625" customFormat="1" ht="18" customHeight="1" spans="1:7">
      <c r="A866" s="644">
        <v>21302</v>
      </c>
      <c r="B866" s="648" t="s">
        <v>747</v>
      </c>
      <c r="C866" s="646">
        <f>SUM(C867:C888)</f>
        <v>1728</v>
      </c>
      <c r="D866" s="646">
        <f>((((SUM(D867:D888))+0)+0)+0)+0</f>
        <v>1679</v>
      </c>
      <c r="E866" s="647">
        <f t="shared" si="41"/>
        <v>-0.028</v>
      </c>
      <c r="F866" s="382" t="str">
        <f t="shared" si="42"/>
        <v>是</v>
      </c>
      <c r="G866" s="625" t="str">
        <f t="shared" si="43"/>
        <v>款</v>
      </c>
    </row>
    <row r="867" s="624" customFormat="1" ht="18" customHeight="1" spans="1:7">
      <c r="A867" s="649">
        <v>2130201</v>
      </c>
      <c r="B867" s="650" t="s">
        <v>142</v>
      </c>
      <c r="C867" s="651">
        <v>241</v>
      </c>
      <c r="D867" s="651">
        <v>206</v>
      </c>
      <c r="E867" s="652">
        <f t="shared" si="41"/>
        <v>-0.145</v>
      </c>
      <c r="F867" s="375" t="str">
        <f t="shared" si="42"/>
        <v>是</v>
      </c>
      <c r="G867" s="624" t="str">
        <f t="shared" si="43"/>
        <v>项</v>
      </c>
    </row>
    <row r="868" s="624" customFormat="1" ht="18" customHeight="1" spans="1:7">
      <c r="A868" s="649">
        <v>2130202</v>
      </c>
      <c r="B868" s="650" t="s">
        <v>143</v>
      </c>
      <c r="C868" s="651"/>
      <c r="D868" s="651"/>
      <c r="E868" s="652" t="str">
        <f t="shared" si="41"/>
        <v/>
      </c>
      <c r="F868" s="375" t="str">
        <f t="shared" si="42"/>
        <v>否</v>
      </c>
      <c r="G868" s="624" t="str">
        <f t="shared" si="43"/>
        <v>项</v>
      </c>
    </row>
    <row r="869" s="624" customFormat="1" ht="18" customHeight="1" spans="1:7">
      <c r="A869" s="649">
        <v>2130203</v>
      </c>
      <c r="B869" s="650" t="s">
        <v>144</v>
      </c>
      <c r="C869" s="651"/>
      <c r="D869" s="651"/>
      <c r="E869" s="652" t="str">
        <f t="shared" si="41"/>
        <v/>
      </c>
      <c r="F869" s="375" t="str">
        <f t="shared" si="42"/>
        <v>否</v>
      </c>
      <c r="G869" s="624" t="str">
        <f t="shared" si="43"/>
        <v>项</v>
      </c>
    </row>
    <row r="870" s="624" customFormat="1" ht="18" customHeight="1" spans="1:7">
      <c r="A870" s="649">
        <v>2130204</v>
      </c>
      <c r="B870" s="650" t="s">
        <v>748</v>
      </c>
      <c r="C870" s="651">
        <v>1236</v>
      </c>
      <c r="D870" s="651">
        <v>1200</v>
      </c>
      <c r="E870" s="652">
        <f t="shared" si="41"/>
        <v>-0.029</v>
      </c>
      <c r="F870" s="375" t="str">
        <f t="shared" si="42"/>
        <v>是</v>
      </c>
      <c r="G870" s="624" t="str">
        <f t="shared" si="43"/>
        <v>项</v>
      </c>
    </row>
    <row r="871" s="624" customFormat="1" ht="18" customHeight="1" spans="1:7">
      <c r="A871" s="649">
        <v>2130205</v>
      </c>
      <c r="B871" s="650" t="s">
        <v>749</v>
      </c>
      <c r="C871" s="651">
        <v>0</v>
      </c>
      <c r="D871" s="651">
        <v>62</v>
      </c>
      <c r="E871" s="652" t="str">
        <f t="shared" si="41"/>
        <v/>
      </c>
      <c r="F871" s="375" t="str">
        <f t="shared" si="42"/>
        <v>是</v>
      </c>
      <c r="G871" s="624" t="str">
        <f t="shared" si="43"/>
        <v>项</v>
      </c>
    </row>
    <row r="872" s="624" customFormat="1" ht="18" customHeight="1" spans="1:7">
      <c r="A872" s="649">
        <v>2130206</v>
      </c>
      <c r="B872" s="650" t="s">
        <v>750</v>
      </c>
      <c r="C872" s="651">
        <v>0</v>
      </c>
      <c r="D872" s="651">
        <v>0</v>
      </c>
      <c r="E872" s="652" t="str">
        <f t="shared" si="41"/>
        <v/>
      </c>
      <c r="F872" s="375" t="str">
        <f t="shared" si="42"/>
        <v>否</v>
      </c>
      <c r="G872" s="624" t="str">
        <f t="shared" si="43"/>
        <v>项</v>
      </c>
    </row>
    <row r="873" s="624" customFormat="1" ht="18" customHeight="1" spans="1:7">
      <c r="A873" s="649">
        <v>2130207</v>
      </c>
      <c r="B873" s="650" t="s">
        <v>751</v>
      </c>
      <c r="C873" s="651">
        <v>30</v>
      </c>
      <c r="D873" s="651"/>
      <c r="E873" s="652">
        <f t="shared" si="41"/>
        <v>-1</v>
      </c>
      <c r="F873" s="375" t="str">
        <f t="shared" si="42"/>
        <v>是</v>
      </c>
      <c r="G873" s="624" t="str">
        <f t="shared" si="43"/>
        <v>项</v>
      </c>
    </row>
    <row r="874" s="624" customFormat="1" ht="18" customHeight="1" spans="1:7">
      <c r="A874" s="649">
        <v>2130209</v>
      </c>
      <c r="B874" s="650" t="s">
        <v>752</v>
      </c>
      <c r="C874" s="651">
        <v>0</v>
      </c>
      <c r="D874" s="651"/>
      <c r="E874" s="652" t="str">
        <f t="shared" si="41"/>
        <v/>
      </c>
      <c r="F874" s="375" t="str">
        <f t="shared" si="42"/>
        <v>否</v>
      </c>
      <c r="G874" s="624" t="str">
        <f t="shared" si="43"/>
        <v>项</v>
      </c>
    </row>
    <row r="875" s="624" customFormat="1" ht="18" customHeight="1" spans="1:7">
      <c r="A875" s="649">
        <v>2130211</v>
      </c>
      <c r="B875" s="650" t="s">
        <v>753</v>
      </c>
      <c r="C875" s="651">
        <v>0</v>
      </c>
      <c r="D875" s="651">
        <v>0</v>
      </c>
      <c r="E875" s="652" t="str">
        <f t="shared" si="41"/>
        <v/>
      </c>
      <c r="F875" s="375" t="str">
        <f t="shared" si="42"/>
        <v>否</v>
      </c>
      <c r="G875" s="624" t="str">
        <f t="shared" si="43"/>
        <v>项</v>
      </c>
    </row>
    <row r="876" s="624" customFormat="1" ht="18" customHeight="1" spans="1:7">
      <c r="A876" s="649">
        <v>2130212</v>
      </c>
      <c r="B876" s="650" t="s">
        <v>754</v>
      </c>
      <c r="C876" s="651">
        <v>0</v>
      </c>
      <c r="D876" s="651"/>
      <c r="E876" s="652" t="str">
        <f t="shared" si="41"/>
        <v/>
      </c>
      <c r="F876" s="375" t="str">
        <f t="shared" si="42"/>
        <v>否</v>
      </c>
      <c r="G876" s="624" t="str">
        <f t="shared" si="43"/>
        <v>项</v>
      </c>
    </row>
    <row r="877" s="624" customFormat="1" ht="18" customHeight="1" spans="1:7">
      <c r="A877" s="649">
        <v>2130213</v>
      </c>
      <c r="B877" s="650" t="s">
        <v>755</v>
      </c>
      <c r="C877" s="651"/>
      <c r="D877" s="651"/>
      <c r="E877" s="652" t="str">
        <f t="shared" si="41"/>
        <v/>
      </c>
      <c r="F877" s="375" t="str">
        <f t="shared" si="42"/>
        <v>否</v>
      </c>
      <c r="G877" s="624" t="str">
        <f t="shared" si="43"/>
        <v>项</v>
      </c>
    </row>
    <row r="878" s="624" customFormat="1" ht="18" customHeight="1" spans="1:7">
      <c r="A878" s="649">
        <v>2130217</v>
      </c>
      <c r="B878" s="650" t="s">
        <v>756</v>
      </c>
      <c r="C878" s="651"/>
      <c r="D878" s="651"/>
      <c r="E878" s="652" t="str">
        <f t="shared" si="41"/>
        <v/>
      </c>
      <c r="F878" s="375" t="str">
        <f t="shared" si="42"/>
        <v>否</v>
      </c>
      <c r="G878" s="624" t="str">
        <f t="shared" si="43"/>
        <v>项</v>
      </c>
    </row>
    <row r="879" s="624" customFormat="1" ht="18" customHeight="1" spans="1:7">
      <c r="A879" s="649">
        <v>2130220</v>
      </c>
      <c r="B879" s="650" t="s">
        <v>277</v>
      </c>
      <c r="C879" s="651"/>
      <c r="D879" s="651"/>
      <c r="E879" s="652" t="str">
        <f t="shared" si="41"/>
        <v/>
      </c>
      <c r="F879" s="375" t="str">
        <f t="shared" si="42"/>
        <v>否</v>
      </c>
      <c r="G879" s="624" t="str">
        <f t="shared" si="43"/>
        <v>项</v>
      </c>
    </row>
    <row r="880" s="624" customFormat="1" ht="18" customHeight="1" spans="1:7">
      <c r="A880" s="649">
        <v>2130221</v>
      </c>
      <c r="B880" s="650" t="s">
        <v>757</v>
      </c>
      <c r="C880" s="651">
        <v>0</v>
      </c>
      <c r="D880" s="651"/>
      <c r="E880" s="652" t="str">
        <f t="shared" si="41"/>
        <v/>
      </c>
      <c r="F880" s="375" t="str">
        <f t="shared" si="42"/>
        <v>否</v>
      </c>
      <c r="G880" s="624" t="str">
        <f t="shared" si="43"/>
        <v>项</v>
      </c>
    </row>
    <row r="881" s="624" customFormat="1" ht="18" customHeight="1" spans="1:7">
      <c r="A881" s="649">
        <v>2130223</v>
      </c>
      <c r="B881" s="650" t="s">
        <v>758</v>
      </c>
      <c r="C881" s="651"/>
      <c r="D881" s="651"/>
      <c r="E881" s="652" t="str">
        <f t="shared" si="41"/>
        <v/>
      </c>
      <c r="F881" s="375" t="str">
        <f t="shared" si="42"/>
        <v>否</v>
      </c>
      <c r="G881" s="624" t="str">
        <f t="shared" si="43"/>
        <v>项</v>
      </c>
    </row>
    <row r="882" s="624" customFormat="1" ht="18" customHeight="1" spans="1:7">
      <c r="A882" s="649">
        <v>2130226</v>
      </c>
      <c r="B882" s="650" t="s">
        <v>759</v>
      </c>
      <c r="C882" s="651"/>
      <c r="D882" s="651"/>
      <c r="E882" s="652" t="str">
        <f t="shared" si="41"/>
        <v/>
      </c>
      <c r="F882" s="375" t="str">
        <f t="shared" si="42"/>
        <v>否</v>
      </c>
      <c r="G882" s="624" t="str">
        <f t="shared" si="43"/>
        <v>项</v>
      </c>
    </row>
    <row r="883" s="624" customFormat="1" ht="18" customHeight="1" spans="1:7">
      <c r="A883" s="649">
        <v>2130227</v>
      </c>
      <c r="B883" s="650" t="s">
        <v>760</v>
      </c>
      <c r="C883" s="651"/>
      <c r="D883" s="651"/>
      <c r="E883" s="652" t="str">
        <f t="shared" si="41"/>
        <v/>
      </c>
      <c r="F883" s="375" t="str">
        <f t="shared" si="42"/>
        <v>否</v>
      </c>
      <c r="G883" s="624" t="str">
        <f t="shared" si="43"/>
        <v>项</v>
      </c>
    </row>
    <row r="884" s="624" customFormat="1" ht="18" customHeight="1" spans="1:7">
      <c r="A884" s="649">
        <v>2130234</v>
      </c>
      <c r="B884" s="650" t="s">
        <v>761</v>
      </c>
      <c r="C884" s="651">
        <v>211</v>
      </c>
      <c r="D884" s="651">
        <v>211</v>
      </c>
      <c r="E884" s="652">
        <f t="shared" si="41"/>
        <v>0</v>
      </c>
      <c r="F884" s="375" t="str">
        <f t="shared" si="42"/>
        <v>是</v>
      </c>
      <c r="G884" s="624" t="str">
        <f t="shared" si="43"/>
        <v>项</v>
      </c>
    </row>
    <row r="885" s="624" customFormat="1" ht="18" customHeight="1" spans="1:7">
      <c r="A885" s="649">
        <v>2130236</v>
      </c>
      <c r="B885" s="650" t="s">
        <v>762</v>
      </c>
      <c r="C885" s="651"/>
      <c r="D885" s="651"/>
      <c r="E885" s="652" t="str">
        <f t="shared" si="41"/>
        <v/>
      </c>
      <c r="F885" s="375" t="str">
        <f t="shared" si="42"/>
        <v>否</v>
      </c>
      <c r="G885" s="624" t="str">
        <f t="shared" si="43"/>
        <v>项</v>
      </c>
    </row>
    <row r="886" s="624" customFormat="1" ht="18" customHeight="1" spans="1:7">
      <c r="A886" s="649">
        <v>2130237</v>
      </c>
      <c r="B886" s="650" t="s">
        <v>732</v>
      </c>
      <c r="C886" s="651"/>
      <c r="D886" s="651"/>
      <c r="E886" s="652" t="str">
        <f t="shared" si="41"/>
        <v/>
      </c>
      <c r="F886" s="375" t="str">
        <f t="shared" si="42"/>
        <v>否</v>
      </c>
      <c r="G886" s="624" t="str">
        <f t="shared" si="43"/>
        <v>项</v>
      </c>
    </row>
    <row r="887" s="624" customFormat="1" ht="18" customHeight="1" spans="1:7">
      <c r="A887" s="649">
        <v>2130238</v>
      </c>
      <c r="B887" s="650" t="s">
        <v>763</v>
      </c>
      <c r="C887" s="651">
        <v>10</v>
      </c>
      <c r="D887" s="651"/>
      <c r="E887" s="652">
        <f t="shared" si="41"/>
        <v>-1</v>
      </c>
      <c r="F887" s="375" t="str">
        <f t="shared" si="42"/>
        <v>是</v>
      </c>
      <c r="G887" s="624" t="str">
        <f t="shared" si="43"/>
        <v>项</v>
      </c>
    </row>
    <row r="888" s="624" customFormat="1" ht="18" customHeight="1" spans="1:7">
      <c r="A888" s="649">
        <v>2130299</v>
      </c>
      <c r="B888" s="650" t="s">
        <v>764</v>
      </c>
      <c r="C888" s="651">
        <v>0</v>
      </c>
      <c r="D888" s="651"/>
      <c r="E888" s="652" t="str">
        <f t="shared" si="41"/>
        <v/>
      </c>
      <c r="F888" s="375" t="str">
        <f t="shared" si="42"/>
        <v>否</v>
      </c>
      <c r="G888" s="624" t="str">
        <f t="shared" si="43"/>
        <v>项</v>
      </c>
    </row>
    <row r="889" s="625" customFormat="1" ht="18" customHeight="1" spans="1:7">
      <c r="A889" s="644">
        <v>21303</v>
      </c>
      <c r="B889" s="648" t="s">
        <v>765</v>
      </c>
      <c r="C889" s="646">
        <f>SUM(C890:C916)</f>
        <v>2200</v>
      </c>
      <c r="D889" s="646">
        <f>((((SUM(D890:D916))+0)+0)+0)+0</f>
        <v>1068</v>
      </c>
      <c r="E889" s="647">
        <f t="shared" si="41"/>
        <v>-0.515</v>
      </c>
      <c r="F889" s="382" t="str">
        <f t="shared" si="42"/>
        <v>是</v>
      </c>
      <c r="G889" s="625" t="str">
        <f t="shared" si="43"/>
        <v>款</v>
      </c>
    </row>
    <row r="890" s="624" customFormat="1" ht="18" customHeight="1" spans="1:7">
      <c r="A890" s="649">
        <v>2130301</v>
      </c>
      <c r="B890" s="650" t="s">
        <v>142</v>
      </c>
      <c r="C890" s="651">
        <v>136</v>
      </c>
      <c r="D890" s="651">
        <v>150</v>
      </c>
      <c r="E890" s="652">
        <f t="shared" si="41"/>
        <v>0.103</v>
      </c>
      <c r="F890" s="375" t="str">
        <f t="shared" si="42"/>
        <v>是</v>
      </c>
      <c r="G890" s="624" t="str">
        <f t="shared" si="43"/>
        <v>项</v>
      </c>
    </row>
    <row r="891" s="624" customFormat="1" ht="18" customHeight="1" spans="1:7">
      <c r="A891" s="649">
        <v>2130302</v>
      </c>
      <c r="B891" s="650" t="s">
        <v>143</v>
      </c>
      <c r="C891" s="651"/>
      <c r="D891" s="651"/>
      <c r="E891" s="652" t="str">
        <f t="shared" si="41"/>
        <v/>
      </c>
      <c r="F891" s="375" t="str">
        <f t="shared" si="42"/>
        <v>否</v>
      </c>
      <c r="G891" s="624" t="str">
        <f t="shared" si="43"/>
        <v>项</v>
      </c>
    </row>
    <row r="892" s="624" customFormat="1" ht="18" customHeight="1" spans="1:7">
      <c r="A892" s="649">
        <v>2130303</v>
      </c>
      <c r="B892" s="650" t="s">
        <v>144</v>
      </c>
      <c r="C892" s="651"/>
      <c r="D892" s="651"/>
      <c r="E892" s="652" t="str">
        <f t="shared" si="41"/>
        <v/>
      </c>
      <c r="F892" s="375" t="str">
        <f t="shared" si="42"/>
        <v>否</v>
      </c>
      <c r="G892" s="624" t="str">
        <f t="shared" si="43"/>
        <v>项</v>
      </c>
    </row>
    <row r="893" s="624" customFormat="1" ht="18" customHeight="1" spans="1:7">
      <c r="A893" s="649">
        <v>2130304</v>
      </c>
      <c r="B893" s="650" t="s">
        <v>766</v>
      </c>
      <c r="C893" s="651"/>
      <c r="D893" s="651"/>
      <c r="E893" s="652" t="str">
        <f t="shared" si="41"/>
        <v/>
      </c>
      <c r="F893" s="375" t="str">
        <f t="shared" si="42"/>
        <v>否</v>
      </c>
      <c r="G893" s="624" t="str">
        <f t="shared" si="43"/>
        <v>项</v>
      </c>
    </row>
    <row r="894" s="624" customFormat="1" ht="18" customHeight="1" spans="1:7">
      <c r="A894" s="649">
        <v>2130305</v>
      </c>
      <c r="B894" s="650" t="s">
        <v>767</v>
      </c>
      <c r="C894" s="651">
        <v>43</v>
      </c>
      <c r="D894" s="651">
        <v>144</v>
      </c>
      <c r="E894" s="652">
        <f t="shared" si="41"/>
        <v>2.349</v>
      </c>
      <c r="F894" s="375" t="str">
        <f t="shared" si="42"/>
        <v>是</v>
      </c>
      <c r="G894" s="624" t="str">
        <f t="shared" si="43"/>
        <v>项</v>
      </c>
    </row>
    <row r="895" s="624" customFormat="1" ht="18" customHeight="1" spans="1:7">
      <c r="A895" s="649">
        <v>2130306</v>
      </c>
      <c r="B895" s="650" t="s">
        <v>768</v>
      </c>
      <c r="C895" s="651"/>
      <c r="D895" s="651"/>
      <c r="E895" s="652" t="str">
        <f t="shared" si="41"/>
        <v/>
      </c>
      <c r="F895" s="375" t="str">
        <f t="shared" si="42"/>
        <v>否</v>
      </c>
      <c r="G895" s="624" t="str">
        <f t="shared" si="43"/>
        <v>项</v>
      </c>
    </row>
    <row r="896" s="624" customFormat="1" ht="18" customHeight="1" spans="1:7">
      <c r="A896" s="649">
        <v>2130307</v>
      </c>
      <c r="B896" s="650" t="s">
        <v>769</v>
      </c>
      <c r="C896" s="651"/>
      <c r="D896" s="651"/>
      <c r="E896" s="652" t="str">
        <f t="shared" si="41"/>
        <v/>
      </c>
      <c r="F896" s="375" t="str">
        <f t="shared" si="42"/>
        <v>否</v>
      </c>
      <c r="G896" s="624" t="str">
        <f t="shared" si="43"/>
        <v>项</v>
      </c>
    </row>
    <row r="897" s="624" customFormat="1" ht="18" customHeight="1" spans="1:7">
      <c r="A897" s="649">
        <v>2130308</v>
      </c>
      <c r="B897" s="650" t="s">
        <v>770</v>
      </c>
      <c r="C897" s="651"/>
      <c r="D897" s="651"/>
      <c r="E897" s="652" t="str">
        <f t="shared" si="41"/>
        <v/>
      </c>
      <c r="F897" s="375" t="str">
        <f t="shared" si="42"/>
        <v>否</v>
      </c>
      <c r="G897" s="624" t="str">
        <f t="shared" si="43"/>
        <v>项</v>
      </c>
    </row>
    <row r="898" s="624" customFormat="1" ht="18" customHeight="1" spans="1:7">
      <c r="A898" s="649">
        <v>2130309</v>
      </c>
      <c r="B898" s="650" t="s">
        <v>771</v>
      </c>
      <c r="C898" s="651"/>
      <c r="D898" s="651"/>
      <c r="E898" s="652" t="str">
        <f t="shared" si="41"/>
        <v/>
      </c>
      <c r="F898" s="375" t="str">
        <f t="shared" si="42"/>
        <v>否</v>
      </c>
      <c r="G898" s="624" t="str">
        <f t="shared" si="43"/>
        <v>项</v>
      </c>
    </row>
    <row r="899" s="624" customFormat="1" ht="18" customHeight="1" spans="1:7">
      <c r="A899" s="649">
        <v>2130310</v>
      </c>
      <c r="B899" s="650" t="s">
        <v>772</v>
      </c>
      <c r="C899" s="651"/>
      <c r="D899" s="651"/>
      <c r="E899" s="652" t="str">
        <f t="shared" si="41"/>
        <v/>
      </c>
      <c r="F899" s="375" t="str">
        <f t="shared" si="42"/>
        <v>否</v>
      </c>
      <c r="G899" s="624" t="str">
        <f t="shared" si="43"/>
        <v>项</v>
      </c>
    </row>
    <row r="900" s="624" customFormat="1" ht="18" customHeight="1" spans="1:7">
      <c r="A900" s="649">
        <v>2130311</v>
      </c>
      <c r="B900" s="650" t="s">
        <v>773</v>
      </c>
      <c r="C900" s="651">
        <v>1067</v>
      </c>
      <c r="D900" s="651"/>
      <c r="E900" s="652">
        <f t="shared" ref="E900:E963" si="44">IF(C900=0,"",IFERROR(D900/C900-1,0))</f>
        <v>-1</v>
      </c>
      <c r="F900" s="375" t="str">
        <f t="shared" ref="F900:F963" si="45">IF(LEN(A900)=3,"是",IF(B900&lt;&gt;"",IF(SUM(C900:D900)&lt;&gt;0,"是","否"),"是"))</f>
        <v>是</v>
      </c>
      <c r="G900" s="624" t="str">
        <f t="shared" ref="G900:G963" si="46">IF(LEN(A900)=3,"类",IF(LEN(A900)=5,"款","项"))</f>
        <v>项</v>
      </c>
    </row>
    <row r="901" s="624" customFormat="1" ht="18" customHeight="1" spans="1:7">
      <c r="A901" s="649">
        <v>2130312</v>
      </c>
      <c r="B901" s="650" t="s">
        <v>774</v>
      </c>
      <c r="C901" s="651"/>
      <c r="D901" s="651"/>
      <c r="E901" s="652" t="str">
        <f t="shared" si="44"/>
        <v/>
      </c>
      <c r="F901" s="375" t="str">
        <f t="shared" si="45"/>
        <v>否</v>
      </c>
      <c r="G901" s="624" t="str">
        <f t="shared" si="46"/>
        <v>项</v>
      </c>
    </row>
    <row r="902" s="624" customFormat="1" ht="18" customHeight="1" spans="1:7">
      <c r="A902" s="649">
        <v>2130313</v>
      </c>
      <c r="B902" s="650" t="s">
        <v>775</v>
      </c>
      <c r="C902" s="651"/>
      <c r="D902" s="651"/>
      <c r="E902" s="652" t="str">
        <f t="shared" si="44"/>
        <v/>
      </c>
      <c r="F902" s="375" t="str">
        <f t="shared" si="45"/>
        <v>否</v>
      </c>
      <c r="G902" s="624" t="str">
        <f t="shared" si="46"/>
        <v>项</v>
      </c>
    </row>
    <row r="903" s="624" customFormat="1" ht="18" customHeight="1" spans="1:7">
      <c r="A903" s="649">
        <v>2130314</v>
      </c>
      <c r="B903" s="650" t="s">
        <v>776</v>
      </c>
      <c r="C903" s="651">
        <v>7</v>
      </c>
      <c r="D903" s="651">
        <v>74</v>
      </c>
      <c r="E903" s="652">
        <f t="shared" si="44"/>
        <v>9.571</v>
      </c>
      <c r="F903" s="375" t="str">
        <f t="shared" si="45"/>
        <v>是</v>
      </c>
      <c r="G903" s="624" t="str">
        <f t="shared" si="46"/>
        <v>项</v>
      </c>
    </row>
    <row r="904" s="624" customFormat="1" ht="18" customHeight="1" spans="1:7">
      <c r="A904" s="649">
        <v>2130315</v>
      </c>
      <c r="B904" s="650" t="s">
        <v>777</v>
      </c>
      <c r="C904" s="651">
        <v>0</v>
      </c>
      <c r="D904" s="651">
        <v>50</v>
      </c>
      <c r="E904" s="652" t="str">
        <f t="shared" si="44"/>
        <v/>
      </c>
      <c r="F904" s="375" t="str">
        <f t="shared" si="45"/>
        <v>是</v>
      </c>
      <c r="G904" s="624" t="str">
        <f t="shared" si="46"/>
        <v>项</v>
      </c>
    </row>
    <row r="905" s="624" customFormat="1" ht="18" customHeight="1" spans="1:7">
      <c r="A905" s="649">
        <v>2130316</v>
      </c>
      <c r="B905" s="650" t="s">
        <v>778</v>
      </c>
      <c r="C905" s="651">
        <v>24</v>
      </c>
      <c r="D905" s="651">
        <v>36</v>
      </c>
      <c r="E905" s="652">
        <f t="shared" si="44"/>
        <v>0.5</v>
      </c>
      <c r="F905" s="375" t="str">
        <f t="shared" si="45"/>
        <v>是</v>
      </c>
      <c r="G905" s="624" t="str">
        <f t="shared" si="46"/>
        <v>项</v>
      </c>
    </row>
    <row r="906" s="624" customFormat="1" ht="18" customHeight="1" spans="1:7">
      <c r="A906" s="649">
        <v>2130317</v>
      </c>
      <c r="B906" s="650" t="s">
        <v>779</v>
      </c>
      <c r="C906" s="651"/>
      <c r="D906" s="651"/>
      <c r="E906" s="652" t="str">
        <f t="shared" si="44"/>
        <v/>
      </c>
      <c r="F906" s="375" t="str">
        <f t="shared" si="45"/>
        <v>否</v>
      </c>
      <c r="G906" s="624" t="str">
        <f t="shared" si="46"/>
        <v>项</v>
      </c>
    </row>
    <row r="907" s="624" customFormat="1" ht="18" customHeight="1" spans="1:7">
      <c r="A907" s="649">
        <v>2130318</v>
      </c>
      <c r="B907" s="650" t="s">
        <v>780</v>
      </c>
      <c r="C907" s="651"/>
      <c r="D907" s="651"/>
      <c r="E907" s="652" t="str">
        <f t="shared" si="44"/>
        <v/>
      </c>
      <c r="F907" s="375" t="str">
        <f t="shared" si="45"/>
        <v>否</v>
      </c>
      <c r="G907" s="624" t="str">
        <f t="shared" si="46"/>
        <v>项</v>
      </c>
    </row>
    <row r="908" s="624" customFormat="1" ht="18" customHeight="1" spans="1:7">
      <c r="A908" s="649">
        <v>2130319</v>
      </c>
      <c r="B908" s="650" t="s">
        <v>781</v>
      </c>
      <c r="C908" s="651"/>
      <c r="D908" s="651"/>
      <c r="E908" s="652" t="str">
        <f t="shared" si="44"/>
        <v/>
      </c>
      <c r="F908" s="375" t="str">
        <f t="shared" si="45"/>
        <v>否</v>
      </c>
      <c r="G908" s="624" t="str">
        <f t="shared" si="46"/>
        <v>项</v>
      </c>
    </row>
    <row r="909" s="624" customFormat="1" ht="18" customHeight="1" spans="1:7">
      <c r="A909" s="649">
        <v>2130321</v>
      </c>
      <c r="B909" s="650" t="s">
        <v>782</v>
      </c>
      <c r="C909" s="651"/>
      <c r="D909" s="651"/>
      <c r="E909" s="652" t="str">
        <f t="shared" si="44"/>
        <v/>
      </c>
      <c r="F909" s="375" t="str">
        <f t="shared" si="45"/>
        <v>否</v>
      </c>
      <c r="G909" s="624" t="str">
        <f t="shared" si="46"/>
        <v>项</v>
      </c>
    </row>
    <row r="910" s="624" customFormat="1" ht="18" customHeight="1" spans="1:7">
      <c r="A910" s="649">
        <v>2130322</v>
      </c>
      <c r="B910" s="650" t="s">
        <v>783</v>
      </c>
      <c r="C910" s="651"/>
      <c r="D910" s="651"/>
      <c r="E910" s="652" t="str">
        <f t="shared" si="44"/>
        <v/>
      </c>
      <c r="F910" s="375" t="str">
        <f t="shared" si="45"/>
        <v>否</v>
      </c>
      <c r="G910" s="624" t="str">
        <f t="shared" si="46"/>
        <v>项</v>
      </c>
    </row>
    <row r="911" s="624" customFormat="1" ht="18" customHeight="1" spans="1:7">
      <c r="A911" s="649">
        <v>2130333</v>
      </c>
      <c r="B911" s="650" t="s">
        <v>758</v>
      </c>
      <c r="C911" s="651"/>
      <c r="D911" s="651"/>
      <c r="E911" s="652" t="str">
        <f t="shared" si="44"/>
        <v/>
      </c>
      <c r="F911" s="375" t="str">
        <f t="shared" si="45"/>
        <v>否</v>
      </c>
      <c r="G911" s="624" t="str">
        <f t="shared" si="46"/>
        <v>项</v>
      </c>
    </row>
    <row r="912" s="624" customFormat="1" ht="18" customHeight="1" spans="1:7">
      <c r="A912" s="649">
        <v>2130334</v>
      </c>
      <c r="B912" s="650" t="s">
        <v>784</v>
      </c>
      <c r="C912" s="651"/>
      <c r="D912" s="651"/>
      <c r="E912" s="652" t="str">
        <f t="shared" si="44"/>
        <v/>
      </c>
      <c r="F912" s="375" t="str">
        <f t="shared" si="45"/>
        <v>否</v>
      </c>
      <c r="G912" s="624" t="str">
        <f t="shared" si="46"/>
        <v>项</v>
      </c>
    </row>
    <row r="913" s="624" customFormat="1" ht="18" customHeight="1" spans="1:7">
      <c r="A913" s="649">
        <v>2130335</v>
      </c>
      <c r="B913" s="650" t="s">
        <v>785</v>
      </c>
      <c r="C913" s="651">
        <v>240</v>
      </c>
      <c r="D913" s="651"/>
      <c r="E913" s="652">
        <f t="shared" si="44"/>
        <v>-1</v>
      </c>
      <c r="F913" s="375" t="str">
        <f t="shared" si="45"/>
        <v>是</v>
      </c>
      <c r="G913" s="624" t="str">
        <f t="shared" si="46"/>
        <v>项</v>
      </c>
    </row>
    <row r="914" s="624" customFormat="1" ht="18" customHeight="1" spans="1:7">
      <c r="A914" s="649">
        <v>2130336</v>
      </c>
      <c r="B914" s="650" t="s">
        <v>786</v>
      </c>
      <c r="C914" s="651"/>
      <c r="D914" s="651"/>
      <c r="E914" s="652" t="str">
        <f t="shared" si="44"/>
        <v/>
      </c>
      <c r="F914" s="375" t="str">
        <f t="shared" si="45"/>
        <v>否</v>
      </c>
      <c r="G914" s="624" t="str">
        <f t="shared" si="46"/>
        <v>项</v>
      </c>
    </row>
    <row r="915" s="624" customFormat="1" ht="18" customHeight="1" spans="1:7">
      <c r="A915" s="649">
        <v>2130337</v>
      </c>
      <c r="B915" s="650" t="s">
        <v>787</v>
      </c>
      <c r="C915" s="651"/>
      <c r="D915" s="651"/>
      <c r="E915" s="652" t="str">
        <f t="shared" si="44"/>
        <v/>
      </c>
      <c r="F915" s="375" t="str">
        <f t="shared" si="45"/>
        <v>否</v>
      </c>
      <c r="G915" s="624" t="str">
        <f t="shared" si="46"/>
        <v>项</v>
      </c>
    </row>
    <row r="916" s="624" customFormat="1" ht="18" customHeight="1" spans="1:7">
      <c r="A916" s="649">
        <v>2130399</v>
      </c>
      <c r="B916" s="650" t="s">
        <v>788</v>
      </c>
      <c r="C916" s="651">
        <v>683</v>
      </c>
      <c r="D916" s="651">
        <v>614</v>
      </c>
      <c r="E916" s="652">
        <f t="shared" si="44"/>
        <v>-0.101</v>
      </c>
      <c r="F916" s="375" t="str">
        <f t="shared" si="45"/>
        <v>是</v>
      </c>
      <c r="G916" s="624" t="str">
        <f t="shared" si="46"/>
        <v>项</v>
      </c>
    </row>
    <row r="917" s="625" customFormat="1" ht="18" customHeight="1" spans="1:7">
      <c r="A917" s="644">
        <v>21305</v>
      </c>
      <c r="B917" s="648" t="s">
        <v>789</v>
      </c>
      <c r="C917" s="646">
        <f>SUM(C918:C927)</f>
        <v>12283</v>
      </c>
      <c r="D917" s="646">
        <f>((((SUM(D918:D927))+0)+0)+0)+0</f>
        <v>9181</v>
      </c>
      <c r="E917" s="647">
        <f t="shared" si="44"/>
        <v>-0.253</v>
      </c>
      <c r="F917" s="382" t="str">
        <f t="shared" si="45"/>
        <v>是</v>
      </c>
      <c r="G917" s="625" t="str">
        <f t="shared" si="46"/>
        <v>款</v>
      </c>
    </row>
    <row r="918" s="624" customFormat="1" ht="18" customHeight="1" spans="1:7">
      <c r="A918" s="649">
        <v>2130501</v>
      </c>
      <c r="B918" s="650" t="s">
        <v>790</v>
      </c>
      <c r="C918" s="651">
        <v>95</v>
      </c>
      <c r="D918" s="651"/>
      <c r="E918" s="652">
        <f t="shared" si="44"/>
        <v>-1</v>
      </c>
      <c r="F918" s="375" t="str">
        <f t="shared" si="45"/>
        <v>是</v>
      </c>
      <c r="G918" s="624" t="str">
        <f t="shared" si="46"/>
        <v>项</v>
      </c>
    </row>
    <row r="919" s="624" customFormat="1" ht="18" customHeight="1" spans="1:7">
      <c r="A919" s="649">
        <v>2130502</v>
      </c>
      <c r="B919" s="650" t="s">
        <v>791</v>
      </c>
      <c r="C919" s="651"/>
      <c r="D919" s="651"/>
      <c r="E919" s="652" t="str">
        <f t="shared" si="44"/>
        <v/>
      </c>
      <c r="F919" s="375" t="str">
        <f t="shared" si="45"/>
        <v>否</v>
      </c>
      <c r="G919" s="624" t="str">
        <f t="shared" si="46"/>
        <v>项</v>
      </c>
    </row>
    <row r="920" s="624" customFormat="1" ht="18" customHeight="1" spans="1:7">
      <c r="A920" s="649">
        <v>2130503</v>
      </c>
      <c r="B920" s="650" t="s">
        <v>792</v>
      </c>
      <c r="C920" s="651"/>
      <c r="D920" s="651"/>
      <c r="E920" s="652" t="str">
        <f t="shared" si="44"/>
        <v/>
      </c>
      <c r="F920" s="375" t="str">
        <f t="shared" si="45"/>
        <v>否</v>
      </c>
      <c r="G920" s="624" t="str">
        <f t="shared" si="46"/>
        <v>项</v>
      </c>
    </row>
    <row r="921" s="624" customFormat="1" ht="18" customHeight="1" spans="1:7">
      <c r="A921" s="649">
        <v>2130504</v>
      </c>
      <c r="B921" s="650" t="s">
        <v>793</v>
      </c>
      <c r="C921" s="651">
        <v>10523</v>
      </c>
      <c r="D921" s="651">
        <v>2226</v>
      </c>
      <c r="E921" s="652">
        <f t="shared" si="44"/>
        <v>-0.788</v>
      </c>
      <c r="F921" s="375" t="str">
        <f t="shared" si="45"/>
        <v>是</v>
      </c>
      <c r="G921" s="624" t="str">
        <f t="shared" si="46"/>
        <v>项</v>
      </c>
    </row>
    <row r="922" s="624" customFormat="1" ht="18" customHeight="1" spans="1:7">
      <c r="A922" s="649">
        <v>2130505</v>
      </c>
      <c r="B922" s="650" t="s">
        <v>794</v>
      </c>
      <c r="C922" s="651">
        <v>792</v>
      </c>
      <c r="D922" s="651">
        <v>3487</v>
      </c>
      <c r="E922" s="652">
        <f t="shared" si="44"/>
        <v>3.403</v>
      </c>
      <c r="F922" s="375" t="str">
        <f t="shared" si="45"/>
        <v>是</v>
      </c>
      <c r="G922" s="624" t="str">
        <f t="shared" si="46"/>
        <v>项</v>
      </c>
    </row>
    <row r="923" s="624" customFormat="1" ht="18" customHeight="1" spans="1:7">
      <c r="A923" s="649">
        <v>2130506</v>
      </c>
      <c r="B923" s="650" t="s">
        <v>795</v>
      </c>
      <c r="C923" s="651">
        <v>0</v>
      </c>
      <c r="D923" s="651">
        <v>627</v>
      </c>
      <c r="E923" s="652" t="str">
        <f t="shared" si="44"/>
        <v/>
      </c>
      <c r="F923" s="375" t="str">
        <f t="shared" si="45"/>
        <v>是</v>
      </c>
      <c r="G923" s="624" t="str">
        <f t="shared" si="46"/>
        <v>项</v>
      </c>
    </row>
    <row r="924" s="624" customFormat="1" ht="18" customHeight="1" spans="1:7">
      <c r="A924" s="649">
        <v>2130507</v>
      </c>
      <c r="B924" s="650" t="s">
        <v>796</v>
      </c>
      <c r="C924" s="651">
        <v>273</v>
      </c>
      <c r="D924" s="651">
        <v>1104</v>
      </c>
      <c r="E924" s="652">
        <f t="shared" si="44"/>
        <v>3.044</v>
      </c>
      <c r="F924" s="375" t="str">
        <f t="shared" si="45"/>
        <v>是</v>
      </c>
      <c r="G924" s="624" t="str">
        <f t="shared" si="46"/>
        <v>项</v>
      </c>
    </row>
    <row r="925" s="624" customFormat="1" ht="18" customHeight="1" spans="1:7">
      <c r="A925" s="649">
        <v>2130508</v>
      </c>
      <c r="B925" s="650" t="s">
        <v>797</v>
      </c>
      <c r="C925" s="651"/>
      <c r="D925" s="651"/>
      <c r="E925" s="652" t="str">
        <f t="shared" si="44"/>
        <v/>
      </c>
      <c r="F925" s="375" t="str">
        <f t="shared" si="45"/>
        <v>否</v>
      </c>
      <c r="G925" s="624" t="str">
        <f t="shared" si="46"/>
        <v>项</v>
      </c>
    </row>
    <row r="926" s="624" customFormat="1" ht="18" customHeight="1" spans="1:7">
      <c r="A926" s="649">
        <v>2130550</v>
      </c>
      <c r="B926" s="650" t="s">
        <v>798</v>
      </c>
      <c r="C926" s="651"/>
      <c r="D926" s="651"/>
      <c r="E926" s="652" t="str">
        <f t="shared" si="44"/>
        <v/>
      </c>
      <c r="F926" s="375" t="str">
        <f t="shared" si="45"/>
        <v>否</v>
      </c>
      <c r="G926" s="624" t="str">
        <f t="shared" si="46"/>
        <v>项</v>
      </c>
    </row>
    <row r="927" s="624" customFormat="1" ht="18" customHeight="1" spans="1:7">
      <c r="A927" s="649">
        <v>2130599</v>
      </c>
      <c r="B927" s="650" t="s">
        <v>799</v>
      </c>
      <c r="C927" s="651">
        <v>600</v>
      </c>
      <c r="D927" s="651">
        <v>1737</v>
      </c>
      <c r="E927" s="652">
        <f t="shared" si="44"/>
        <v>1.895</v>
      </c>
      <c r="F927" s="375" t="str">
        <f t="shared" si="45"/>
        <v>是</v>
      </c>
      <c r="G927" s="624" t="str">
        <f t="shared" si="46"/>
        <v>项</v>
      </c>
    </row>
    <row r="928" s="625" customFormat="1" ht="18" customHeight="1" spans="1:7">
      <c r="A928" s="644">
        <v>21307</v>
      </c>
      <c r="B928" s="648" t="s">
        <v>800</v>
      </c>
      <c r="C928" s="646">
        <f>SUM(C929:C934)</f>
        <v>110</v>
      </c>
      <c r="D928" s="646">
        <f>((((SUM(D929:D934))+0)+0)+0)+0</f>
        <v>452</v>
      </c>
      <c r="E928" s="647">
        <f t="shared" si="44"/>
        <v>3.109</v>
      </c>
      <c r="F928" s="382" t="str">
        <f t="shared" si="45"/>
        <v>是</v>
      </c>
      <c r="G928" s="625" t="str">
        <f t="shared" si="46"/>
        <v>款</v>
      </c>
    </row>
    <row r="929" s="624" customFormat="1" ht="18" customHeight="1" spans="1:7">
      <c r="A929" s="649">
        <v>2130701</v>
      </c>
      <c r="B929" s="650" t="s">
        <v>801</v>
      </c>
      <c r="C929" s="651">
        <v>110</v>
      </c>
      <c r="D929" s="651">
        <v>452</v>
      </c>
      <c r="E929" s="652">
        <f t="shared" si="44"/>
        <v>3.109</v>
      </c>
      <c r="F929" s="375" t="str">
        <f t="shared" si="45"/>
        <v>是</v>
      </c>
      <c r="G929" s="624" t="str">
        <f t="shared" si="46"/>
        <v>项</v>
      </c>
    </row>
    <row r="930" s="624" customFormat="1" ht="18" customHeight="1" spans="1:7">
      <c r="A930" s="649">
        <v>2130704</v>
      </c>
      <c r="B930" s="650" t="s">
        <v>802</v>
      </c>
      <c r="C930" s="651"/>
      <c r="D930" s="651"/>
      <c r="E930" s="652" t="str">
        <f t="shared" si="44"/>
        <v/>
      </c>
      <c r="F930" s="375" t="str">
        <f t="shared" si="45"/>
        <v>否</v>
      </c>
      <c r="G930" s="624" t="str">
        <f t="shared" si="46"/>
        <v>项</v>
      </c>
    </row>
    <row r="931" s="624" customFormat="1" ht="18" customHeight="1" spans="1:7">
      <c r="A931" s="649">
        <v>2130705</v>
      </c>
      <c r="B931" s="650" t="s">
        <v>803</v>
      </c>
      <c r="C931" s="651"/>
      <c r="D931" s="651"/>
      <c r="E931" s="652" t="str">
        <f t="shared" si="44"/>
        <v/>
      </c>
      <c r="F931" s="375" t="str">
        <f t="shared" si="45"/>
        <v>否</v>
      </c>
      <c r="G931" s="624" t="str">
        <f t="shared" si="46"/>
        <v>项</v>
      </c>
    </row>
    <row r="932" s="624" customFormat="1" ht="18" customHeight="1" spans="1:7">
      <c r="A932" s="649">
        <v>2130706</v>
      </c>
      <c r="B932" s="650" t="s">
        <v>804</v>
      </c>
      <c r="C932" s="651"/>
      <c r="D932" s="651"/>
      <c r="E932" s="652" t="str">
        <f t="shared" si="44"/>
        <v/>
      </c>
      <c r="F932" s="375" t="str">
        <f t="shared" si="45"/>
        <v>否</v>
      </c>
      <c r="G932" s="624" t="str">
        <f t="shared" si="46"/>
        <v>项</v>
      </c>
    </row>
    <row r="933" s="624" customFormat="1" ht="18" customHeight="1" spans="1:7">
      <c r="A933" s="649">
        <v>2130707</v>
      </c>
      <c r="B933" s="650" t="s">
        <v>805</v>
      </c>
      <c r="C933" s="651"/>
      <c r="D933" s="651"/>
      <c r="E933" s="652" t="str">
        <f t="shared" si="44"/>
        <v/>
      </c>
      <c r="F933" s="375" t="str">
        <f t="shared" si="45"/>
        <v>否</v>
      </c>
      <c r="G933" s="624" t="str">
        <f t="shared" si="46"/>
        <v>项</v>
      </c>
    </row>
    <row r="934" s="624" customFormat="1" ht="18" customHeight="1" spans="1:7">
      <c r="A934" s="649">
        <v>2130799</v>
      </c>
      <c r="B934" s="650" t="s">
        <v>806</v>
      </c>
      <c r="C934" s="651">
        <v>0</v>
      </c>
      <c r="D934" s="651"/>
      <c r="E934" s="652" t="str">
        <f t="shared" si="44"/>
        <v/>
      </c>
      <c r="F934" s="375" t="str">
        <f t="shared" si="45"/>
        <v>否</v>
      </c>
      <c r="G934" s="624" t="str">
        <f t="shared" si="46"/>
        <v>项</v>
      </c>
    </row>
    <row r="935" s="625" customFormat="1" ht="18" customHeight="1" spans="1:7">
      <c r="A935" s="644">
        <v>21308</v>
      </c>
      <c r="B935" s="648" t="s">
        <v>807</v>
      </c>
      <c r="C935" s="654">
        <f>SUM(C936:C940)</f>
        <v>2332</v>
      </c>
      <c r="D935" s="654">
        <f>((((SUM(D936:D940))+0)+0)+0)+0</f>
        <v>748</v>
      </c>
      <c r="E935" s="647">
        <f t="shared" si="44"/>
        <v>-0.679</v>
      </c>
      <c r="F935" s="382" t="str">
        <f t="shared" si="45"/>
        <v>是</v>
      </c>
      <c r="G935" s="625" t="str">
        <f t="shared" si="46"/>
        <v>款</v>
      </c>
    </row>
    <row r="936" s="624" customFormat="1" ht="18" customHeight="1" spans="1:7">
      <c r="A936" s="649">
        <v>2130801</v>
      </c>
      <c r="B936" s="650" t="s">
        <v>808</v>
      </c>
      <c r="C936" s="651"/>
      <c r="D936" s="651">
        <v>227</v>
      </c>
      <c r="E936" s="652" t="str">
        <f t="shared" si="44"/>
        <v/>
      </c>
      <c r="F936" s="375" t="str">
        <f t="shared" si="45"/>
        <v>是</v>
      </c>
      <c r="G936" s="624" t="str">
        <f t="shared" si="46"/>
        <v>项</v>
      </c>
    </row>
    <row r="937" s="624" customFormat="1" ht="18" customHeight="1" spans="1:7">
      <c r="A937" s="649">
        <v>2130803</v>
      </c>
      <c r="B937" s="650" t="s">
        <v>809</v>
      </c>
      <c r="C937" s="651">
        <v>1592</v>
      </c>
      <c r="D937" s="651">
        <v>346</v>
      </c>
      <c r="E937" s="652">
        <f t="shared" si="44"/>
        <v>-0.783</v>
      </c>
      <c r="F937" s="375" t="str">
        <f t="shared" si="45"/>
        <v>是</v>
      </c>
      <c r="G937" s="624" t="str">
        <f t="shared" si="46"/>
        <v>项</v>
      </c>
    </row>
    <row r="938" s="624" customFormat="1" ht="18" customHeight="1" spans="1:7">
      <c r="A938" s="649">
        <v>2130804</v>
      </c>
      <c r="B938" s="650" t="s">
        <v>810</v>
      </c>
      <c r="C938" s="651">
        <v>570</v>
      </c>
      <c r="D938" s="651">
        <v>5</v>
      </c>
      <c r="E938" s="652">
        <f t="shared" si="44"/>
        <v>-0.991</v>
      </c>
      <c r="F938" s="375" t="str">
        <f t="shared" si="45"/>
        <v>是</v>
      </c>
      <c r="G938" s="624" t="str">
        <f t="shared" si="46"/>
        <v>项</v>
      </c>
    </row>
    <row r="939" s="624" customFormat="1" ht="18" customHeight="1" spans="1:7">
      <c r="A939" s="649">
        <v>2130805</v>
      </c>
      <c r="B939" s="650" t="s">
        <v>811</v>
      </c>
      <c r="C939" s="651">
        <v>170</v>
      </c>
      <c r="D939" s="651">
        <v>170</v>
      </c>
      <c r="E939" s="652">
        <f t="shared" si="44"/>
        <v>0</v>
      </c>
      <c r="F939" s="375" t="str">
        <f t="shared" si="45"/>
        <v>是</v>
      </c>
      <c r="G939" s="624" t="str">
        <f t="shared" si="46"/>
        <v>项</v>
      </c>
    </row>
    <row r="940" s="624" customFormat="1" ht="18" customHeight="1" spans="1:7">
      <c r="A940" s="649">
        <v>2130899</v>
      </c>
      <c r="B940" s="650" t="s">
        <v>812</v>
      </c>
      <c r="C940" s="651"/>
      <c r="D940" s="651"/>
      <c r="E940" s="652" t="str">
        <f t="shared" si="44"/>
        <v/>
      </c>
      <c r="F940" s="375" t="str">
        <f t="shared" si="45"/>
        <v>否</v>
      </c>
      <c r="G940" s="624" t="str">
        <f t="shared" si="46"/>
        <v>项</v>
      </c>
    </row>
    <row r="941" s="625" customFormat="1" ht="18" customHeight="1" spans="1:7">
      <c r="A941" s="644">
        <v>21309</v>
      </c>
      <c r="B941" s="648" t="s">
        <v>813</v>
      </c>
      <c r="C941" s="654">
        <f>SUM(C942:C943)</f>
        <v>0</v>
      </c>
      <c r="D941" s="654">
        <f>((((SUM(D942:D943))+0)+0)+0)+0</f>
        <v>0</v>
      </c>
      <c r="E941" s="647" t="str">
        <f t="shared" si="44"/>
        <v/>
      </c>
      <c r="F941" s="382" t="str">
        <f t="shared" si="45"/>
        <v>否</v>
      </c>
      <c r="G941" s="625" t="str">
        <f t="shared" si="46"/>
        <v>款</v>
      </c>
    </row>
    <row r="942" s="624" customFormat="1" ht="18" customHeight="1" spans="1:7">
      <c r="A942" s="649">
        <v>2130901</v>
      </c>
      <c r="B942" s="650" t="s">
        <v>814</v>
      </c>
      <c r="C942" s="651"/>
      <c r="D942" s="651"/>
      <c r="E942" s="652" t="str">
        <f t="shared" si="44"/>
        <v/>
      </c>
      <c r="F942" s="375" t="str">
        <f t="shared" si="45"/>
        <v>否</v>
      </c>
      <c r="G942" s="624" t="str">
        <f t="shared" si="46"/>
        <v>项</v>
      </c>
    </row>
    <row r="943" s="624" customFormat="1" ht="18" customHeight="1" spans="1:7">
      <c r="A943" s="649">
        <v>2130999</v>
      </c>
      <c r="B943" s="650" t="s">
        <v>815</v>
      </c>
      <c r="C943" s="651"/>
      <c r="D943" s="651"/>
      <c r="E943" s="652" t="str">
        <f t="shared" si="44"/>
        <v/>
      </c>
      <c r="F943" s="375" t="str">
        <f t="shared" si="45"/>
        <v>否</v>
      </c>
      <c r="G943" s="624" t="str">
        <f t="shared" si="46"/>
        <v>项</v>
      </c>
    </row>
    <row r="944" s="625" customFormat="1" ht="18" customHeight="1" spans="1:7">
      <c r="A944" s="644">
        <v>21399</v>
      </c>
      <c r="B944" s="648" t="s">
        <v>816</v>
      </c>
      <c r="C944" s="646">
        <f>SUM(C945:C946)</f>
        <v>0</v>
      </c>
      <c r="D944" s="646">
        <f>((((SUM(D945:D946))+0)+0)+0)+0</f>
        <v>0</v>
      </c>
      <c r="E944" s="647" t="str">
        <f t="shared" si="44"/>
        <v/>
      </c>
      <c r="F944" s="382" t="str">
        <f t="shared" si="45"/>
        <v>否</v>
      </c>
      <c r="G944" s="625" t="str">
        <f t="shared" si="46"/>
        <v>款</v>
      </c>
    </row>
    <row r="945" s="624" customFormat="1" ht="18" customHeight="1" spans="1:7">
      <c r="A945" s="649">
        <v>2139901</v>
      </c>
      <c r="B945" s="650" t="s">
        <v>817</v>
      </c>
      <c r="C945" s="651"/>
      <c r="D945" s="651"/>
      <c r="E945" s="652" t="str">
        <f t="shared" si="44"/>
        <v/>
      </c>
      <c r="F945" s="375" t="str">
        <f t="shared" si="45"/>
        <v>否</v>
      </c>
      <c r="G945" s="624" t="str">
        <f t="shared" si="46"/>
        <v>项</v>
      </c>
    </row>
    <row r="946" s="624" customFormat="1" ht="18" customHeight="1" spans="1:7">
      <c r="A946" s="649">
        <v>2139999</v>
      </c>
      <c r="B946" s="650" t="s">
        <v>816</v>
      </c>
      <c r="C946" s="651"/>
      <c r="D946" s="651"/>
      <c r="E946" s="652" t="str">
        <f t="shared" si="44"/>
        <v/>
      </c>
      <c r="F946" s="375" t="str">
        <f t="shared" si="45"/>
        <v>否</v>
      </c>
      <c r="G946" s="624" t="str">
        <f t="shared" si="46"/>
        <v>项</v>
      </c>
    </row>
    <row r="947" s="625" customFormat="1" ht="18" customHeight="1" spans="1:7">
      <c r="A947" s="644">
        <v>214</v>
      </c>
      <c r="B947" s="645" t="s">
        <v>96</v>
      </c>
      <c r="C947" s="646">
        <f>SUM(C948,C969,C979,C989,C996)</f>
        <v>1980</v>
      </c>
      <c r="D947" s="646">
        <f>SUM(D948,D969,D979,D989,D996)</f>
        <v>1787</v>
      </c>
      <c r="E947" s="647">
        <f t="shared" si="44"/>
        <v>-0.097</v>
      </c>
      <c r="F947" s="382" t="str">
        <f t="shared" si="45"/>
        <v>是</v>
      </c>
      <c r="G947" s="625" t="str">
        <f t="shared" si="46"/>
        <v>类</v>
      </c>
    </row>
    <row r="948" s="625" customFormat="1" ht="18" customHeight="1" spans="1:7">
      <c r="A948" s="644">
        <v>21401</v>
      </c>
      <c r="B948" s="648" t="s">
        <v>818</v>
      </c>
      <c r="C948" s="646">
        <f>SUM(C949:C968)</f>
        <v>1980</v>
      </c>
      <c r="D948" s="646">
        <f>((((SUM(D949:D968))+0)+0)+0)+0</f>
        <v>1787</v>
      </c>
      <c r="E948" s="647">
        <f t="shared" si="44"/>
        <v>-0.097</v>
      </c>
      <c r="F948" s="382" t="str">
        <f t="shared" si="45"/>
        <v>是</v>
      </c>
      <c r="G948" s="625" t="str">
        <f t="shared" si="46"/>
        <v>款</v>
      </c>
    </row>
    <row r="949" s="624" customFormat="1" ht="18" customHeight="1" spans="1:7">
      <c r="A949" s="649">
        <v>2140101</v>
      </c>
      <c r="B949" s="650" t="s">
        <v>142</v>
      </c>
      <c r="C949" s="651">
        <v>411</v>
      </c>
      <c r="D949" s="651">
        <v>402</v>
      </c>
      <c r="E949" s="652">
        <f t="shared" si="44"/>
        <v>-0.022</v>
      </c>
      <c r="F949" s="375" t="str">
        <f t="shared" si="45"/>
        <v>是</v>
      </c>
      <c r="G949" s="624" t="str">
        <f t="shared" si="46"/>
        <v>项</v>
      </c>
    </row>
    <row r="950" s="624" customFormat="1" ht="18" customHeight="1" spans="1:7">
      <c r="A950" s="649">
        <v>2140102</v>
      </c>
      <c r="B950" s="650" t="s">
        <v>143</v>
      </c>
      <c r="C950" s="651">
        <v>0</v>
      </c>
      <c r="D950" s="651">
        <v>10</v>
      </c>
      <c r="E950" s="652" t="str">
        <f t="shared" si="44"/>
        <v/>
      </c>
      <c r="F950" s="375" t="str">
        <f t="shared" si="45"/>
        <v>是</v>
      </c>
      <c r="G950" s="624" t="str">
        <f t="shared" si="46"/>
        <v>项</v>
      </c>
    </row>
    <row r="951" s="624" customFormat="1" ht="18" customHeight="1" spans="1:7">
      <c r="A951" s="649">
        <v>2140103</v>
      </c>
      <c r="B951" s="650" t="s">
        <v>144</v>
      </c>
      <c r="C951" s="651"/>
      <c r="D951" s="651"/>
      <c r="E951" s="652" t="str">
        <f t="shared" si="44"/>
        <v/>
      </c>
      <c r="F951" s="375" t="str">
        <f t="shared" si="45"/>
        <v>否</v>
      </c>
      <c r="G951" s="624" t="str">
        <f t="shared" si="46"/>
        <v>项</v>
      </c>
    </row>
    <row r="952" s="624" customFormat="1" ht="18" customHeight="1" spans="1:7">
      <c r="A952" s="649">
        <v>2140104</v>
      </c>
      <c r="B952" s="650" t="s">
        <v>819</v>
      </c>
      <c r="C952" s="651">
        <v>1000</v>
      </c>
      <c r="D952" s="651">
        <v>500</v>
      </c>
      <c r="E952" s="652">
        <f t="shared" si="44"/>
        <v>-0.5</v>
      </c>
      <c r="F952" s="375" t="str">
        <f t="shared" si="45"/>
        <v>是</v>
      </c>
      <c r="G952" s="624" t="str">
        <f t="shared" si="46"/>
        <v>项</v>
      </c>
    </row>
    <row r="953" s="624" customFormat="1" ht="18" customHeight="1" spans="1:7">
      <c r="A953" s="649">
        <v>2140106</v>
      </c>
      <c r="B953" s="650" t="s">
        <v>820</v>
      </c>
      <c r="C953" s="651">
        <v>569</v>
      </c>
      <c r="D953" s="651">
        <v>875</v>
      </c>
      <c r="E953" s="652">
        <f t="shared" si="44"/>
        <v>0.538</v>
      </c>
      <c r="F953" s="375" t="str">
        <f t="shared" si="45"/>
        <v>是</v>
      </c>
      <c r="G953" s="624" t="str">
        <f t="shared" si="46"/>
        <v>项</v>
      </c>
    </row>
    <row r="954" s="624" customFormat="1" ht="18" customHeight="1" spans="1:7">
      <c r="A954" s="649">
        <v>2140109</v>
      </c>
      <c r="B954" s="650" t="s">
        <v>821</v>
      </c>
      <c r="C954" s="651"/>
      <c r="D954" s="651"/>
      <c r="E954" s="652" t="str">
        <f t="shared" si="44"/>
        <v/>
      </c>
      <c r="F954" s="375" t="str">
        <f t="shared" si="45"/>
        <v>否</v>
      </c>
      <c r="G954" s="624" t="str">
        <f t="shared" si="46"/>
        <v>项</v>
      </c>
    </row>
    <row r="955" s="624" customFormat="1" ht="18" customHeight="1" spans="1:7">
      <c r="A955" s="649">
        <v>2140110</v>
      </c>
      <c r="B955" s="650" t="s">
        <v>822</v>
      </c>
      <c r="C955" s="651"/>
      <c r="D955" s="651"/>
      <c r="E955" s="652" t="str">
        <f t="shared" si="44"/>
        <v/>
      </c>
      <c r="F955" s="375" t="str">
        <f t="shared" si="45"/>
        <v>否</v>
      </c>
      <c r="G955" s="624" t="str">
        <f t="shared" si="46"/>
        <v>项</v>
      </c>
    </row>
    <row r="956" s="624" customFormat="1" ht="18" customHeight="1" spans="1:7">
      <c r="A956" s="649">
        <v>2140112</v>
      </c>
      <c r="B956" s="650" t="s">
        <v>823</v>
      </c>
      <c r="C956" s="651"/>
      <c r="D956" s="651"/>
      <c r="E956" s="652" t="str">
        <f t="shared" si="44"/>
        <v/>
      </c>
      <c r="F956" s="375" t="str">
        <f t="shared" si="45"/>
        <v>否</v>
      </c>
      <c r="G956" s="624" t="str">
        <f t="shared" si="46"/>
        <v>项</v>
      </c>
    </row>
    <row r="957" s="624" customFormat="1" ht="18" customHeight="1" spans="1:7">
      <c r="A957" s="649">
        <v>2140114</v>
      </c>
      <c r="B957" s="650" t="s">
        <v>824</v>
      </c>
      <c r="C957" s="651"/>
      <c r="D957" s="651"/>
      <c r="E957" s="652" t="str">
        <f t="shared" si="44"/>
        <v/>
      </c>
      <c r="F957" s="375" t="str">
        <f t="shared" si="45"/>
        <v>否</v>
      </c>
      <c r="G957" s="624" t="str">
        <f t="shared" si="46"/>
        <v>项</v>
      </c>
    </row>
    <row r="958" s="624" customFormat="1" ht="18" customHeight="1" spans="1:7">
      <c r="A958" s="649">
        <v>2140122</v>
      </c>
      <c r="B958" s="650" t="s">
        <v>825</v>
      </c>
      <c r="C958" s="651"/>
      <c r="D958" s="651"/>
      <c r="E958" s="652" t="str">
        <f t="shared" si="44"/>
        <v/>
      </c>
      <c r="F958" s="375" t="str">
        <f t="shared" si="45"/>
        <v>否</v>
      </c>
      <c r="G958" s="624" t="str">
        <f t="shared" si="46"/>
        <v>项</v>
      </c>
    </row>
    <row r="959" s="624" customFormat="1" ht="18" customHeight="1" spans="1:7">
      <c r="A959" s="649">
        <v>2140123</v>
      </c>
      <c r="B959" s="650" t="s">
        <v>826</v>
      </c>
      <c r="C959" s="651"/>
      <c r="D959" s="651"/>
      <c r="E959" s="652" t="str">
        <f t="shared" si="44"/>
        <v/>
      </c>
      <c r="F959" s="375" t="str">
        <f t="shared" si="45"/>
        <v>否</v>
      </c>
      <c r="G959" s="624" t="str">
        <f t="shared" si="46"/>
        <v>项</v>
      </c>
    </row>
    <row r="960" s="624" customFormat="1" ht="18" customHeight="1" spans="1:7">
      <c r="A960" s="649">
        <v>2140127</v>
      </c>
      <c r="B960" s="650" t="s">
        <v>827</v>
      </c>
      <c r="C960" s="651"/>
      <c r="D960" s="651"/>
      <c r="E960" s="652" t="str">
        <f t="shared" si="44"/>
        <v/>
      </c>
      <c r="F960" s="375" t="str">
        <f t="shared" si="45"/>
        <v>否</v>
      </c>
      <c r="G960" s="624" t="str">
        <f t="shared" si="46"/>
        <v>项</v>
      </c>
    </row>
    <row r="961" s="624" customFormat="1" ht="18" customHeight="1" spans="1:7">
      <c r="A961" s="649">
        <v>2140128</v>
      </c>
      <c r="B961" s="650" t="s">
        <v>828</v>
      </c>
      <c r="C961" s="651"/>
      <c r="D961" s="651"/>
      <c r="E961" s="652" t="str">
        <f t="shared" si="44"/>
        <v/>
      </c>
      <c r="F961" s="375" t="str">
        <f t="shared" si="45"/>
        <v>否</v>
      </c>
      <c r="G961" s="624" t="str">
        <f t="shared" si="46"/>
        <v>项</v>
      </c>
    </row>
    <row r="962" s="624" customFormat="1" ht="18" customHeight="1" spans="1:7">
      <c r="A962" s="649">
        <v>2140129</v>
      </c>
      <c r="B962" s="650" t="s">
        <v>829</v>
      </c>
      <c r="C962" s="651"/>
      <c r="D962" s="651"/>
      <c r="E962" s="652" t="str">
        <f t="shared" si="44"/>
        <v/>
      </c>
      <c r="F962" s="375" t="str">
        <f t="shared" si="45"/>
        <v>否</v>
      </c>
      <c r="G962" s="624" t="str">
        <f t="shared" si="46"/>
        <v>项</v>
      </c>
    </row>
    <row r="963" s="624" customFormat="1" ht="18" customHeight="1" spans="1:7">
      <c r="A963" s="649">
        <v>2140130</v>
      </c>
      <c r="B963" s="650" t="s">
        <v>830</v>
      </c>
      <c r="C963" s="651"/>
      <c r="D963" s="651"/>
      <c r="E963" s="652" t="str">
        <f t="shared" si="44"/>
        <v/>
      </c>
      <c r="F963" s="375" t="str">
        <f t="shared" si="45"/>
        <v>否</v>
      </c>
      <c r="G963" s="624" t="str">
        <f t="shared" si="46"/>
        <v>项</v>
      </c>
    </row>
    <row r="964" s="624" customFormat="1" ht="18" customHeight="1" spans="1:7">
      <c r="A964" s="649">
        <v>2140131</v>
      </c>
      <c r="B964" s="650" t="s">
        <v>831</v>
      </c>
      <c r="C964" s="651"/>
      <c r="D964" s="651"/>
      <c r="E964" s="652" t="str">
        <f t="shared" ref="E964:E1027" si="47">IF(C964=0,"",IFERROR(D964/C964-1,0))</f>
        <v/>
      </c>
      <c r="F964" s="375" t="str">
        <f t="shared" ref="F964:F1027" si="48">IF(LEN(A964)=3,"是",IF(B964&lt;&gt;"",IF(SUM(C964:D964)&lt;&gt;0,"是","否"),"是"))</f>
        <v>否</v>
      </c>
      <c r="G964" s="624" t="str">
        <f t="shared" ref="G964:G1027" si="49">IF(LEN(A964)=3,"类",IF(LEN(A964)=5,"款","项"))</f>
        <v>项</v>
      </c>
    </row>
    <row r="965" s="624" customFormat="1" ht="18" customHeight="1" spans="1:7">
      <c r="A965" s="649">
        <v>2140133</v>
      </c>
      <c r="B965" s="650" t="s">
        <v>832</v>
      </c>
      <c r="C965" s="651"/>
      <c r="D965" s="651"/>
      <c r="E965" s="652" t="str">
        <f t="shared" si="47"/>
        <v/>
      </c>
      <c r="F965" s="375" t="str">
        <f t="shared" si="48"/>
        <v>否</v>
      </c>
      <c r="G965" s="624" t="str">
        <f t="shared" si="49"/>
        <v>项</v>
      </c>
    </row>
    <row r="966" s="624" customFormat="1" ht="18" customHeight="1" spans="1:7">
      <c r="A966" s="649">
        <v>2140136</v>
      </c>
      <c r="B966" s="650" t="s">
        <v>833</v>
      </c>
      <c r="C966" s="651"/>
      <c r="D966" s="651"/>
      <c r="E966" s="652" t="str">
        <f t="shared" si="47"/>
        <v/>
      </c>
      <c r="F966" s="375" t="str">
        <f t="shared" si="48"/>
        <v>否</v>
      </c>
      <c r="G966" s="624" t="str">
        <f t="shared" si="49"/>
        <v>项</v>
      </c>
    </row>
    <row r="967" s="624" customFormat="1" ht="18" customHeight="1" spans="1:7">
      <c r="A967" s="649">
        <v>2140138</v>
      </c>
      <c r="B967" s="650" t="s">
        <v>834</v>
      </c>
      <c r="C967" s="651">
        <v>0</v>
      </c>
      <c r="D967" s="651"/>
      <c r="E967" s="652" t="str">
        <f t="shared" si="47"/>
        <v/>
      </c>
      <c r="F967" s="375" t="str">
        <f t="shared" si="48"/>
        <v>否</v>
      </c>
      <c r="G967" s="624" t="str">
        <f t="shared" si="49"/>
        <v>项</v>
      </c>
    </row>
    <row r="968" s="624" customFormat="1" ht="18" customHeight="1" spans="1:7">
      <c r="A968" s="649">
        <v>2140199</v>
      </c>
      <c r="B968" s="650" t="s">
        <v>835</v>
      </c>
      <c r="C968" s="651"/>
      <c r="D968" s="651"/>
      <c r="E968" s="652" t="str">
        <f t="shared" si="47"/>
        <v/>
      </c>
      <c r="F968" s="375" t="str">
        <f t="shared" si="48"/>
        <v>否</v>
      </c>
      <c r="G968" s="624" t="str">
        <f t="shared" si="49"/>
        <v>项</v>
      </c>
    </row>
    <row r="969" s="624" customFormat="1" ht="18" customHeight="1" spans="1:7">
      <c r="A969" s="644">
        <v>21402</v>
      </c>
      <c r="B969" s="648" t="s">
        <v>836</v>
      </c>
      <c r="C969" s="646">
        <f>SUM(C970:C978)</f>
        <v>0</v>
      </c>
      <c r="D969" s="646">
        <f>((((SUM(D970:D978))+0)+0)+0)+0</f>
        <v>0</v>
      </c>
      <c r="E969" s="652" t="str">
        <f t="shared" si="47"/>
        <v/>
      </c>
      <c r="F969" s="375" t="str">
        <f t="shared" si="48"/>
        <v>否</v>
      </c>
      <c r="G969" s="624" t="str">
        <f t="shared" si="49"/>
        <v>款</v>
      </c>
    </row>
    <row r="970" s="624" customFormat="1" ht="18" customHeight="1" spans="1:7">
      <c r="A970" s="649">
        <v>2140201</v>
      </c>
      <c r="B970" s="650" t="s">
        <v>142</v>
      </c>
      <c r="C970" s="651"/>
      <c r="D970" s="651"/>
      <c r="E970" s="652" t="str">
        <f t="shared" si="47"/>
        <v/>
      </c>
      <c r="F970" s="375" t="str">
        <f t="shared" si="48"/>
        <v>否</v>
      </c>
      <c r="G970" s="624" t="str">
        <f t="shared" si="49"/>
        <v>项</v>
      </c>
    </row>
    <row r="971" s="624" customFormat="1" ht="18" customHeight="1" spans="1:7">
      <c r="A971" s="649">
        <v>2140202</v>
      </c>
      <c r="B971" s="650" t="s">
        <v>143</v>
      </c>
      <c r="C971" s="651"/>
      <c r="D971" s="651"/>
      <c r="E971" s="652" t="str">
        <f t="shared" si="47"/>
        <v/>
      </c>
      <c r="F971" s="375" t="str">
        <f t="shared" si="48"/>
        <v>否</v>
      </c>
      <c r="G971" s="624" t="str">
        <f t="shared" si="49"/>
        <v>项</v>
      </c>
    </row>
    <row r="972" s="624" customFormat="1" ht="18" customHeight="1" spans="1:7">
      <c r="A972" s="649">
        <v>2140203</v>
      </c>
      <c r="B972" s="650" t="s">
        <v>144</v>
      </c>
      <c r="C972" s="651"/>
      <c r="D972" s="651"/>
      <c r="E972" s="652" t="str">
        <f t="shared" si="47"/>
        <v/>
      </c>
      <c r="F972" s="375" t="str">
        <f t="shared" si="48"/>
        <v>否</v>
      </c>
      <c r="G972" s="624" t="str">
        <f t="shared" si="49"/>
        <v>项</v>
      </c>
    </row>
    <row r="973" s="624" customFormat="1" ht="18" customHeight="1" spans="1:7">
      <c r="A973" s="649">
        <v>2140204</v>
      </c>
      <c r="B973" s="650" t="s">
        <v>837</v>
      </c>
      <c r="C973" s="651"/>
      <c r="D973" s="651"/>
      <c r="E973" s="652" t="str">
        <f t="shared" si="47"/>
        <v/>
      </c>
      <c r="F973" s="375" t="str">
        <f t="shared" si="48"/>
        <v>否</v>
      </c>
      <c r="G973" s="624" t="str">
        <f t="shared" si="49"/>
        <v>项</v>
      </c>
    </row>
    <row r="974" s="624" customFormat="1" ht="18" customHeight="1" spans="1:7">
      <c r="A974" s="649">
        <v>2140205</v>
      </c>
      <c r="B974" s="650" t="s">
        <v>838</v>
      </c>
      <c r="C974" s="651"/>
      <c r="D974" s="651"/>
      <c r="E974" s="652" t="str">
        <f t="shared" si="47"/>
        <v/>
      </c>
      <c r="F974" s="375" t="str">
        <f t="shared" si="48"/>
        <v>否</v>
      </c>
      <c r="G974" s="624" t="str">
        <f t="shared" si="49"/>
        <v>项</v>
      </c>
    </row>
    <row r="975" s="624" customFormat="1" ht="18" customHeight="1" spans="1:7">
      <c r="A975" s="649">
        <v>2140206</v>
      </c>
      <c r="B975" s="650" t="s">
        <v>839</v>
      </c>
      <c r="C975" s="651"/>
      <c r="D975" s="651"/>
      <c r="E975" s="652" t="str">
        <f t="shared" si="47"/>
        <v/>
      </c>
      <c r="F975" s="375" t="str">
        <f t="shared" si="48"/>
        <v>否</v>
      </c>
      <c r="G975" s="624" t="str">
        <f t="shared" si="49"/>
        <v>项</v>
      </c>
    </row>
    <row r="976" s="624" customFormat="1" ht="18" customHeight="1" spans="1:7">
      <c r="A976" s="649">
        <v>2140207</v>
      </c>
      <c r="B976" s="650" t="s">
        <v>840</v>
      </c>
      <c r="C976" s="651"/>
      <c r="D976" s="651"/>
      <c r="E976" s="652" t="str">
        <f t="shared" si="47"/>
        <v/>
      </c>
      <c r="F976" s="375" t="str">
        <f t="shared" si="48"/>
        <v>否</v>
      </c>
      <c r="G976" s="624" t="str">
        <f t="shared" si="49"/>
        <v>项</v>
      </c>
    </row>
    <row r="977" s="624" customFormat="1" ht="18" customHeight="1" spans="1:7">
      <c r="A977" s="649">
        <v>2140208</v>
      </c>
      <c r="B977" s="650" t="s">
        <v>841</v>
      </c>
      <c r="C977" s="651"/>
      <c r="D977" s="651"/>
      <c r="E977" s="652" t="str">
        <f t="shared" si="47"/>
        <v/>
      </c>
      <c r="F977" s="375" t="str">
        <f t="shared" si="48"/>
        <v>否</v>
      </c>
      <c r="G977" s="624" t="str">
        <f t="shared" si="49"/>
        <v>项</v>
      </c>
    </row>
    <row r="978" s="624" customFormat="1" ht="18" customHeight="1" spans="1:7">
      <c r="A978" s="649">
        <v>2140299</v>
      </c>
      <c r="B978" s="650" t="s">
        <v>842</v>
      </c>
      <c r="C978" s="651"/>
      <c r="D978" s="651"/>
      <c r="E978" s="652" t="str">
        <f t="shared" si="47"/>
        <v/>
      </c>
      <c r="F978" s="375" t="str">
        <f t="shared" si="48"/>
        <v>否</v>
      </c>
      <c r="G978" s="624" t="str">
        <f t="shared" si="49"/>
        <v>项</v>
      </c>
    </row>
    <row r="979" s="624" customFormat="1" ht="18" customHeight="1" spans="1:7">
      <c r="A979" s="644">
        <v>21403</v>
      </c>
      <c r="B979" s="648" t="s">
        <v>843</v>
      </c>
      <c r="C979" s="646">
        <f>SUM(C980:C988)</f>
        <v>0</v>
      </c>
      <c r="D979" s="646">
        <f>((((SUM(D980:D988))+0)+0)+0)+0</f>
        <v>0</v>
      </c>
      <c r="E979" s="652" t="str">
        <f t="shared" si="47"/>
        <v/>
      </c>
      <c r="F979" s="375" t="str">
        <f t="shared" si="48"/>
        <v>否</v>
      </c>
      <c r="G979" s="624" t="str">
        <f t="shared" si="49"/>
        <v>款</v>
      </c>
    </row>
    <row r="980" s="624" customFormat="1" ht="18" customHeight="1" spans="1:7">
      <c r="A980" s="649">
        <v>2140301</v>
      </c>
      <c r="B980" s="650" t="s">
        <v>142</v>
      </c>
      <c r="C980" s="651"/>
      <c r="D980" s="651"/>
      <c r="E980" s="652" t="str">
        <f t="shared" si="47"/>
        <v/>
      </c>
      <c r="F980" s="375" t="str">
        <f t="shared" si="48"/>
        <v>否</v>
      </c>
      <c r="G980" s="624" t="str">
        <f t="shared" si="49"/>
        <v>项</v>
      </c>
    </row>
    <row r="981" s="624" customFormat="1" ht="18" customHeight="1" spans="1:7">
      <c r="A981" s="649">
        <v>2140302</v>
      </c>
      <c r="B981" s="650" t="s">
        <v>143</v>
      </c>
      <c r="C981" s="651"/>
      <c r="D981" s="651"/>
      <c r="E981" s="652" t="str">
        <f t="shared" si="47"/>
        <v/>
      </c>
      <c r="F981" s="375" t="str">
        <f t="shared" si="48"/>
        <v>否</v>
      </c>
      <c r="G981" s="624" t="str">
        <f t="shared" si="49"/>
        <v>项</v>
      </c>
    </row>
    <row r="982" s="624" customFormat="1" ht="18" customHeight="1" spans="1:7">
      <c r="A982" s="649">
        <v>2140303</v>
      </c>
      <c r="B982" s="650" t="s">
        <v>144</v>
      </c>
      <c r="C982" s="651"/>
      <c r="D982" s="651"/>
      <c r="E982" s="652" t="str">
        <f t="shared" si="47"/>
        <v/>
      </c>
      <c r="F982" s="375" t="str">
        <f t="shared" si="48"/>
        <v>否</v>
      </c>
      <c r="G982" s="624" t="str">
        <f t="shared" si="49"/>
        <v>项</v>
      </c>
    </row>
    <row r="983" s="624" customFormat="1" ht="18" customHeight="1" spans="1:7">
      <c r="A983" s="649">
        <v>2140304</v>
      </c>
      <c r="B983" s="650" t="s">
        <v>844</v>
      </c>
      <c r="C983" s="651"/>
      <c r="D983" s="651"/>
      <c r="E983" s="652" t="str">
        <f t="shared" si="47"/>
        <v/>
      </c>
      <c r="F983" s="375" t="str">
        <f t="shared" si="48"/>
        <v>否</v>
      </c>
      <c r="G983" s="624" t="str">
        <f t="shared" si="49"/>
        <v>项</v>
      </c>
    </row>
    <row r="984" s="624" customFormat="1" ht="18" customHeight="1" spans="1:7">
      <c r="A984" s="649">
        <v>2140305</v>
      </c>
      <c r="B984" s="650" t="s">
        <v>845</v>
      </c>
      <c r="C984" s="651"/>
      <c r="D984" s="651"/>
      <c r="E984" s="652" t="str">
        <f t="shared" si="47"/>
        <v/>
      </c>
      <c r="F984" s="375" t="str">
        <f t="shared" si="48"/>
        <v>否</v>
      </c>
      <c r="G984" s="624" t="str">
        <f t="shared" si="49"/>
        <v>项</v>
      </c>
    </row>
    <row r="985" s="624" customFormat="1" ht="18" customHeight="1" spans="1:7">
      <c r="A985" s="649">
        <v>2140306</v>
      </c>
      <c r="B985" s="650" t="s">
        <v>846</v>
      </c>
      <c r="C985" s="651"/>
      <c r="D985" s="651"/>
      <c r="E985" s="652" t="str">
        <f t="shared" si="47"/>
        <v/>
      </c>
      <c r="F985" s="375" t="str">
        <f t="shared" si="48"/>
        <v>否</v>
      </c>
      <c r="G985" s="624" t="str">
        <f t="shared" si="49"/>
        <v>项</v>
      </c>
    </row>
    <row r="986" s="624" customFormat="1" ht="18" customHeight="1" spans="1:7">
      <c r="A986" s="649">
        <v>2140307</v>
      </c>
      <c r="B986" s="650" t="s">
        <v>847</v>
      </c>
      <c r="C986" s="651"/>
      <c r="D986" s="651"/>
      <c r="E986" s="652" t="str">
        <f t="shared" si="47"/>
        <v/>
      </c>
      <c r="F986" s="375" t="str">
        <f t="shared" si="48"/>
        <v>否</v>
      </c>
      <c r="G986" s="624" t="str">
        <f t="shared" si="49"/>
        <v>项</v>
      </c>
    </row>
    <row r="987" s="624" customFormat="1" ht="18" customHeight="1" spans="1:7">
      <c r="A987" s="649">
        <v>2140308</v>
      </c>
      <c r="B987" s="650" t="s">
        <v>848</v>
      </c>
      <c r="C987" s="651"/>
      <c r="D987" s="651"/>
      <c r="E987" s="652" t="str">
        <f t="shared" si="47"/>
        <v/>
      </c>
      <c r="F987" s="375" t="str">
        <f t="shared" si="48"/>
        <v>否</v>
      </c>
      <c r="G987" s="624" t="str">
        <f t="shared" si="49"/>
        <v>项</v>
      </c>
    </row>
    <row r="988" s="624" customFormat="1" ht="18" customHeight="1" spans="1:7">
      <c r="A988" s="649">
        <v>2140399</v>
      </c>
      <c r="B988" s="650" t="s">
        <v>849</v>
      </c>
      <c r="C988" s="651"/>
      <c r="D988" s="651"/>
      <c r="E988" s="652" t="str">
        <f t="shared" si="47"/>
        <v/>
      </c>
      <c r="F988" s="375" t="str">
        <f t="shared" si="48"/>
        <v>否</v>
      </c>
      <c r="G988" s="624" t="str">
        <f t="shared" si="49"/>
        <v>项</v>
      </c>
    </row>
    <row r="989" s="624" customFormat="1" ht="18" customHeight="1" spans="1:7">
      <c r="A989" s="644">
        <v>21405</v>
      </c>
      <c r="B989" s="648" t="s">
        <v>850</v>
      </c>
      <c r="C989" s="646">
        <f>SUM(C990:C995)</f>
        <v>0</v>
      </c>
      <c r="D989" s="646">
        <f>((((SUM(D990:D995))+0)+0)+0)+0</f>
        <v>0</v>
      </c>
      <c r="E989" s="652" t="str">
        <f t="shared" si="47"/>
        <v/>
      </c>
      <c r="F989" s="375" t="str">
        <f t="shared" si="48"/>
        <v>否</v>
      </c>
      <c r="G989" s="624" t="str">
        <f t="shared" si="49"/>
        <v>款</v>
      </c>
    </row>
    <row r="990" s="624" customFormat="1" ht="18" customHeight="1" spans="1:7">
      <c r="A990" s="649">
        <v>2140501</v>
      </c>
      <c r="B990" s="650" t="s">
        <v>142</v>
      </c>
      <c r="C990" s="651"/>
      <c r="D990" s="651"/>
      <c r="E990" s="652" t="str">
        <f t="shared" si="47"/>
        <v/>
      </c>
      <c r="F990" s="375" t="str">
        <f t="shared" si="48"/>
        <v>否</v>
      </c>
      <c r="G990" s="624" t="str">
        <f t="shared" si="49"/>
        <v>项</v>
      </c>
    </row>
    <row r="991" s="624" customFormat="1" ht="18" customHeight="1" spans="1:7">
      <c r="A991" s="649">
        <v>2140502</v>
      </c>
      <c r="B991" s="650" t="s">
        <v>143</v>
      </c>
      <c r="C991" s="651"/>
      <c r="D991" s="651"/>
      <c r="E991" s="652" t="str">
        <f t="shared" si="47"/>
        <v/>
      </c>
      <c r="F991" s="375" t="str">
        <f t="shared" si="48"/>
        <v>否</v>
      </c>
      <c r="G991" s="624" t="str">
        <f t="shared" si="49"/>
        <v>项</v>
      </c>
    </row>
    <row r="992" s="624" customFormat="1" ht="18" customHeight="1" spans="1:7">
      <c r="A992" s="649">
        <v>2140503</v>
      </c>
      <c r="B992" s="650" t="s">
        <v>144</v>
      </c>
      <c r="C992" s="651"/>
      <c r="D992" s="651"/>
      <c r="E992" s="652" t="str">
        <f t="shared" si="47"/>
        <v/>
      </c>
      <c r="F992" s="375" t="str">
        <f t="shared" si="48"/>
        <v>否</v>
      </c>
      <c r="G992" s="624" t="str">
        <f t="shared" si="49"/>
        <v>项</v>
      </c>
    </row>
    <row r="993" s="624" customFormat="1" ht="18" customHeight="1" spans="1:7">
      <c r="A993" s="649">
        <v>2140504</v>
      </c>
      <c r="B993" s="650" t="s">
        <v>841</v>
      </c>
      <c r="C993" s="651"/>
      <c r="D993" s="651"/>
      <c r="E993" s="652" t="str">
        <f t="shared" si="47"/>
        <v/>
      </c>
      <c r="F993" s="375" t="str">
        <f t="shared" si="48"/>
        <v>否</v>
      </c>
      <c r="G993" s="624" t="str">
        <f t="shared" si="49"/>
        <v>项</v>
      </c>
    </row>
    <row r="994" s="624" customFormat="1" ht="18" customHeight="1" spans="1:7">
      <c r="A994" s="649">
        <v>2140505</v>
      </c>
      <c r="B994" s="650" t="s">
        <v>851</v>
      </c>
      <c r="C994" s="651"/>
      <c r="D994" s="651"/>
      <c r="E994" s="652" t="str">
        <f t="shared" si="47"/>
        <v/>
      </c>
      <c r="F994" s="375" t="str">
        <f t="shared" si="48"/>
        <v>否</v>
      </c>
      <c r="G994" s="624" t="str">
        <f t="shared" si="49"/>
        <v>项</v>
      </c>
    </row>
    <row r="995" s="624" customFormat="1" ht="18" customHeight="1" spans="1:7">
      <c r="A995" s="649">
        <v>2140599</v>
      </c>
      <c r="B995" s="650" t="s">
        <v>852</v>
      </c>
      <c r="C995" s="651"/>
      <c r="D995" s="651"/>
      <c r="E995" s="652" t="str">
        <f t="shared" si="47"/>
        <v/>
      </c>
      <c r="F995" s="375" t="str">
        <f t="shared" si="48"/>
        <v>否</v>
      </c>
      <c r="G995" s="624" t="str">
        <f t="shared" si="49"/>
        <v>项</v>
      </c>
    </row>
    <row r="996" s="624" customFormat="1" ht="18" customHeight="1" spans="1:7">
      <c r="A996" s="644">
        <v>21499</v>
      </c>
      <c r="B996" s="648" t="s">
        <v>853</v>
      </c>
      <c r="C996" s="646">
        <f>SUM(C997:C998)</f>
        <v>0</v>
      </c>
      <c r="D996" s="646">
        <f>((((SUM(D997:D998))+0)+0)+0)+0</f>
        <v>0</v>
      </c>
      <c r="E996" s="652" t="str">
        <f t="shared" si="47"/>
        <v/>
      </c>
      <c r="F996" s="375" t="str">
        <f t="shared" si="48"/>
        <v>否</v>
      </c>
      <c r="G996" s="624" t="str">
        <f t="shared" si="49"/>
        <v>款</v>
      </c>
    </row>
    <row r="997" s="624" customFormat="1" ht="18" customHeight="1" spans="1:7">
      <c r="A997" s="649">
        <v>2149901</v>
      </c>
      <c r="B997" s="650" t="s">
        <v>854</v>
      </c>
      <c r="C997" s="651"/>
      <c r="D997" s="651"/>
      <c r="E997" s="652" t="str">
        <f t="shared" si="47"/>
        <v/>
      </c>
      <c r="F997" s="375" t="str">
        <f t="shared" si="48"/>
        <v>否</v>
      </c>
      <c r="G997" s="624" t="str">
        <f t="shared" si="49"/>
        <v>项</v>
      </c>
    </row>
    <row r="998" s="624" customFormat="1" ht="18" customHeight="1" spans="1:7">
      <c r="A998" s="649">
        <v>2149999</v>
      </c>
      <c r="B998" s="650" t="s">
        <v>853</v>
      </c>
      <c r="C998" s="651"/>
      <c r="D998" s="651"/>
      <c r="E998" s="652" t="str">
        <f t="shared" si="47"/>
        <v/>
      </c>
      <c r="F998" s="375" t="str">
        <f t="shared" si="48"/>
        <v>否</v>
      </c>
      <c r="G998" s="624" t="str">
        <f t="shared" si="49"/>
        <v>项</v>
      </c>
    </row>
    <row r="999" s="624" customFormat="1" ht="18" customHeight="1" spans="1:7">
      <c r="A999" s="644">
        <v>215</v>
      </c>
      <c r="B999" s="645" t="s">
        <v>98</v>
      </c>
      <c r="C999" s="646">
        <f>SUM(C1000,C1010,C1026,C1031,C1042,C1049,C1057)</f>
        <v>0</v>
      </c>
      <c r="D999" s="646">
        <f>SUM(D1000,D1010,D1026,D1031,D1042,D1049,D1057)</f>
        <v>0</v>
      </c>
      <c r="E999" s="652" t="str">
        <f t="shared" si="47"/>
        <v/>
      </c>
      <c r="F999" s="375" t="str">
        <f t="shared" si="48"/>
        <v>是</v>
      </c>
      <c r="G999" s="624" t="str">
        <f t="shared" si="49"/>
        <v>类</v>
      </c>
    </row>
    <row r="1000" s="624" customFormat="1" ht="18" customHeight="1" spans="1:7">
      <c r="A1000" s="644">
        <v>21501</v>
      </c>
      <c r="B1000" s="648" t="s">
        <v>855</v>
      </c>
      <c r="C1000" s="646">
        <f>SUM(C1001:C1009)</f>
        <v>0</v>
      </c>
      <c r="D1000" s="646">
        <f>((((SUM(D1001:D1009))+0)+0)+0)+0</f>
        <v>0</v>
      </c>
      <c r="E1000" s="652" t="str">
        <f t="shared" si="47"/>
        <v/>
      </c>
      <c r="F1000" s="375" t="str">
        <f t="shared" si="48"/>
        <v>否</v>
      </c>
      <c r="G1000" s="624" t="str">
        <f t="shared" si="49"/>
        <v>款</v>
      </c>
    </row>
    <row r="1001" s="624" customFormat="1" ht="18" customHeight="1" spans="1:7">
      <c r="A1001" s="649">
        <v>2150101</v>
      </c>
      <c r="B1001" s="650" t="s">
        <v>142</v>
      </c>
      <c r="C1001" s="651"/>
      <c r="D1001" s="651"/>
      <c r="E1001" s="652" t="str">
        <f t="shared" si="47"/>
        <v/>
      </c>
      <c r="F1001" s="375" t="str">
        <f t="shared" si="48"/>
        <v>否</v>
      </c>
      <c r="G1001" s="624" t="str">
        <f t="shared" si="49"/>
        <v>项</v>
      </c>
    </row>
    <row r="1002" s="624" customFormat="1" ht="18" customHeight="1" spans="1:7">
      <c r="A1002" s="649">
        <v>2150102</v>
      </c>
      <c r="B1002" s="650" t="s">
        <v>143</v>
      </c>
      <c r="C1002" s="651"/>
      <c r="D1002" s="651"/>
      <c r="E1002" s="652" t="str">
        <f t="shared" si="47"/>
        <v/>
      </c>
      <c r="F1002" s="375" t="str">
        <f t="shared" si="48"/>
        <v>否</v>
      </c>
      <c r="G1002" s="624" t="str">
        <f t="shared" si="49"/>
        <v>项</v>
      </c>
    </row>
    <row r="1003" s="624" customFormat="1" ht="18" customHeight="1" spans="1:7">
      <c r="A1003" s="649">
        <v>2150103</v>
      </c>
      <c r="B1003" s="650" t="s">
        <v>144</v>
      </c>
      <c r="C1003" s="651"/>
      <c r="D1003" s="651"/>
      <c r="E1003" s="652" t="str">
        <f t="shared" si="47"/>
        <v/>
      </c>
      <c r="F1003" s="375" t="str">
        <f t="shared" si="48"/>
        <v>否</v>
      </c>
      <c r="G1003" s="624" t="str">
        <f t="shared" si="49"/>
        <v>项</v>
      </c>
    </row>
    <row r="1004" s="624" customFormat="1" ht="18" customHeight="1" spans="1:7">
      <c r="A1004" s="649">
        <v>2150104</v>
      </c>
      <c r="B1004" s="650" t="s">
        <v>856</v>
      </c>
      <c r="C1004" s="651"/>
      <c r="D1004" s="651"/>
      <c r="E1004" s="652" t="str">
        <f t="shared" si="47"/>
        <v/>
      </c>
      <c r="F1004" s="375" t="str">
        <f t="shared" si="48"/>
        <v>否</v>
      </c>
      <c r="G1004" s="624" t="str">
        <f t="shared" si="49"/>
        <v>项</v>
      </c>
    </row>
    <row r="1005" s="624" customFormat="1" ht="18" customHeight="1" spans="1:7">
      <c r="A1005" s="649">
        <v>2150105</v>
      </c>
      <c r="B1005" s="650" t="s">
        <v>857</v>
      </c>
      <c r="C1005" s="651"/>
      <c r="D1005" s="651"/>
      <c r="E1005" s="652" t="str">
        <f t="shared" si="47"/>
        <v/>
      </c>
      <c r="F1005" s="375" t="str">
        <f t="shared" si="48"/>
        <v>否</v>
      </c>
      <c r="G1005" s="624" t="str">
        <f t="shared" si="49"/>
        <v>项</v>
      </c>
    </row>
    <row r="1006" s="624" customFormat="1" ht="18" customHeight="1" spans="1:7">
      <c r="A1006" s="649">
        <v>2150106</v>
      </c>
      <c r="B1006" s="650" t="s">
        <v>858</v>
      </c>
      <c r="C1006" s="651"/>
      <c r="D1006" s="651"/>
      <c r="E1006" s="652" t="str">
        <f t="shared" si="47"/>
        <v/>
      </c>
      <c r="F1006" s="375" t="str">
        <f t="shared" si="48"/>
        <v>否</v>
      </c>
      <c r="G1006" s="624" t="str">
        <f t="shared" si="49"/>
        <v>项</v>
      </c>
    </row>
    <row r="1007" s="624" customFormat="1" ht="18" customHeight="1" spans="1:7">
      <c r="A1007" s="649">
        <v>2150107</v>
      </c>
      <c r="B1007" s="650" t="s">
        <v>859</v>
      </c>
      <c r="C1007" s="651"/>
      <c r="D1007" s="651"/>
      <c r="E1007" s="652" t="str">
        <f t="shared" si="47"/>
        <v/>
      </c>
      <c r="F1007" s="375" t="str">
        <f t="shared" si="48"/>
        <v>否</v>
      </c>
      <c r="G1007" s="624" t="str">
        <f t="shared" si="49"/>
        <v>项</v>
      </c>
    </row>
    <row r="1008" s="624" customFormat="1" ht="18" customHeight="1" spans="1:7">
      <c r="A1008" s="649">
        <v>2150108</v>
      </c>
      <c r="B1008" s="650" t="s">
        <v>860</v>
      </c>
      <c r="C1008" s="651"/>
      <c r="D1008" s="651"/>
      <c r="E1008" s="652" t="str">
        <f t="shared" si="47"/>
        <v/>
      </c>
      <c r="F1008" s="375" t="str">
        <f t="shared" si="48"/>
        <v>否</v>
      </c>
      <c r="G1008" s="624" t="str">
        <f t="shared" si="49"/>
        <v>项</v>
      </c>
    </row>
    <row r="1009" s="624" customFormat="1" ht="18" customHeight="1" spans="1:7">
      <c r="A1009" s="649">
        <v>2150199</v>
      </c>
      <c r="B1009" s="650" t="s">
        <v>861</v>
      </c>
      <c r="C1009" s="651"/>
      <c r="D1009" s="651"/>
      <c r="E1009" s="652" t="str">
        <f t="shared" si="47"/>
        <v/>
      </c>
      <c r="F1009" s="375" t="str">
        <f t="shared" si="48"/>
        <v>否</v>
      </c>
      <c r="G1009" s="624" t="str">
        <f t="shared" si="49"/>
        <v>项</v>
      </c>
    </row>
    <row r="1010" s="624" customFormat="1" ht="18" customHeight="1" spans="1:7">
      <c r="A1010" s="644">
        <v>21502</v>
      </c>
      <c r="B1010" s="648" t="s">
        <v>862</v>
      </c>
      <c r="C1010" s="646">
        <f>SUM(C1011:C1025)</f>
        <v>0</v>
      </c>
      <c r="D1010" s="646">
        <f>((((SUM(D1011:D1025))+0)+0)+0)+0</f>
        <v>0</v>
      </c>
      <c r="E1010" s="652" t="str">
        <f t="shared" si="47"/>
        <v/>
      </c>
      <c r="F1010" s="375" t="str">
        <f t="shared" si="48"/>
        <v>否</v>
      </c>
      <c r="G1010" s="624" t="str">
        <f t="shared" si="49"/>
        <v>款</v>
      </c>
    </row>
    <row r="1011" s="624" customFormat="1" ht="18" customHeight="1" spans="1:7">
      <c r="A1011" s="649">
        <v>2150201</v>
      </c>
      <c r="B1011" s="650" t="s">
        <v>142</v>
      </c>
      <c r="C1011" s="651"/>
      <c r="D1011" s="651"/>
      <c r="E1011" s="652" t="str">
        <f t="shared" si="47"/>
        <v/>
      </c>
      <c r="F1011" s="375" t="str">
        <f t="shared" si="48"/>
        <v>否</v>
      </c>
      <c r="G1011" s="624" t="str">
        <f t="shared" si="49"/>
        <v>项</v>
      </c>
    </row>
    <row r="1012" s="624" customFormat="1" ht="18" customHeight="1" spans="1:7">
      <c r="A1012" s="649">
        <v>2150202</v>
      </c>
      <c r="B1012" s="650" t="s">
        <v>143</v>
      </c>
      <c r="C1012" s="651"/>
      <c r="D1012" s="651"/>
      <c r="E1012" s="652" t="str">
        <f t="shared" si="47"/>
        <v/>
      </c>
      <c r="F1012" s="375" t="str">
        <f t="shared" si="48"/>
        <v>否</v>
      </c>
      <c r="G1012" s="624" t="str">
        <f t="shared" si="49"/>
        <v>项</v>
      </c>
    </row>
    <row r="1013" s="624" customFormat="1" ht="18" customHeight="1" spans="1:7">
      <c r="A1013" s="649">
        <v>2150203</v>
      </c>
      <c r="B1013" s="650" t="s">
        <v>144</v>
      </c>
      <c r="C1013" s="651"/>
      <c r="D1013" s="651"/>
      <c r="E1013" s="652" t="str">
        <f t="shared" si="47"/>
        <v/>
      </c>
      <c r="F1013" s="375" t="str">
        <f t="shared" si="48"/>
        <v>否</v>
      </c>
      <c r="G1013" s="624" t="str">
        <f t="shared" si="49"/>
        <v>项</v>
      </c>
    </row>
    <row r="1014" s="624" customFormat="1" ht="18" customHeight="1" spans="1:7">
      <c r="A1014" s="649">
        <v>2150204</v>
      </c>
      <c r="B1014" s="650" t="s">
        <v>863</v>
      </c>
      <c r="C1014" s="651"/>
      <c r="D1014" s="651"/>
      <c r="E1014" s="652" t="str">
        <f t="shared" si="47"/>
        <v/>
      </c>
      <c r="F1014" s="375" t="str">
        <f t="shared" si="48"/>
        <v>否</v>
      </c>
      <c r="G1014" s="624" t="str">
        <f t="shared" si="49"/>
        <v>项</v>
      </c>
    </row>
    <row r="1015" s="624" customFormat="1" ht="18" customHeight="1" spans="1:7">
      <c r="A1015" s="649">
        <v>2150205</v>
      </c>
      <c r="B1015" s="650" t="s">
        <v>864</v>
      </c>
      <c r="C1015" s="651"/>
      <c r="D1015" s="651"/>
      <c r="E1015" s="652" t="str">
        <f t="shared" si="47"/>
        <v/>
      </c>
      <c r="F1015" s="375" t="str">
        <f t="shared" si="48"/>
        <v>否</v>
      </c>
      <c r="G1015" s="624" t="str">
        <f t="shared" si="49"/>
        <v>项</v>
      </c>
    </row>
    <row r="1016" s="624" customFormat="1" ht="18" customHeight="1" spans="1:7">
      <c r="A1016" s="649">
        <v>2150206</v>
      </c>
      <c r="B1016" s="650" t="s">
        <v>865</v>
      </c>
      <c r="C1016" s="651"/>
      <c r="D1016" s="651"/>
      <c r="E1016" s="652" t="str">
        <f t="shared" si="47"/>
        <v/>
      </c>
      <c r="F1016" s="375" t="str">
        <f t="shared" si="48"/>
        <v>否</v>
      </c>
      <c r="G1016" s="624" t="str">
        <f t="shared" si="49"/>
        <v>项</v>
      </c>
    </row>
    <row r="1017" s="624" customFormat="1" ht="18" customHeight="1" spans="1:7">
      <c r="A1017" s="649">
        <v>2150207</v>
      </c>
      <c r="B1017" s="650" t="s">
        <v>866</v>
      </c>
      <c r="C1017" s="651"/>
      <c r="D1017" s="651"/>
      <c r="E1017" s="652" t="str">
        <f t="shared" si="47"/>
        <v/>
      </c>
      <c r="F1017" s="375" t="str">
        <f t="shared" si="48"/>
        <v>否</v>
      </c>
      <c r="G1017" s="624" t="str">
        <f t="shared" si="49"/>
        <v>项</v>
      </c>
    </row>
    <row r="1018" s="624" customFormat="1" ht="18" customHeight="1" spans="1:7">
      <c r="A1018" s="649">
        <v>2150208</v>
      </c>
      <c r="B1018" s="650" t="s">
        <v>867</v>
      </c>
      <c r="C1018" s="651"/>
      <c r="D1018" s="651"/>
      <c r="E1018" s="652" t="str">
        <f t="shared" si="47"/>
        <v/>
      </c>
      <c r="F1018" s="375" t="str">
        <f t="shared" si="48"/>
        <v>否</v>
      </c>
      <c r="G1018" s="624" t="str">
        <f t="shared" si="49"/>
        <v>项</v>
      </c>
    </row>
    <row r="1019" s="624" customFormat="1" ht="18" customHeight="1" spans="1:7">
      <c r="A1019" s="649">
        <v>2150209</v>
      </c>
      <c r="B1019" s="650" t="s">
        <v>868</v>
      </c>
      <c r="C1019" s="651"/>
      <c r="D1019" s="651"/>
      <c r="E1019" s="652" t="str">
        <f t="shared" si="47"/>
        <v/>
      </c>
      <c r="F1019" s="375" t="str">
        <f t="shared" si="48"/>
        <v>否</v>
      </c>
      <c r="G1019" s="624" t="str">
        <f t="shared" si="49"/>
        <v>项</v>
      </c>
    </row>
    <row r="1020" s="624" customFormat="1" ht="18" customHeight="1" spans="1:7">
      <c r="A1020" s="649">
        <v>2150210</v>
      </c>
      <c r="B1020" s="650" t="s">
        <v>869</v>
      </c>
      <c r="C1020" s="651"/>
      <c r="D1020" s="651"/>
      <c r="E1020" s="652" t="str">
        <f t="shared" si="47"/>
        <v/>
      </c>
      <c r="F1020" s="375" t="str">
        <f t="shared" si="48"/>
        <v>否</v>
      </c>
      <c r="G1020" s="624" t="str">
        <f t="shared" si="49"/>
        <v>项</v>
      </c>
    </row>
    <row r="1021" s="624" customFormat="1" ht="18" customHeight="1" spans="1:7">
      <c r="A1021" s="649">
        <v>2150212</v>
      </c>
      <c r="B1021" s="650" t="s">
        <v>870</v>
      </c>
      <c r="C1021" s="651"/>
      <c r="D1021" s="651"/>
      <c r="E1021" s="652" t="str">
        <f t="shared" si="47"/>
        <v/>
      </c>
      <c r="F1021" s="375" t="str">
        <f t="shared" si="48"/>
        <v>否</v>
      </c>
      <c r="G1021" s="624" t="str">
        <f t="shared" si="49"/>
        <v>项</v>
      </c>
    </row>
    <row r="1022" s="624" customFormat="1" ht="18" customHeight="1" spans="1:7">
      <c r="A1022" s="649">
        <v>2150213</v>
      </c>
      <c r="B1022" s="650" t="s">
        <v>871</v>
      </c>
      <c r="C1022" s="651"/>
      <c r="D1022" s="651"/>
      <c r="E1022" s="652" t="str">
        <f t="shared" si="47"/>
        <v/>
      </c>
      <c r="F1022" s="375" t="str">
        <f t="shared" si="48"/>
        <v>否</v>
      </c>
      <c r="G1022" s="624" t="str">
        <f t="shared" si="49"/>
        <v>项</v>
      </c>
    </row>
    <row r="1023" s="624" customFormat="1" ht="18" customHeight="1" spans="1:7">
      <c r="A1023" s="649">
        <v>2150214</v>
      </c>
      <c r="B1023" s="650" t="s">
        <v>872</v>
      </c>
      <c r="C1023" s="651"/>
      <c r="D1023" s="651"/>
      <c r="E1023" s="652" t="str">
        <f t="shared" si="47"/>
        <v/>
      </c>
      <c r="F1023" s="375" t="str">
        <f t="shared" si="48"/>
        <v>否</v>
      </c>
      <c r="G1023" s="624" t="str">
        <f t="shared" si="49"/>
        <v>项</v>
      </c>
    </row>
    <row r="1024" s="624" customFormat="1" ht="18" customHeight="1" spans="1:7">
      <c r="A1024" s="649">
        <v>2150215</v>
      </c>
      <c r="B1024" s="650" t="s">
        <v>873</v>
      </c>
      <c r="C1024" s="651"/>
      <c r="D1024" s="651"/>
      <c r="E1024" s="652" t="str">
        <f t="shared" si="47"/>
        <v/>
      </c>
      <c r="F1024" s="375" t="str">
        <f t="shared" si="48"/>
        <v>否</v>
      </c>
      <c r="G1024" s="624" t="str">
        <f t="shared" si="49"/>
        <v>项</v>
      </c>
    </row>
    <row r="1025" s="624" customFormat="1" ht="18" customHeight="1" spans="1:7">
      <c r="A1025" s="649">
        <v>2150299</v>
      </c>
      <c r="B1025" s="650" t="s">
        <v>874</v>
      </c>
      <c r="C1025" s="651"/>
      <c r="D1025" s="651"/>
      <c r="E1025" s="652" t="str">
        <f t="shared" si="47"/>
        <v/>
      </c>
      <c r="F1025" s="375" t="str">
        <f t="shared" si="48"/>
        <v>否</v>
      </c>
      <c r="G1025" s="624" t="str">
        <f t="shared" si="49"/>
        <v>项</v>
      </c>
    </row>
    <row r="1026" s="624" customFormat="1" ht="18" customHeight="1" spans="1:7">
      <c r="A1026" s="644">
        <v>21503</v>
      </c>
      <c r="B1026" s="648" t="s">
        <v>875</v>
      </c>
      <c r="C1026" s="646">
        <f>SUM(C1027:C1030)</f>
        <v>0</v>
      </c>
      <c r="D1026" s="646">
        <f>((((SUM(D1027:D1030))+0)+0)+0)+0</f>
        <v>0</v>
      </c>
      <c r="E1026" s="652" t="str">
        <f t="shared" si="47"/>
        <v/>
      </c>
      <c r="F1026" s="375" t="str">
        <f t="shared" si="48"/>
        <v>否</v>
      </c>
      <c r="G1026" s="624" t="str">
        <f t="shared" si="49"/>
        <v>款</v>
      </c>
    </row>
    <row r="1027" s="624" customFormat="1" ht="18" customHeight="1" spans="1:7">
      <c r="A1027" s="649">
        <v>2150301</v>
      </c>
      <c r="B1027" s="650" t="s">
        <v>142</v>
      </c>
      <c r="C1027" s="651"/>
      <c r="D1027" s="651"/>
      <c r="E1027" s="652" t="str">
        <f t="shared" si="47"/>
        <v/>
      </c>
      <c r="F1027" s="375" t="str">
        <f t="shared" si="48"/>
        <v>否</v>
      </c>
      <c r="G1027" s="624" t="str">
        <f t="shared" si="49"/>
        <v>项</v>
      </c>
    </row>
    <row r="1028" s="624" customFormat="1" ht="18" customHeight="1" spans="1:7">
      <c r="A1028" s="649">
        <v>2150302</v>
      </c>
      <c r="B1028" s="650" t="s">
        <v>143</v>
      </c>
      <c r="C1028" s="651"/>
      <c r="D1028" s="651"/>
      <c r="E1028" s="652" t="str">
        <f t="shared" ref="E1028:E1091" si="50">IF(C1028=0,"",IFERROR(D1028/C1028-1,0))</f>
        <v/>
      </c>
      <c r="F1028" s="375" t="str">
        <f t="shared" ref="F1028:F1091" si="51">IF(LEN(A1028)=3,"是",IF(B1028&lt;&gt;"",IF(SUM(C1028:D1028)&lt;&gt;0,"是","否"),"是"))</f>
        <v>否</v>
      </c>
      <c r="G1028" s="624" t="str">
        <f t="shared" ref="G1028:G1091" si="52">IF(LEN(A1028)=3,"类",IF(LEN(A1028)=5,"款","项"))</f>
        <v>项</v>
      </c>
    </row>
    <row r="1029" s="624" customFormat="1" ht="18" customHeight="1" spans="1:7">
      <c r="A1029" s="649">
        <v>2150303</v>
      </c>
      <c r="B1029" s="650" t="s">
        <v>144</v>
      </c>
      <c r="C1029" s="651"/>
      <c r="D1029" s="651"/>
      <c r="E1029" s="652" t="str">
        <f t="shared" si="50"/>
        <v/>
      </c>
      <c r="F1029" s="375" t="str">
        <f t="shared" si="51"/>
        <v>否</v>
      </c>
      <c r="G1029" s="624" t="str">
        <f t="shared" si="52"/>
        <v>项</v>
      </c>
    </row>
    <row r="1030" s="624" customFormat="1" ht="18" customHeight="1" spans="1:7">
      <c r="A1030" s="649">
        <v>2150399</v>
      </c>
      <c r="B1030" s="650" t="s">
        <v>876</v>
      </c>
      <c r="C1030" s="651"/>
      <c r="D1030" s="651"/>
      <c r="E1030" s="652" t="str">
        <f t="shared" si="50"/>
        <v/>
      </c>
      <c r="F1030" s="375" t="str">
        <f t="shared" si="51"/>
        <v>否</v>
      </c>
      <c r="G1030" s="624" t="str">
        <f t="shared" si="52"/>
        <v>项</v>
      </c>
    </row>
    <row r="1031" s="624" customFormat="1" ht="18" customHeight="1" spans="1:7">
      <c r="A1031" s="644">
        <v>21505</v>
      </c>
      <c r="B1031" s="648" t="s">
        <v>877</v>
      </c>
      <c r="C1031" s="646">
        <f>SUM(C1032:C1041)</f>
        <v>0</v>
      </c>
      <c r="D1031" s="646">
        <f>((((SUM(D1032:D1041))+0)+0)+0)+0</f>
        <v>0</v>
      </c>
      <c r="E1031" s="652" t="str">
        <f t="shared" si="50"/>
        <v/>
      </c>
      <c r="F1031" s="375" t="str">
        <f t="shared" si="51"/>
        <v>否</v>
      </c>
      <c r="G1031" s="624" t="str">
        <f t="shared" si="52"/>
        <v>款</v>
      </c>
    </row>
    <row r="1032" s="624" customFormat="1" ht="18" customHeight="1" spans="1:7">
      <c r="A1032" s="649">
        <v>2150501</v>
      </c>
      <c r="B1032" s="650" t="s">
        <v>142</v>
      </c>
      <c r="C1032" s="651"/>
      <c r="D1032" s="651"/>
      <c r="E1032" s="652" t="str">
        <f t="shared" si="50"/>
        <v/>
      </c>
      <c r="F1032" s="375" t="str">
        <f t="shared" si="51"/>
        <v>否</v>
      </c>
      <c r="G1032" s="624" t="str">
        <f t="shared" si="52"/>
        <v>项</v>
      </c>
    </row>
    <row r="1033" s="624" customFormat="1" ht="18" customHeight="1" spans="1:7">
      <c r="A1033" s="649">
        <v>2150502</v>
      </c>
      <c r="B1033" s="650" t="s">
        <v>143</v>
      </c>
      <c r="C1033" s="651"/>
      <c r="D1033" s="651"/>
      <c r="E1033" s="652" t="str">
        <f t="shared" si="50"/>
        <v/>
      </c>
      <c r="F1033" s="375" t="str">
        <f t="shared" si="51"/>
        <v>否</v>
      </c>
      <c r="G1033" s="624" t="str">
        <f t="shared" si="52"/>
        <v>项</v>
      </c>
    </row>
    <row r="1034" s="624" customFormat="1" ht="18" customHeight="1" spans="1:7">
      <c r="A1034" s="649">
        <v>2150503</v>
      </c>
      <c r="B1034" s="650" t="s">
        <v>144</v>
      </c>
      <c r="C1034" s="651"/>
      <c r="D1034" s="651"/>
      <c r="E1034" s="652" t="str">
        <f t="shared" si="50"/>
        <v/>
      </c>
      <c r="F1034" s="375" t="str">
        <f t="shared" si="51"/>
        <v>否</v>
      </c>
      <c r="G1034" s="624" t="str">
        <f t="shared" si="52"/>
        <v>项</v>
      </c>
    </row>
    <row r="1035" s="624" customFormat="1" ht="18" customHeight="1" spans="1:7">
      <c r="A1035" s="649">
        <v>2150505</v>
      </c>
      <c r="B1035" s="650" t="s">
        <v>878</v>
      </c>
      <c r="C1035" s="651"/>
      <c r="D1035" s="651"/>
      <c r="E1035" s="652" t="str">
        <f t="shared" si="50"/>
        <v/>
      </c>
      <c r="F1035" s="375" t="str">
        <f t="shared" si="51"/>
        <v>否</v>
      </c>
      <c r="G1035" s="624" t="str">
        <f t="shared" si="52"/>
        <v>项</v>
      </c>
    </row>
    <row r="1036" s="624" customFormat="1" ht="18" customHeight="1" spans="1:7">
      <c r="A1036" s="649">
        <v>2150507</v>
      </c>
      <c r="B1036" s="650" t="s">
        <v>879</v>
      </c>
      <c r="C1036" s="651"/>
      <c r="D1036" s="651"/>
      <c r="E1036" s="652" t="str">
        <f t="shared" si="50"/>
        <v/>
      </c>
      <c r="F1036" s="375" t="str">
        <f t="shared" si="51"/>
        <v>否</v>
      </c>
      <c r="G1036" s="624" t="str">
        <f t="shared" si="52"/>
        <v>项</v>
      </c>
    </row>
    <row r="1037" s="624" customFormat="1" ht="18" customHeight="1" spans="1:7">
      <c r="A1037" s="649">
        <v>2150508</v>
      </c>
      <c r="B1037" s="650" t="s">
        <v>880</v>
      </c>
      <c r="C1037" s="651"/>
      <c r="D1037" s="651"/>
      <c r="E1037" s="652" t="str">
        <f t="shared" si="50"/>
        <v/>
      </c>
      <c r="F1037" s="375" t="str">
        <f t="shared" si="51"/>
        <v>否</v>
      </c>
      <c r="G1037" s="624" t="str">
        <f t="shared" si="52"/>
        <v>项</v>
      </c>
    </row>
    <row r="1038" s="624" customFormat="1" ht="18" customHeight="1" spans="1:7">
      <c r="A1038" s="653">
        <v>2150516</v>
      </c>
      <c r="B1038" s="660" t="s">
        <v>881</v>
      </c>
      <c r="C1038" s="651"/>
      <c r="D1038" s="651"/>
      <c r="E1038" s="652" t="str">
        <f t="shared" si="50"/>
        <v/>
      </c>
      <c r="F1038" s="375" t="str">
        <f t="shared" si="51"/>
        <v>否</v>
      </c>
      <c r="G1038" s="624" t="str">
        <f t="shared" si="52"/>
        <v>项</v>
      </c>
    </row>
    <row r="1039" s="624" customFormat="1" ht="18" customHeight="1" spans="1:7">
      <c r="A1039" s="653">
        <v>2150517</v>
      </c>
      <c r="B1039" s="660" t="s">
        <v>882</v>
      </c>
      <c r="C1039" s="651"/>
      <c r="D1039" s="651"/>
      <c r="E1039" s="652" t="str">
        <f t="shared" si="50"/>
        <v/>
      </c>
      <c r="F1039" s="375" t="str">
        <f t="shared" si="51"/>
        <v>否</v>
      </c>
      <c r="G1039" s="624" t="str">
        <f t="shared" si="52"/>
        <v>项</v>
      </c>
    </row>
    <row r="1040" s="624" customFormat="1" ht="18" customHeight="1" spans="1:7">
      <c r="A1040" s="653">
        <v>2150550</v>
      </c>
      <c r="B1040" s="660" t="s">
        <v>151</v>
      </c>
      <c r="C1040" s="651"/>
      <c r="D1040" s="651"/>
      <c r="E1040" s="652" t="str">
        <f t="shared" si="50"/>
        <v/>
      </c>
      <c r="F1040" s="375" t="str">
        <f t="shared" si="51"/>
        <v>否</v>
      </c>
      <c r="G1040" s="624" t="str">
        <f t="shared" si="52"/>
        <v>项</v>
      </c>
    </row>
    <row r="1041" s="624" customFormat="1" ht="18" customHeight="1" spans="1:7">
      <c r="A1041" s="649">
        <v>2150599</v>
      </c>
      <c r="B1041" s="650" t="s">
        <v>883</v>
      </c>
      <c r="C1041" s="651"/>
      <c r="D1041" s="651"/>
      <c r="E1041" s="652" t="str">
        <f t="shared" si="50"/>
        <v/>
      </c>
      <c r="F1041" s="375" t="str">
        <f t="shared" si="51"/>
        <v>否</v>
      </c>
      <c r="G1041" s="624" t="str">
        <f t="shared" si="52"/>
        <v>项</v>
      </c>
    </row>
    <row r="1042" s="624" customFormat="1" ht="18" customHeight="1" spans="1:7">
      <c r="A1042" s="644">
        <v>21507</v>
      </c>
      <c r="B1042" s="648" t="s">
        <v>884</v>
      </c>
      <c r="C1042" s="646">
        <f>SUM(C1043:C1048)</f>
        <v>0</v>
      </c>
      <c r="D1042" s="646">
        <f>((((SUM(D1043:D1048))+0)+0)+0)+0</f>
        <v>0</v>
      </c>
      <c r="E1042" s="652" t="str">
        <f t="shared" si="50"/>
        <v/>
      </c>
      <c r="F1042" s="375" t="str">
        <f t="shared" si="51"/>
        <v>否</v>
      </c>
      <c r="G1042" s="624" t="str">
        <f t="shared" si="52"/>
        <v>款</v>
      </c>
    </row>
    <row r="1043" s="624" customFormat="1" ht="18" customHeight="1" spans="1:7">
      <c r="A1043" s="649">
        <v>2150701</v>
      </c>
      <c r="B1043" s="650" t="s">
        <v>142</v>
      </c>
      <c r="C1043" s="651"/>
      <c r="D1043" s="651"/>
      <c r="E1043" s="652" t="str">
        <f t="shared" si="50"/>
        <v/>
      </c>
      <c r="F1043" s="375" t="str">
        <f t="shared" si="51"/>
        <v>否</v>
      </c>
      <c r="G1043" s="624" t="str">
        <f t="shared" si="52"/>
        <v>项</v>
      </c>
    </row>
    <row r="1044" s="624" customFormat="1" ht="18" customHeight="1" spans="1:7">
      <c r="A1044" s="649">
        <v>2150702</v>
      </c>
      <c r="B1044" s="650" t="s">
        <v>143</v>
      </c>
      <c r="C1044" s="651"/>
      <c r="D1044" s="651"/>
      <c r="E1044" s="652" t="str">
        <f t="shared" si="50"/>
        <v/>
      </c>
      <c r="F1044" s="375" t="str">
        <f t="shared" si="51"/>
        <v>否</v>
      </c>
      <c r="G1044" s="624" t="str">
        <f t="shared" si="52"/>
        <v>项</v>
      </c>
    </row>
    <row r="1045" s="624" customFormat="1" ht="18" customHeight="1" spans="1:7">
      <c r="A1045" s="649">
        <v>2150703</v>
      </c>
      <c r="B1045" s="650" t="s">
        <v>144</v>
      </c>
      <c r="C1045" s="651"/>
      <c r="D1045" s="651"/>
      <c r="E1045" s="652" t="str">
        <f t="shared" si="50"/>
        <v/>
      </c>
      <c r="F1045" s="375" t="str">
        <f t="shared" si="51"/>
        <v>否</v>
      </c>
      <c r="G1045" s="624" t="str">
        <f t="shared" si="52"/>
        <v>项</v>
      </c>
    </row>
    <row r="1046" s="624" customFormat="1" ht="18" customHeight="1" spans="1:7">
      <c r="A1046" s="649">
        <v>2150704</v>
      </c>
      <c r="B1046" s="650" t="s">
        <v>885</v>
      </c>
      <c r="C1046" s="651"/>
      <c r="D1046" s="651"/>
      <c r="E1046" s="652" t="str">
        <f t="shared" si="50"/>
        <v/>
      </c>
      <c r="F1046" s="375" t="str">
        <f t="shared" si="51"/>
        <v>否</v>
      </c>
      <c r="G1046" s="624" t="str">
        <f t="shared" si="52"/>
        <v>项</v>
      </c>
    </row>
    <row r="1047" s="624" customFormat="1" ht="18" customHeight="1" spans="1:7">
      <c r="A1047" s="649">
        <v>2150705</v>
      </c>
      <c r="B1047" s="650" t="s">
        <v>886</v>
      </c>
      <c r="C1047" s="651"/>
      <c r="D1047" s="651"/>
      <c r="E1047" s="652" t="str">
        <f t="shared" si="50"/>
        <v/>
      </c>
      <c r="F1047" s="375" t="str">
        <f t="shared" si="51"/>
        <v>否</v>
      </c>
      <c r="G1047" s="624" t="str">
        <f t="shared" si="52"/>
        <v>项</v>
      </c>
    </row>
    <row r="1048" s="624" customFormat="1" ht="18" customHeight="1" spans="1:7">
      <c r="A1048" s="649">
        <v>2150799</v>
      </c>
      <c r="B1048" s="650" t="s">
        <v>887</v>
      </c>
      <c r="C1048" s="651"/>
      <c r="D1048" s="651"/>
      <c r="E1048" s="652" t="str">
        <f t="shared" si="50"/>
        <v/>
      </c>
      <c r="F1048" s="375" t="str">
        <f t="shared" si="51"/>
        <v>否</v>
      </c>
      <c r="G1048" s="624" t="str">
        <f t="shared" si="52"/>
        <v>项</v>
      </c>
    </row>
    <row r="1049" s="624" customFormat="1" ht="18" customHeight="1" spans="1:7">
      <c r="A1049" s="644">
        <v>21508</v>
      </c>
      <c r="B1049" s="648" t="s">
        <v>888</v>
      </c>
      <c r="C1049" s="646">
        <f>SUM(C1050:C1056)</f>
        <v>0</v>
      </c>
      <c r="D1049" s="646">
        <f>((((SUM(D1050:D1056))+0)+0)+0)+0</f>
        <v>0</v>
      </c>
      <c r="E1049" s="652" t="str">
        <f t="shared" si="50"/>
        <v/>
      </c>
      <c r="F1049" s="375" t="str">
        <f t="shared" si="51"/>
        <v>否</v>
      </c>
      <c r="G1049" s="624" t="str">
        <f t="shared" si="52"/>
        <v>款</v>
      </c>
    </row>
    <row r="1050" s="624" customFormat="1" ht="18" customHeight="1" spans="1:7">
      <c r="A1050" s="649">
        <v>2150801</v>
      </c>
      <c r="B1050" s="650" t="s">
        <v>142</v>
      </c>
      <c r="C1050" s="651"/>
      <c r="D1050" s="651"/>
      <c r="E1050" s="652" t="str">
        <f t="shared" si="50"/>
        <v/>
      </c>
      <c r="F1050" s="375" t="str">
        <f t="shared" si="51"/>
        <v>否</v>
      </c>
      <c r="G1050" s="624" t="str">
        <f t="shared" si="52"/>
        <v>项</v>
      </c>
    </row>
    <row r="1051" s="624" customFormat="1" ht="18" customHeight="1" spans="1:7">
      <c r="A1051" s="649">
        <v>2150802</v>
      </c>
      <c r="B1051" s="650" t="s">
        <v>143</v>
      </c>
      <c r="C1051" s="651"/>
      <c r="D1051" s="651"/>
      <c r="E1051" s="652" t="str">
        <f t="shared" si="50"/>
        <v/>
      </c>
      <c r="F1051" s="375" t="str">
        <f t="shared" si="51"/>
        <v>否</v>
      </c>
      <c r="G1051" s="624" t="str">
        <f t="shared" si="52"/>
        <v>项</v>
      </c>
    </row>
    <row r="1052" s="624" customFormat="1" ht="18" customHeight="1" spans="1:7">
      <c r="A1052" s="649">
        <v>2150803</v>
      </c>
      <c r="B1052" s="650" t="s">
        <v>144</v>
      </c>
      <c r="C1052" s="651"/>
      <c r="D1052" s="651"/>
      <c r="E1052" s="652" t="str">
        <f t="shared" si="50"/>
        <v/>
      </c>
      <c r="F1052" s="375" t="str">
        <f t="shared" si="51"/>
        <v>否</v>
      </c>
      <c r="G1052" s="624" t="str">
        <f t="shared" si="52"/>
        <v>项</v>
      </c>
    </row>
    <row r="1053" s="624" customFormat="1" ht="18" customHeight="1" spans="1:7">
      <c r="A1053" s="649">
        <v>2150804</v>
      </c>
      <c r="B1053" s="650" t="s">
        <v>889</v>
      </c>
      <c r="C1053" s="651"/>
      <c r="D1053" s="651"/>
      <c r="E1053" s="652" t="str">
        <f t="shared" si="50"/>
        <v/>
      </c>
      <c r="F1053" s="375" t="str">
        <f t="shared" si="51"/>
        <v>否</v>
      </c>
      <c r="G1053" s="624" t="str">
        <f t="shared" si="52"/>
        <v>项</v>
      </c>
    </row>
    <row r="1054" s="624" customFormat="1" ht="18" customHeight="1" spans="1:7">
      <c r="A1054" s="649">
        <v>2150805</v>
      </c>
      <c r="B1054" s="650" t="s">
        <v>890</v>
      </c>
      <c r="C1054" s="651"/>
      <c r="D1054" s="651"/>
      <c r="E1054" s="652" t="str">
        <f t="shared" si="50"/>
        <v/>
      </c>
      <c r="F1054" s="375" t="str">
        <f t="shared" si="51"/>
        <v>否</v>
      </c>
      <c r="G1054" s="624" t="str">
        <f t="shared" si="52"/>
        <v>项</v>
      </c>
    </row>
    <row r="1055" s="624" customFormat="1" ht="18" customHeight="1" spans="1:7">
      <c r="A1055" s="653">
        <v>2150806</v>
      </c>
      <c r="B1055" s="660" t="s">
        <v>891</v>
      </c>
      <c r="C1055" s="651"/>
      <c r="D1055" s="651"/>
      <c r="E1055" s="652" t="str">
        <f t="shared" si="50"/>
        <v/>
      </c>
      <c r="F1055" s="375" t="str">
        <f t="shared" si="51"/>
        <v>否</v>
      </c>
      <c r="G1055" s="624" t="str">
        <f t="shared" si="52"/>
        <v>项</v>
      </c>
    </row>
    <row r="1056" s="624" customFormat="1" ht="18" customHeight="1" spans="1:7">
      <c r="A1056" s="649">
        <v>2150899</v>
      </c>
      <c r="B1056" s="650" t="s">
        <v>892</v>
      </c>
      <c r="C1056" s="651"/>
      <c r="D1056" s="651"/>
      <c r="E1056" s="652" t="str">
        <f t="shared" si="50"/>
        <v/>
      </c>
      <c r="F1056" s="375" t="str">
        <f t="shared" si="51"/>
        <v>否</v>
      </c>
      <c r="G1056" s="624" t="str">
        <f t="shared" si="52"/>
        <v>项</v>
      </c>
    </row>
    <row r="1057" s="625" customFormat="1" ht="18" customHeight="1" spans="1:7">
      <c r="A1057" s="644">
        <v>21599</v>
      </c>
      <c r="B1057" s="648" t="s">
        <v>893</v>
      </c>
      <c r="C1057" s="654">
        <f>SUM(C1058:C1062)</f>
        <v>0</v>
      </c>
      <c r="D1057" s="654">
        <f>((((SUM(D1058:D1062))+0)+0)+0)+0</f>
        <v>0</v>
      </c>
      <c r="E1057" s="647" t="str">
        <f t="shared" si="50"/>
        <v/>
      </c>
      <c r="F1057" s="382" t="str">
        <f t="shared" si="51"/>
        <v>否</v>
      </c>
      <c r="G1057" s="625" t="str">
        <f t="shared" si="52"/>
        <v>款</v>
      </c>
    </row>
    <row r="1058" s="624" customFormat="1" ht="18" customHeight="1" spans="1:7">
      <c r="A1058" s="649">
        <v>2159901</v>
      </c>
      <c r="B1058" s="650" t="s">
        <v>894</v>
      </c>
      <c r="C1058" s="651"/>
      <c r="D1058" s="651"/>
      <c r="E1058" s="652" t="str">
        <f t="shared" si="50"/>
        <v/>
      </c>
      <c r="F1058" s="375" t="str">
        <f t="shared" si="51"/>
        <v>否</v>
      </c>
      <c r="G1058" s="624" t="str">
        <f t="shared" si="52"/>
        <v>项</v>
      </c>
    </row>
    <row r="1059" s="624" customFormat="1" ht="18" customHeight="1" spans="1:7">
      <c r="A1059" s="649">
        <v>2159904</v>
      </c>
      <c r="B1059" s="650" t="s">
        <v>895</v>
      </c>
      <c r="C1059" s="651"/>
      <c r="D1059" s="651"/>
      <c r="E1059" s="652" t="str">
        <f t="shared" si="50"/>
        <v/>
      </c>
      <c r="F1059" s="375" t="str">
        <f t="shared" si="51"/>
        <v>否</v>
      </c>
      <c r="G1059" s="624" t="str">
        <f t="shared" si="52"/>
        <v>项</v>
      </c>
    </row>
    <row r="1060" s="624" customFormat="1" ht="18" customHeight="1" spans="1:7">
      <c r="A1060" s="649">
        <v>2159905</v>
      </c>
      <c r="B1060" s="650" t="s">
        <v>896</v>
      </c>
      <c r="C1060" s="651"/>
      <c r="D1060" s="651"/>
      <c r="E1060" s="652" t="str">
        <f t="shared" si="50"/>
        <v/>
      </c>
      <c r="F1060" s="375" t="str">
        <f t="shared" si="51"/>
        <v>否</v>
      </c>
      <c r="G1060" s="624" t="str">
        <f t="shared" si="52"/>
        <v>项</v>
      </c>
    </row>
    <row r="1061" s="624" customFormat="1" ht="18" customHeight="1" spans="1:7">
      <c r="A1061" s="649">
        <v>2159906</v>
      </c>
      <c r="B1061" s="650" t="s">
        <v>897</v>
      </c>
      <c r="C1061" s="651"/>
      <c r="D1061" s="651"/>
      <c r="E1061" s="652" t="str">
        <f t="shared" si="50"/>
        <v/>
      </c>
      <c r="F1061" s="375" t="str">
        <f t="shared" si="51"/>
        <v>否</v>
      </c>
      <c r="G1061" s="624" t="str">
        <f t="shared" si="52"/>
        <v>项</v>
      </c>
    </row>
    <row r="1062" s="624" customFormat="1" ht="18" customHeight="1" spans="1:7">
      <c r="A1062" s="649">
        <v>2159999</v>
      </c>
      <c r="B1062" s="650" t="s">
        <v>893</v>
      </c>
      <c r="C1062" s="651"/>
      <c r="D1062" s="651"/>
      <c r="E1062" s="652" t="str">
        <f t="shared" si="50"/>
        <v/>
      </c>
      <c r="F1062" s="375" t="str">
        <f t="shared" si="51"/>
        <v>否</v>
      </c>
      <c r="G1062" s="624" t="str">
        <f t="shared" si="52"/>
        <v>项</v>
      </c>
    </row>
    <row r="1063" s="625" customFormat="1" ht="18" customHeight="1" spans="1:7">
      <c r="A1063" s="644">
        <v>216</v>
      </c>
      <c r="B1063" s="645" t="s">
        <v>100</v>
      </c>
      <c r="C1063" s="646">
        <f>SUM(C1064,C1074,C1080)</f>
        <v>135</v>
      </c>
      <c r="D1063" s="646">
        <f>SUM(D1064,D1074,D1080)</f>
        <v>154</v>
      </c>
      <c r="E1063" s="647">
        <f t="shared" si="50"/>
        <v>0.141</v>
      </c>
      <c r="F1063" s="382" t="str">
        <f t="shared" si="51"/>
        <v>是</v>
      </c>
      <c r="G1063" s="625" t="str">
        <f t="shared" si="52"/>
        <v>类</v>
      </c>
    </row>
    <row r="1064" s="625" customFormat="1" ht="18" customHeight="1" spans="1:7">
      <c r="A1064" s="644">
        <v>21602</v>
      </c>
      <c r="B1064" s="648" t="s">
        <v>898</v>
      </c>
      <c r="C1064" s="646">
        <f>SUM(C1065:C1073)</f>
        <v>135</v>
      </c>
      <c r="D1064" s="646">
        <f>((((SUM(D1065:D1073))+0)+0)+0)+0</f>
        <v>154</v>
      </c>
      <c r="E1064" s="647">
        <f t="shared" si="50"/>
        <v>0.141</v>
      </c>
      <c r="F1064" s="382" t="str">
        <f t="shared" si="51"/>
        <v>是</v>
      </c>
      <c r="G1064" s="625" t="str">
        <f t="shared" si="52"/>
        <v>款</v>
      </c>
    </row>
    <row r="1065" s="624" customFormat="1" ht="18" customHeight="1" spans="1:7">
      <c r="A1065" s="649">
        <v>2160201</v>
      </c>
      <c r="B1065" s="650" t="s">
        <v>142</v>
      </c>
      <c r="C1065" s="651">
        <v>135</v>
      </c>
      <c r="D1065" s="651">
        <v>154</v>
      </c>
      <c r="E1065" s="652">
        <f t="shared" si="50"/>
        <v>0.141</v>
      </c>
      <c r="F1065" s="375" t="str">
        <f t="shared" si="51"/>
        <v>是</v>
      </c>
      <c r="G1065" s="624" t="str">
        <f t="shared" si="52"/>
        <v>项</v>
      </c>
    </row>
    <row r="1066" s="624" customFormat="1" ht="18" customHeight="1" spans="1:7">
      <c r="A1066" s="649">
        <v>2160202</v>
      </c>
      <c r="B1066" s="650" t="s">
        <v>143</v>
      </c>
      <c r="C1066" s="651"/>
      <c r="D1066" s="651"/>
      <c r="E1066" s="652" t="str">
        <f t="shared" si="50"/>
        <v/>
      </c>
      <c r="F1066" s="375" t="str">
        <f t="shared" si="51"/>
        <v>否</v>
      </c>
      <c r="G1066" s="624" t="str">
        <f t="shared" si="52"/>
        <v>项</v>
      </c>
    </row>
    <row r="1067" s="624" customFormat="1" ht="18" customHeight="1" spans="1:7">
      <c r="A1067" s="649">
        <v>2160203</v>
      </c>
      <c r="B1067" s="650" t="s">
        <v>144</v>
      </c>
      <c r="C1067" s="651"/>
      <c r="D1067" s="651"/>
      <c r="E1067" s="652" t="str">
        <f t="shared" si="50"/>
        <v/>
      </c>
      <c r="F1067" s="375" t="str">
        <f t="shared" si="51"/>
        <v>否</v>
      </c>
      <c r="G1067" s="624" t="str">
        <f t="shared" si="52"/>
        <v>项</v>
      </c>
    </row>
    <row r="1068" s="624" customFormat="1" ht="18" customHeight="1" spans="1:7">
      <c r="A1068" s="649">
        <v>2160216</v>
      </c>
      <c r="B1068" s="650" t="s">
        <v>899</v>
      </c>
      <c r="C1068" s="651"/>
      <c r="D1068" s="651"/>
      <c r="E1068" s="652" t="str">
        <f t="shared" si="50"/>
        <v/>
      </c>
      <c r="F1068" s="375" t="str">
        <f t="shared" si="51"/>
        <v>否</v>
      </c>
      <c r="G1068" s="624" t="str">
        <f t="shared" si="52"/>
        <v>项</v>
      </c>
    </row>
    <row r="1069" s="624" customFormat="1" ht="18" customHeight="1" spans="1:7">
      <c r="A1069" s="649">
        <v>2160217</v>
      </c>
      <c r="B1069" s="650" t="s">
        <v>900</v>
      </c>
      <c r="C1069" s="651"/>
      <c r="D1069" s="651"/>
      <c r="E1069" s="652" t="str">
        <f t="shared" si="50"/>
        <v/>
      </c>
      <c r="F1069" s="375" t="str">
        <f t="shared" si="51"/>
        <v>否</v>
      </c>
      <c r="G1069" s="624" t="str">
        <f t="shared" si="52"/>
        <v>项</v>
      </c>
    </row>
    <row r="1070" s="624" customFormat="1" ht="18" customHeight="1" spans="1:7">
      <c r="A1070" s="649">
        <v>2160218</v>
      </c>
      <c r="B1070" s="650" t="s">
        <v>901</v>
      </c>
      <c r="C1070" s="651"/>
      <c r="D1070" s="651"/>
      <c r="E1070" s="652" t="str">
        <f t="shared" si="50"/>
        <v/>
      </c>
      <c r="F1070" s="375" t="str">
        <f t="shared" si="51"/>
        <v>否</v>
      </c>
      <c r="G1070" s="624" t="str">
        <f t="shared" si="52"/>
        <v>项</v>
      </c>
    </row>
    <row r="1071" s="624" customFormat="1" ht="18" customHeight="1" spans="1:7">
      <c r="A1071" s="649">
        <v>2160219</v>
      </c>
      <c r="B1071" s="650" t="s">
        <v>902</v>
      </c>
      <c r="C1071" s="651"/>
      <c r="D1071" s="651"/>
      <c r="E1071" s="652" t="str">
        <f t="shared" si="50"/>
        <v/>
      </c>
      <c r="F1071" s="375" t="str">
        <f t="shared" si="51"/>
        <v>否</v>
      </c>
      <c r="G1071" s="624" t="str">
        <f t="shared" si="52"/>
        <v>项</v>
      </c>
    </row>
    <row r="1072" s="624" customFormat="1" ht="18" customHeight="1" spans="1:7">
      <c r="A1072" s="649">
        <v>2160250</v>
      </c>
      <c r="B1072" s="650" t="s">
        <v>151</v>
      </c>
      <c r="C1072" s="651"/>
      <c r="D1072" s="651"/>
      <c r="E1072" s="652" t="str">
        <f t="shared" si="50"/>
        <v/>
      </c>
      <c r="F1072" s="375" t="str">
        <f t="shared" si="51"/>
        <v>否</v>
      </c>
      <c r="G1072" s="624" t="str">
        <f t="shared" si="52"/>
        <v>项</v>
      </c>
    </row>
    <row r="1073" s="624" customFormat="1" ht="18" customHeight="1" spans="1:7">
      <c r="A1073" s="649">
        <v>2160299</v>
      </c>
      <c r="B1073" s="650" t="s">
        <v>903</v>
      </c>
      <c r="C1073" s="651">
        <v>0</v>
      </c>
      <c r="D1073" s="651"/>
      <c r="E1073" s="652" t="str">
        <f t="shared" si="50"/>
        <v/>
      </c>
      <c r="F1073" s="375" t="str">
        <f t="shared" si="51"/>
        <v>否</v>
      </c>
      <c r="G1073" s="624" t="str">
        <f t="shared" si="52"/>
        <v>项</v>
      </c>
    </row>
    <row r="1074" s="625" customFormat="1" ht="18" customHeight="1" spans="1:7">
      <c r="A1074" s="644">
        <v>21606</v>
      </c>
      <c r="B1074" s="648" t="s">
        <v>904</v>
      </c>
      <c r="C1074" s="646">
        <f>SUM(C1075:C1079)</f>
        <v>0</v>
      </c>
      <c r="D1074" s="646">
        <f>((((SUM(D1075:D1079))+0)+0)+0)+0</f>
        <v>0</v>
      </c>
      <c r="E1074" s="647" t="str">
        <f t="shared" si="50"/>
        <v/>
      </c>
      <c r="F1074" s="382" t="str">
        <f t="shared" si="51"/>
        <v>否</v>
      </c>
      <c r="G1074" s="625" t="str">
        <f t="shared" si="52"/>
        <v>款</v>
      </c>
    </row>
    <row r="1075" s="624" customFormat="1" ht="18" customHeight="1" spans="1:7">
      <c r="A1075" s="649">
        <v>2160601</v>
      </c>
      <c r="B1075" s="650" t="s">
        <v>142</v>
      </c>
      <c r="C1075" s="651"/>
      <c r="D1075" s="651"/>
      <c r="E1075" s="652" t="str">
        <f t="shared" si="50"/>
        <v/>
      </c>
      <c r="F1075" s="375" t="str">
        <f t="shared" si="51"/>
        <v>否</v>
      </c>
      <c r="G1075" s="624" t="str">
        <f t="shared" si="52"/>
        <v>项</v>
      </c>
    </row>
    <row r="1076" s="624" customFormat="1" ht="18" customHeight="1" spans="1:7">
      <c r="A1076" s="649">
        <v>2160602</v>
      </c>
      <c r="B1076" s="650" t="s">
        <v>143</v>
      </c>
      <c r="C1076" s="651"/>
      <c r="D1076" s="651"/>
      <c r="E1076" s="652" t="str">
        <f t="shared" si="50"/>
        <v/>
      </c>
      <c r="F1076" s="375" t="str">
        <f t="shared" si="51"/>
        <v>否</v>
      </c>
      <c r="G1076" s="624" t="str">
        <f t="shared" si="52"/>
        <v>项</v>
      </c>
    </row>
    <row r="1077" s="624" customFormat="1" ht="18" customHeight="1" spans="1:7">
      <c r="A1077" s="649">
        <v>2160603</v>
      </c>
      <c r="B1077" s="650" t="s">
        <v>144</v>
      </c>
      <c r="C1077" s="651"/>
      <c r="D1077" s="651"/>
      <c r="E1077" s="652" t="str">
        <f t="shared" si="50"/>
        <v/>
      </c>
      <c r="F1077" s="375" t="str">
        <f t="shared" si="51"/>
        <v>否</v>
      </c>
      <c r="G1077" s="624" t="str">
        <f t="shared" si="52"/>
        <v>项</v>
      </c>
    </row>
    <row r="1078" s="624" customFormat="1" ht="18" customHeight="1" spans="1:7">
      <c r="A1078" s="649">
        <v>2160607</v>
      </c>
      <c r="B1078" s="650" t="s">
        <v>905</v>
      </c>
      <c r="C1078" s="651"/>
      <c r="D1078" s="651"/>
      <c r="E1078" s="652" t="str">
        <f t="shared" si="50"/>
        <v/>
      </c>
      <c r="F1078" s="375" t="str">
        <f t="shared" si="51"/>
        <v>否</v>
      </c>
      <c r="G1078" s="624" t="str">
        <f t="shared" si="52"/>
        <v>项</v>
      </c>
    </row>
    <row r="1079" s="624" customFormat="1" ht="18" customHeight="1" spans="1:7">
      <c r="A1079" s="649">
        <v>2160699</v>
      </c>
      <c r="B1079" s="650" t="s">
        <v>906</v>
      </c>
      <c r="C1079" s="651"/>
      <c r="D1079" s="651"/>
      <c r="E1079" s="652" t="str">
        <f t="shared" si="50"/>
        <v/>
      </c>
      <c r="F1079" s="375" t="str">
        <f t="shared" si="51"/>
        <v>否</v>
      </c>
      <c r="G1079" s="624" t="str">
        <f t="shared" si="52"/>
        <v>项</v>
      </c>
    </row>
    <row r="1080" s="625" customFormat="1" ht="18" customHeight="1" spans="1:7">
      <c r="A1080" s="644">
        <v>21699</v>
      </c>
      <c r="B1080" s="648" t="s">
        <v>907</v>
      </c>
      <c r="C1080" s="646">
        <f>SUM(C1081:C1082)</f>
        <v>0</v>
      </c>
      <c r="D1080" s="646">
        <f>((((SUM(D1081:D1082))+0)+0)+0)+0</f>
        <v>0</v>
      </c>
      <c r="E1080" s="647" t="str">
        <f t="shared" si="50"/>
        <v/>
      </c>
      <c r="F1080" s="382" t="str">
        <f t="shared" si="51"/>
        <v>否</v>
      </c>
      <c r="G1080" s="625" t="str">
        <f t="shared" si="52"/>
        <v>款</v>
      </c>
    </row>
    <row r="1081" s="624" customFormat="1" ht="18" customHeight="1" spans="1:7">
      <c r="A1081" s="649">
        <v>2169901</v>
      </c>
      <c r="B1081" s="650" t="s">
        <v>908</v>
      </c>
      <c r="C1081" s="651"/>
      <c r="D1081" s="651"/>
      <c r="E1081" s="652" t="str">
        <f t="shared" si="50"/>
        <v/>
      </c>
      <c r="F1081" s="375" t="str">
        <f t="shared" si="51"/>
        <v>否</v>
      </c>
      <c r="G1081" s="624" t="str">
        <f t="shared" si="52"/>
        <v>项</v>
      </c>
    </row>
    <row r="1082" s="624" customFormat="1" ht="18" customHeight="1" spans="1:7">
      <c r="A1082" s="649">
        <v>2169999</v>
      </c>
      <c r="B1082" s="650" t="s">
        <v>907</v>
      </c>
      <c r="C1082" s="651"/>
      <c r="D1082" s="651"/>
      <c r="E1082" s="652" t="str">
        <f t="shared" si="50"/>
        <v/>
      </c>
      <c r="F1082" s="375" t="str">
        <f t="shared" si="51"/>
        <v>否</v>
      </c>
      <c r="G1082" s="624" t="str">
        <f t="shared" si="52"/>
        <v>项</v>
      </c>
    </row>
    <row r="1083" s="625" customFormat="1" ht="18" customHeight="1" spans="1:7">
      <c r="A1083" s="644">
        <v>217</v>
      </c>
      <c r="B1083" s="645" t="s">
        <v>102</v>
      </c>
      <c r="C1083" s="646">
        <f>SUM(C1084,C1091,C1101,C1107)</f>
        <v>33</v>
      </c>
      <c r="D1083" s="646">
        <f>SUM(D1084,D1091,D1101,D1107)</f>
        <v>55</v>
      </c>
      <c r="E1083" s="647">
        <f t="shared" si="50"/>
        <v>0.667</v>
      </c>
      <c r="F1083" s="382" t="str">
        <f t="shared" si="51"/>
        <v>是</v>
      </c>
      <c r="G1083" s="625" t="str">
        <f t="shared" si="52"/>
        <v>类</v>
      </c>
    </row>
    <row r="1084" s="625" customFormat="1" ht="18" customHeight="1" spans="1:7">
      <c r="A1084" s="644">
        <v>21701</v>
      </c>
      <c r="B1084" s="648" t="s">
        <v>909</v>
      </c>
      <c r="C1084" s="646">
        <f>SUM(C1085:C1090)</f>
        <v>0</v>
      </c>
      <c r="D1084" s="646">
        <f>((((SUM(D1085:D1090))+0)+0)+0)+0</f>
        <v>0</v>
      </c>
      <c r="E1084" s="647" t="str">
        <f t="shared" si="50"/>
        <v/>
      </c>
      <c r="F1084" s="382" t="str">
        <f t="shared" si="51"/>
        <v>否</v>
      </c>
      <c r="G1084" s="625" t="str">
        <f t="shared" si="52"/>
        <v>款</v>
      </c>
    </row>
    <row r="1085" s="624" customFormat="1" ht="18" customHeight="1" spans="1:7">
      <c r="A1085" s="649">
        <v>2170101</v>
      </c>
      <c r="B1085" s="650" t="s">
        <v>142</v>
      </c>
      <c r="C1085" s="651"/>
      <c r="D1085" s="651"/>
      <c r="E1085" s="652" t="str">
        <f t="shared" si="50"/>
        <v/>
      </c>
      <c r="F1085" s="375" t="str">
        <f t="shared" si="51"/>
        <v>否</v>
      </c>
      <c r="G1085" s="624" t="str">
        <f t="shared" si="52"/>
        <v>项</v>
      </c>
    </row>
    <row r="1086" s="624" customFormat="1" ht="18" customHeight="1" spans="1:7">
      <c r="A1086" s="649">
        <v>2170102</v>
      </c>
      <c r="B1086" s="650" t="s">
        <v>143</v>
      </c>
      <c r="C1086" s="651"/>
      <c r="D1086" s="651"/>
      <c r="E1086" s="652" t="str">
        <f t="shared" si="50"/>
        <v/>
      </c>
      <c r="F1086" s="375" t="str">
        <f t="shared" si="51"/>
        <v>否</v>
      </c>
      <c r="G1086" s="624" t="str">
        <f t="shared" si="52"/>
        <v>项</v>
      </c>
    </row>
    <row r="1087" s="624" customFormat="1" ht="18" customHeight="1" spans="1:7">
      <c r="A1087" s="649">
        <v>2170103</v>
      </c>
      <c r="B1087" s="650" t="s">
        <v>144</v>
      </c>
      <c r="C1087" s="651"/>
      <c r="D1087" s="651"/>
      <c r="E1087" s="652" t="str">
        <f t="shared" si="50"/>
        <v/>
      </c>
      <c r="F1087" s="375" t="str">
        <f t="shared" si="51"/>
        <v>否</v>
      </c>
      <c r="G1087" s="624" t="str">
        <f t="shared" si="52"/>
        <v>项</v>
      </c>
    </row>
    <row r="1088" s="624" customFormat="1" ht="18" customHeight="1" spans="1:7">
      <c r="A1088" s="649">
        <v>2170104</v>
      </c>
      <c r="B1088" s="650" t="s">
        <v>910</v>
      </c>
      <c r="C1088" s="651"/>
      <c r="D1088" s="651"/>
      <c r="E1088" s="652" t="str">
        <f t="shared" si="50"/>
        <v/>
      </c>
      <c r="F1088" s="375" t="str">
        <f t="shared" si="51"/>
        <v>否</v>
      </c>
      <c r="G1088" s="624" t="str">
        <f t="shared" si="52"/>
        <v>项</v>
      </c>
    </row>
    <row r="1089" s="624" customFormat="1" ht="18" customHeight="1" spans="1:7">
      <c r="A1089" s="649">
        <v>2170150</v>
      </c>
      <c r="B1089" s="650" t="s">
        <v>151</v>
      </c>
      <c r="C1089" s="651"/>
      <c r="D1089" s="651"/>
      <c r="E1089" s="652" t="str">
        <f t="shared" si="50"/>
        <v/>
      </c>
      <c r="F1089" s="375" t="str">
        <f t="shared" si="51"/>
        <v>否</v>
      </c>
      <c r="G1089" s="624" t="str">
        <f t="shared" si="52"/>
        <v>项</v>
      </c>
    </row>
    <row r="1090" s="624" customFormat="1" ht="18" customHeight="1" spans="1:7">
      <c r="A1090" s="649">
        <v>2170199</v>
      </c>
      <c r="B1090" s="650" t="s">
        <v>911</v>
      </c>
      <c r="C1090" s="651"/>
      <c r="D1090" s="651"/>
      <c r="E1090" s="652" t="str">
        <f t="shared" si="50"/>
        <v/>
      </c>
      <c r="F1090" s="375" t="str">
        <f t="shared" si="51"/>
        <v>否</v>
      </c>
      <c r="G1090" s="624" t="str">
        <f t="shared" si="52"/>
        <v>项</v>
      </c>
    </row>
    <row r="1091" s="625" customFormat="1" ht="18" customHeight="1" spans="1:7">
      <c r="A1091" s="645">
        <v>21702</v>
      </c>
      <c r="B1091" s="648" t="s">
        <v>912</v>
      </c>
      <c r="C1091" s="646">
        <f>SUM(C1092:C1100)</f>
        <v>0</v>
      </c>
      <c r="D1091" s="646">
        <f>((((SUM(D1092:D1100))+0)+0)+0)+0</f>
        <v>0</v>
      </c>
      <c r="E1091" s="647" t="str">
        <f t="shared" si="50"/>
        <v/>
      </c>
      <c r="F1091" s="382" t="str">
        <f t="shared" si="51"/>
        <v>否</v>
      </c>
      <c r="G1091" s="625" t="str">
        <f t="shared" si="52"/>
        <v>款</v>
      </c>
    </row>
    <row r="1092" s="624" customFormat="1" ht="18" customHeight="1" spans="1:7">
      <c r="A1092" s="659">
        <v>2170201</v>
      </c>
      <c r="B1092" s="650" t="s">
        <v>913</v>
      </c>
      <c r="C1092" s="651"/>
      <c r="D1092" s="651"/>
      <c r="E1092" s="652" t="str">
        <f t="shared" ref="E1092:E1155" si="53">IF(C1092=0,"",IFERROR(D1092/C1092-1,0))</f>
        <v/>
      </c>
      <c r="F1092" s="375" t="str">
        <f t="shared" ref="F1092:F1155" si="54">IF(LEN(A1092)=3,"是",IF(B1092&lt;&gt;"",IF(SUM(C1092:D1092)&lt;&gt;0,"是","否"),"是"))</f>
        <v>否</v>
      </c>
      <c r="G1092" s="624" t="str">
        <f t="shared" ref="G1092:G1155" si="55">IF(LEN(A1092)=3,"类",IF(LEN(A1092)=5,"款","项"))</f>
        <v>项</v>
      </c>
    </row>
    <row r="1093" s="624" customFormat="1" ht="18" customHeight="1" spans="1:7">
      <c r="A1093" s="659">
        <v>2170202</v>
      </c>
      <c r="B1093" s="650" t="s">
        <v>914</v>
      </c>
      <c r="C1093" s="651"/>
      <c r="D1093" s="651"/>
      <c r="E1093" s="652" t="str">
        <f t="shared" si="53"/>
        <v/>
      </c>
      <c r="F1093" s="375" t="str">
        <f t="shared" si="54"/>
        <v>否</v>
      </c>
      <c r="G1093" s="624" t="str">
        <f t="shared" si="55"/>
        <v>项</v>
      </c>
    </row>
    <row r="1094" s="624" customFormat="1" ht="18" customHeight="1" spans="1:7">
      <c r="A1094" s="659">
        <v>2170203</v>
      </c>
      <c r="B1094" s="650" t="s">
        <v>915</v>
      </c>
      <c r="C1094" s="651"/>
      <c r="D1094" s="651"/>
      <c r="E1094" s="652" t="str">
        <f t="shared" si="53"/>
        <v/>
      </c>
      <c r="F1094" s="375" t="str">
        <f t="shared" si="54"/>
        <v>否</v>
      </c>
      <c r="G1094" s="624" t="str">
        <f t="shared" si="55"/>
        <v>项</v>
      </c>
    </row>
    <row r="1095" s="624" customFormat="1" ht="18" customHeight="1" spans="1:7">
      <c r="A1095" s="659">
        <v>2170204</v>
      </c>
      <c r="B1095" s="650" t="s">
        <v>916</v>
      </c>
      <c r="C1095" s="651"/>
      <c r="D1095" s="651"/>
      <c r="E1095" s="652" t="str">
        <f t="shared" si="53"/>
        <v/>
      </c>
      <c r="F1095" s="375" t="str">
        <f t="shared" si="54"/>
        <v>否</v>
      </c>
      <c r="G1095" s="624" t="str">
        <f t="shared" si="55"/>
        <v>项</v>
      </c>
    </row>
    <row r="1096" s="624" customFormat="1" ht="18" customHeight="1" spans="1:7">
      <c r="A1096" s="659">
        <v>2170205</v>
      </c>
      <c r="B1096" s="650" t="s">
        <v>917</v>
      </c>
      <c r="C1096" s="651"/>
      <c r="D1096" s="651"/>
      <c r="E1096" s="652" t="str">
        <f t="shared" si="53"/>
        <v/>
      </c>
      <c r="F1096" s="375" t="str">
        <f t="shared" si="54"/>
        <v>否</v>
      </c>
      <c r="G1096" s="624" t="str">
        <f t="shared" si="55"/>
        <v>项</v>
      </c>
    </row>
    <row r="1097" s="624" customFormat="1" ht="18" customHeight="1" spans="1:7">
      <c r="A1097" s="659">
        <v>2170206</v>
      </c>
      <c r="B1097" s="650" t="s">
        <v>918</v>
      </c>
      <c r="C1097" s="651"/>
      <c r="D1097" s="651"/>
      <c r="E1097" s="652" t="str">
        <f t="shared" si="53"/>
        <v/>
      </c>
      <c r="F1097" s="375" t="str">
        <f t="shared" si="54"/>
        <v>否</v>
      </c>
      <c r="G1097" s="624" t="str">
        <f t="shared" si="55"/>
        <v>项</v>
      </c>
    </row>
    <row r="1098" s="624" customFormat="1" ht="18" customHeight="1" spans="1:7">
      <c r="A1098" s="659">
        <v>2170207</v>
      </c>
      <c r="B1098" s="650" t="s">
        <v>919</v>
      </c>
      <c r="C1098" s="651"/>
      <c r="D1098" s="651"/>
      <c r="E1098" s="652" t="str">
        <f t="shared" si="53"/>
        <v/>
      </c>
      <c r="F1098" s="375" t="str">
        <f t="shared" si="54"/>
        <v>否</v>
      </c>
      <c r="G1098" s="624" t="str">
        <f t="shared" si="55"/>
        <v>项</v>
      </c>
    </row>
    <row r="1099" s="624" customFormat="1" ht="18" customHeight="1" spans="1:7">
      <c r="A1099" s="659">
        <v>2170208</v>
      </c>
      <c r="B1099" s="650" t="s">
        <v>920</v>
      </c>
      <c r="C1099" s="651"/>
      <c r="D1099" s="651"/>
      <c r="E1099" s="652" t="str">
        <f t="shared" si="53"/>
        <v/>
      </c>
      <c r="F1099" s="375" t="str">
        <f t="shared" si="54"/>
        <v>否</v>
      </c>
      <c r="G1099" s="624" t="str">
        <f t="shared" si="55"/>
        <v>项</v>
      </c>
    </row>
    <row r="1100" s="624" customFormat="1" ht="18" customHeight="1" spans="1:7">
      <c r="A1100" s="659">
        <v>2170299</v>
      </c>
      <c r="B1100" s="650" t="s">
        <v>921</v>
      </c>
      <c r="C1100" s="651"/>
      <c r="D1100" s="651"/>
      <c r="E1100" s="652" t="str">
        <f t="shared" si="53"/>
        <v/>
      </c>
      <c r="F1100" s="375" t="str">
        <f t="shared" si="54"/>
        <v>否</v>
      </c>
      <c r="G1100" s="624" t="str">
        <f t="shared" si="55"/>
        <v>项</v>
      </c>
    </row>
    <row r="1101" s="625" customFormat="1" ht="18" customHeight="1" spans="1:7">
      <c r="A1101" s="644">
        <v>21703</v>
      </c>
      <c r="B1101" s="648" t="s">
        <v>922</v>
      </c>
      <c r="C1101" s="646">
        <f>SUM(C1102:C1106)</f>
        <v>33</v>
      </c>
      <c r="D1101" s="646">
        <f>((((SUM(D1102:D1106))+0)+0)+0)+0</f>
        <v>55</v>
      </c>
      <c r="E1101" s="647">
        <f t="shared" si="53"/>
        <v>0.667</v>
      </c>
      <c r="F1101" s="382" t="str">
        <f t="shared" si="54"/>
        <v>是</v>
      </c>
      <c r="G1101" s="625" t="str">
        <f t="shared" si="55"/>
        <v>款</v>
      </c>
    </row>
    <row r="1102" s="624" customFormat="1" ht="18" customHeight="1" spans="1:7">
      <c r="A1102" s="649">
        <v>2170301</v>
      </c>
      <c r="B1102" s="650" t="s">
        <v>923</v>
      </c>
      <c r="C1102" s="651"/>
      <c r="D1102" s="651"/>
      <c r="E1102" s="652" t="str">
        <f t="shared" si="53"/>
        <v/>
      </c>
      <c r="F1102" s="375" t="str">
        <f t="shared" si="54"/>
        <v>否</v>
      </c>
      <c r="G1102" s="624" t="str">
        <f t="shared" si="55"/>
        <v>项</v>
      </c>
    </row>
    <row r="1103" s="624" customFormat="1" ht="18" customHeight="1" spans="1:7">
      <c r="A1103" s="649">
        <v>2170302</v>
      </c>
      <c r="B1103" s="650" t="s">
        <v>924</v>
      </c>
      <c r="C1103" s="651"/>
      <c r="D1103" s="651"/>
      <c r="E1103" s="652" t="str">
        <f t="shared" si="53"/>
        <v/>
      </c>
      <c r="F1103" s="375" t="str">
        <f t="shared" si="54"/>
        <v>否</v>
      </c>
      <c r="G1103" s="624" t="str">
        <f t="shared" si="55"/>
        <v>项</v>
      </c>
    </row>
    <row r="1104" s="624" customFormat="1" ht="18" customHeight="1" spans="1:7">
      <c r="A1104" s="649">
        <v>2170303</v>
      </c>
      <c r="B1104" s="650" t="s">
        <v>925</v>
      </c>
      <c r="C1104" s="651"/>
      <c r="D1104" s="651"/>
      <c r="E1104" s="652" t="str">
        <f t="shared" si="53"/>
        <v/>
      </c>
      <c r="F1104" s="375" t="str">
        <f t="shared" si="54"/>
        <v>否</v>
      </c>
      <c r="G1104" s="624" t="str">
        <f t="shared" si="55"/>
        <v>项</v>
      </c>
    </row>
    <row r="1105" s="624" customFormat="1" ht="18" customHeight="1" spans="1:7">
      <c r="A1105" s="649">
        <v>2170304</v>
      </c>
      <c r="B1105" s="650" t="s">
        <v>926</v>
      </c>
      <c r="C1105" s="651"/>
      <c r="D1105" s="651"/>
      <c r="E1105" s="652" t="str">
        <f t="shared" si="53"/>
        <v/>
      </c>
      <c r="F1105" s="375" t="str">
        <f t="shared" si="54"/>
        <v>否</v>
      </c>
      <c r="G1105" s="624" t="str">
        <f t="shared" si="55"/>
        <v>项</v>
      </c>
    </row>
    <row r="1106" s="624" customFormat="1" ht="18" customHeight="1" spans="1:7">
      <c r="A1106" s="649">
        <v>2170399</v>
      </c>
      <c r="B1106" s="650" t="s">
        <v>927</v>
      </c>
      <c r="C1106" s="651">
        <v>33</v>
      </c>
      <c r="D1106" s="651">
        <v>55</v>
      </c>
      <c r="E1106" s="652">
        <f t="shared" si="53"/>
        <v>0.667</v>
      </c>
      <c r="F1106" s="375" t="str">
        <f t="shared" si="54"/>
        <v>是</v>
      </c>
      <c r="G1106" s="624" t="str">
        <f t="shared" si="55"/>
        <v>项</v>
      </c>
    </row>
    <row r="1107" s="625" customFormat="1" ht="18" customHeight="1" spans="1:7">
      <c r="A1107" s="644">
        <v>21799</v>
      </c>
      <c r="B1107" s="648" t="s">
        <v>928</v>
      </c>
      <c r="C1107" s="646">
        <f>SUM(C1108:C1109)</f>
        <v>0</v>
      </c>
      <c r="D1107" s="646">
        <f>((((SUM(D1108:D1109))+0)+0)+0)+0</f>
        <v>0</v>
      </c>
      <c r="E1107" s="647" t="str">
        <f t="shared" si="53"/>
        <v/>
      </c>
      <c r="F1107" s="382" t="str">
        <f t="shared" si="54"/>
        <v>否</v>
      </c>
      <c r="G1107" s="625" t="str">
        <f t="shared" si="55"/>
        <v>款</v>
      </c>
    </row>
    <row r="1108" s="624" customFormat="1" ht="18" customHeight="1" spans="1:7">
      <c r="A1108" s="659">
        <v>2179902</v>
      </c>
      <c r="B1108" s="650" t="s">
        <v>929</v>
      </c>
      <c r="C1108" s="651"/>
      <c r="D1108" s="651"/>
      <c r="E1108" s="652" t="str">
        <f t="shared" si="53"/>
        <v/>
      </c>
      <c r="F1108" s="375" t="str">
        <f t="shared" si="54"/>
        <v>否</v>
      </c>
      <c r="G1108" s="624" t="str">
        <f t="shared" si="55"/>
        <v>项</v>
      </c>
    </row>
    <row r="1109" s="624" customFormat="1" ht="18" customHeight="1" spans="1:7">
      <c r="A1109" s="659">
        <v>2179999</v>
      </c>
      <c r="B1109" s="650" t="s">
        <v>927</v>
      </c>
      <c r="C1109" s="651"/>
      <c r="D1109" s="651"/>
      <c r="E1109" s="652" t="str">
        <f t="shared" si="53"/>
        <v/>
      </c>
      <c r="F1109" s="375" t="str">
        <f t="shared" si="54"/>
        <v>否</v>
      </c>
      <c r="G1109" s="624" t="str">
        <f t="shared" si="55"/>
        <v>项</v>
      </c>
    </row>
    <row r="1110" s="624" customFormat="1" ht="18" customHeight="1" spans="1:7">
      <c r="A1110" s="644">
        <v>219</v>
      </c>
      <c r="B1110" s="645" t="s">
        <v>104</v>
      </c>
      <c r="C1110" s="646">
        <f>SUM(C1111:C1119)</f>
        <v>0</v>
      </c>
      <c r="D1110" s="646">
        <f>((((SUM(D1111:D1119))+0)+0)+0)+0</f>
        <v>0</v>
      </c>
      <c r="E1110" s="652" t="str">
        <f t="shared" si="53"/>
        <v/>
      </c>
      <c r="F1110" s="375" t="str">
        <f t="shared" si="54"/>
        <v>是</v>
      </c>
      <c r="G1110" s="624" t="str">
        <f t="shared" si="55"/>
        <v>类</v>
      </c>
    </row>
    <row r="1111" s="624" customFormat="1" ht="18" customHeight="1" spans="1:7">
      <c r="A1111" s="644">
        <v>21901</v>
      </c>
      <c r="B1111" s="648" t="s">
        <v>930</v>
      </c>
      <c r="C1111" s="646"/>
      <c r="D1111" s="654"/>
      <c r="E1111" s="652" t="str">
        <f t="shared" si="53"/>
        <v/>
      </c>
      <c r="F1111" s="375" t="str">
        <f t="shared" si="54"/>
        <v>否</v>
      </c>
      <c r="G1111" s="624" t="str">
        <f t="shared" si="55"/>
        <v>款</v>
      </c>
    </row>
    <row r="1112" s="624" customFormat="1" ht="18" customHeight="1" spans="1:7">
      <c r="A1112" s="644">
        <v>21902</v>
      </c>
      <c r="B1112" s="648" t="s">
        <v>931</v>
      </c>
      <c r="C1112" s="646"/>
      <c r="D1112" s="654"/>
      <c r="E1112" s="652" t="str">
        <f t="shared" si="53"/>
        <v/>
      </c>
      <c r="F1112" s="375" t="str">
        <f t="shared" si="54"/>
        <v>否</v>
      </c>
      <c r="G1112" s="624" t="str">
        <f t="shared" si="55"/>
        <v>款</v>
      </c>
    </row>
    <row r="1113" s="624" customFormat="1" ht="18" customHeight="1" spans="1:7">
      <c r="A1113" s="644">
        <v>21903</v>
      </c>
      <c r="B1113" s="648" t="s">
        <v>932</v>
      </c>
      <c r="C1113" s="646"/>
      <c r="D1113" s="654"/>
      <c r="E1113" s="652" t="str">
        <f t="shared" si="53"/>
        <v/>
      </c>
      <c r="F1113" s="375" t="str">
        <f t="shared" si="54"/>
        <v>否</v>
      </c>
      <c r="G1113" s="624" t="str">
        <f t="shared" si="55"/>
        <v>款</v>
      </c>
    </row>
    <row r="1114" s="624" customFormat="1" ht="18" customHeight="1" spans="1:7">
      <c r="A1114" s="644">
        <v>21904</v>
      </c>
      <c r="B1114" s="648" t="s">
        <v>933</v>
      </c>
      <c r="C1114" s="646"/>
      <c r="D1114" s="654"/>
      <c r="E1114" s="652" t="str">
        <f t="shared" si="53"/>
        <v/>
      </c>
      <c r="F1114" s="375" t="str">
        <f t="shared" si="54"/>
        <v>否</v>
      </c>
      <c r="G1114" s="624" t="str">
        <f t="shared" si="55"/>
        <v>款</v>
      </c>
    </row>
    <row r="1115" s="624" customFormat="1" ht="18" customHeight="1" spans="1:7">
      <c r="A1115" s="644">
        <v>21905</v>
      </c>
      <c r="B1115" s="648" t="s">
        <v>934</v>
      </c>
      <c r="C1115" s="646"/>
      <c r="D1115" s="654"/>
      <c r="E1115" s="652" t="str">
        <f t="shared" si="53"/>
        <v/>
      </c>
      <c r="F1115" s="375" t="str">
        <f t="shared" si="54"/>
        <v>否</v>
      </c>
      <c r="G1115" s="624" t="str">
        <f t="shared" si="55"/>
        <v>款</v>
      </c>
    </row>
    <row r="1116" s="624" customFormat="1" ht="18" customHeight="1" spans="1:7">
      <c r="A1116" s="644">
        <v>21906</v>
      </c>
      <c r="B1116" s="648" t="s">
        <v>725</v>
      </c>
      <c r="C1116" s="646"/>
      <c r="D1116" s="654"/>
      <c r="E1116" s="652" t="str">
        <f t="shared" si="53"/>
        <v/>
      </c>
      <c r="F1116" s="375" t="str">
        <f t="shared" si="54"/>
        <v>否</v>
      </c>
      <c r="G1116" s="624" t="str">
        <f t="shared" si="55"/>
        <v>款</v>
      </c>
    </row>
    <row r="1117" s="624" customFormat="1" ht="18" customHeight="1" spans="1:7">
      <c r="A1117" s="644">
        <v>21907</v>
      </c>
      <c r="B1117" s="648" t="s">
        <v>935</v>
      </c>
      <c r="C1117" s="646"/>
      <c r="D1117" s="654"/>
      <c r="E1117" s="652" t="str">
        <f t="shared" si="53"/>
        <v/>
      </c>
      <c r="F1117" s="375" t="str">
        <f t="shared" si="54"/>
        <v>否</v>
      </c>
      <c r="G1117" s="624" t="str">
        <f t="shared" si="55"/>
        <v>款</v>
      </c>
    </row>
    <row r="1118" s="624" customFormat="1" ht="18" customHeight="1" spans="1:7">
      <c r="A1118" s="644">
        <v>21908</v>
      </c>
      <c r="B1118" s="648" t="s">
        <v>936</v>
      </c>
      <c r="C1118" s="646"/>
      <c r="D1118" s="654"/>
      <c r="E1118" s="652" t="str">
        <f t="shared" si="53"/>
        <v/>
      </c>
      <c r="F1118" s="375" t="str">
        <f t="shared" si="54"/>
        <v>否</v>
      </c>
      <c r="G1118" s="624" t="str">
        <f t="shared" si="55"/>
        <v>款</v>
      </c>
    </row>
    <row r="1119" s="624" customFormat="1" ht="18" customHeight="1" spans="1:7">
      <c r="A1119" s="644">
        <v>21999</v>
      </c>
      <c r="B1119" s="648" t="s">
        <v>937</v>
      </c>
      <c r="C1119" s="646"/>
      <c r="D1119" s="654"/>
      <c r="E1119" s="652" t="str">
        <f t="shared" si="53"/>
        <v/>
      </c>
      <c r="F1119" s="375" t="str">
        <f t="shared" si="54"/>
        <v>否</v>
      </c>
      <c r="G1119" s="624" t="str">
        <f t="shared" si="55"/>
        <v>款</v>
      </c>
    </row>
    <row r="1120" s="625" customFormat="1" ht="18" customHeight="1" spans="1:7">
      <c r="A1120" s="644">
        <v>220</v>
      </c>
      <c r="B1120" s="645" t="s">
        <v>106</v>
      </c>
      <c r="C1120" s="646">
        <f>SUM(C1121,C1148,C1163)</f>
        <v>1290</v>
      </c>
      <c r="D1120" s="646">
        <f>SUM(D1121,D1148,D1163)</f>
        <v>1144</v>
      </c>
      <c r="E1120" s="647">
        <f t="shared" si="53"/>
        <v>-0.113</v>
      </c>
      <c r="F1120" s="382" t="str">
        <f t="shared" si="54"/>
        <v>是</v>
      </c>
      <c r="G1120" s="625" t="str">
        <f t="shared" si="55"/>
        <v>类</v>
      </c>
    </row>
    <row r="1121" s="625" customFormat="1" ht="18" customHeight="1" spans="1:7">
      <c r="A1121" s="644">
        <v>22001</v>
      </c>
      <c r="B1121" s="648" t="s">
        <v>938</v>
      </c>
      <c r="C1121" s="646">
        <f>SUM(C1122:C1147)</f>
        <v>1102</v>
      </c>
      <c r="D1121" s="646">
        <f>((((SUM(D1122:D1147))+0)+0)+0)+0</f>
        <v>1006</v>
      </c>
      <c r="E1121" s="647">
        <f t="shared" si="53"/>
        <v>-0.087</v>
      </c>
      <c r="F1121" s="382" t="str">
        <f t="shared" si="54"/>
        <v>是</v>
      </c>
      <c r="G1121" s="625" t="str">
        <f t="shared" si="55"/>
        <v>款</v>
      </c>
    </row>
    <row r="1122" s="624" customFormat="1" ht="18" customHeight="1" spans="1:7">
      <c r="A1122" s="649">
        <v>2200101</v>
      </c>
      <c r="B1122" s="650" t="s">
        <v>142</v>
      </c>
      <c r="C1122" s="651">
        <v>929</v>
      </c>
      <c r="D1122" s="651">
        <v>952</v>
      </c>
      <c r="E1122" s="652">
        <f t="shared" si="53"/>
        <v>0.025</v>
      </c>
      <c r="F1122" s="375" t="str">
        <f t="shared" si="54"/>
        <v>是</v>
      </c>
      <c r="G1122" s="624" t="str">
        <f t="shared" si="55"/>
        <v>项</v>
      </c>
    </row>
    <row r="1123" s="624" customFormat="1" ht="18" customHeight="1" spans="1:7">
      <c r="A1123" s="649">
        <v>2200102</v>
      </c>
      <c r="B1123" s="650" t="s">
        <v>143</v>
      </c>
      <c r="C1123" s="651">
        <v>11</v>
      </c>
      <c r="D1123" s="651">
        <v>11</v>
      </c>
      <c r="E1123" s="652">
        <f t="shared" si="53"/>
        <v>0</v>
      </c>
      <c r="F1123" s="375" t="str">
        <f t="shared" si="54"/>
        <v>是</v>
      </c>
      <c r="G1123" s="624" t="str">
        <f t="shared" si="55"/>
        <v>项</v>
      </c>
    </row>
    <row r="1124" s="624" customFormat="1" ht="18" customHeight="1" spans="1:7">
      <c r="A1124" s="649">
        <v>2200103</v>
      </c>
      <c r="B1124" s="650" t="s">
        <v>144</v>
      </c>
      <c r="C1124" s="651">
        <v>0</v>
      </c>
      <c r="D1124" s="651">
        <v>0</v>
      </c>
      <c r="E1124" s="652" t="str">
        <f t="shared" si="53"/>
        <v/>
      </c>
      <c r="F1124" s="375" t="str">
        <f t="shared" si="54"/>
        <v>否</v>
      </c>
      <c r="G1124" s="624" t="str">
        <f t="shared" si="55"/>
        <v>项</v>
      </c>
    </row>
    <row r="1125" s="624" customFormat="1" ht="18" customHeight="1" spans="1:7">
      <c r="A1125" s="649">
        <v>2200104</v>
      </c>
      <c r="B1125" s="650" t="s">
        <v>939</v>
      </c>
      <c r="C1125" s="651">
        <v>131</v>
      </c>
      <c r="D1125" s="651">
        <v>0</v>
      </c>
      <c r="E1125" s="652">
        <f t="shared" si="53"/>
        <v>-1</v>
      </c>
      <c r="F1125" s="375" t="str">
        <f t="shared" si="54"/>
        <v>是</v>
      </c>
      <c r="G1125" s="624" t="str">
        <f t="shared" si="55"/>
        <v>项</v>
      </c>
    </row>
    <row r="1126" s="624" customFormat="1" ht="18" customHeight="1" spans="1:7">
      <c r="A1126" s="649">
        <v>2200106</v>
      </c>
      <c r="B1126" s="650" t="s">
        <v>940</v>
      </c>
      <c r="C1126" s="651">
        <v>10</v>
      </c>
      <c r="D1126" s="651">
        <v>20</v>
      </c>
      <c r="E1126" s="652">
        <f t="shared" si="53"/>
        <v>1</v>
      </c>
      <c r="F1126" s="375" t="str">
        <f t="shared" si="54"/>
        <v>是</v>
      </c>
      <c r="G1126" s="624" t="str">
        <f t="shared" si="55"/>
        <v>项</v>
      </c>
    </row>
    <row r="1127" s="624" customFormat="1" ht="18" customHeight="1" spans="1:7">
      <c r="A1127" s="649">
        <v>2200107</v>
      </c>
      <c r="B1127" s="650" t="s">
        <v>941</v>
      </c>
      <c r="C1127" s="651"/>
      <c r="D1127" s="651"/>
      <c r="E1127" s="652" t="str">
        <f t="shared" si="53"/>
        <v/>
      </c>
      <c r="F1127" s="375" t="str">
        <f t="shared" si="54"/>
        <v>否</v>
      </c>
      <c r="G1127" s="624" t="str">
        <f t="shared" si="55"/>
        <v>项</v>
      </c>
    </row>
    <row r="1128" s="624" customFormat="1" ht="18" customHeight="1" spans="1:7">
      <c r="A1128" s="649">
        <v>2200108</v>
      </c>
      <c r="B1128" s="650" t="s">
        <v>942</v>
      </c>
      <c r="C1128" s="651"/>
      <c r="D1128" s="651"/>
      <c r="E1128" s="652" t="str">
        <f t="shared" si="53"/>
        <v/>
      </c>
      <c r="F1128" s="375" t="str">
        <f t="shared" si="54"/>
        <v>否</v>
      </c>
      <c r="G1128" s="624" t="str">
        <f t="shared" si="55"/>
        <v>项</v>
      </c>
    </row>
    <row r="1129" s="624" customFormat="1" ht="18" customHeight="1" spans="1:7">
      <c r="A1129" s="649">
        <v>2200109</v>
      </c>
      <c r="B1129" s="650" t="s">
        <v>943</v>
      </c>
      <c r="C1129" s="651">
        <v>21</v>
      </c>
      <c r="D1129" s="651">
        <v>23</v>
      </c>
      <c r="E1129" s="652">
        <f t="shared" si="53"/>
        <v>0.095</v>
      </c>
      <c r="F1129" s="375" t="str">
        <f t="shared" si="54"/>
        <v>是</v>
      </c>
      <c r="G1129" s="624" t="str">
        <f t="shared" si="55"/>
        <v>项</v>
      </c>
    </row>
    <row r="1130" s="624" customFormat="1" ht="18" customHeight="1" spans="1:7">
      <c r="A1130" s="649">
        <v>2200112</v>
      </c>
      <c r="B1130" s="650" t="s">
        <v>944</v>
      </c>
      <c r="C1130" s="651"/>
      <c r="D1130" s="651"/>
      <c r="E1130" s="652" t="str">
        <f t="shared" si="53"/>
        <v/>
      </c>
      <c r="F1130" s="375" t="str">
        <f t="shared" si="54"/>
        <v>否</v>
      </c>
      <c r="G1130" s="624" t="str">
        <f t="shared" si="55"/>
        <v>项</v>
      </c>
    </row>
    <row r="1131" s="624" customFormat="1" ht="18" customHeight="1" spans="1:7">
      <c r="A1131" s="649">
        <v>2200113</v>
      </c>
      <c r="B1131" s="650" t="s">
        <v>945</v>
      </c>
      <c r="C1131" s="651"/>
      <c r="D1131" s="651"/>
      <c r="E1131" s="652" t="str">
        <f t="shared" si="53"/>
        <v/>
      </c>
      <c r="F1131" s="375" t="str">
        <f t="shared" si="54"/>
        <v>否</v>
      </c>
      <c r="G1131" s="624" t="str">
        <f t="shared" si="55"/>
        <v>项</v>
      </c>
    </row>
    <row r="1132" s="624" customFormat="1" ht="18" customHeight="1" spans="1:7">
      <c r="A1132" s="649">
        <v>2200114</v>
      </c>
      <c r="B1132" s="650" t="s">
        <v>946</v>
      </c>
      <c r="C1132" s="651"/>
      <c r="D1132" s="651"/>
      <c r="E1132" s="652" t="str">
        <f t="shared" si="53"/>
        <v/>
      </c>
      <c r="F1132" s="375" t="str">
        <f t="shared" si="54"/>
        <v>否</v>
      </c>
      <c r="G1132" s="624" t="str">
        <f t="shared" si="55"/>
        <v>项</v>
      </c>
    </row>
    <row r="1133" s="624" customFormat="1" ht="18" customHeight="1" spans="1:7">
      <c r="A1133" s="649">
        <v>2200115</v>
      </c>
      <c r="B1133" s="650" t="s">
        <v>947</v>
      </c>
      <c r="C1133" s="651"/>
      <c r="D1133" s="651"/>
      <c r="E1133" s="652" t="str">
        <f t="shared" si="53"/>
        <v/>
      </c>
      <c r="F1133" s="375" t="str">
        <f t="shared" si="54"/>
        <v>否</v>
      </c>
      <c r="G1133" s="624" t="str">
        <f t="shared" si="55"/>
        <v>项</v>
      </c>
    </row>
    <row r="1134" s="624" customFormat="1" ht="18" customHeight="1" spans="1:7">
      <c r="A1134" s="649">
        <v>2200116</v>
      </c>
      <c r="B1134" s="650" t="s">
        <v>948</v>
      </c>
      <c r="C1134" s="651"/>
      <c r="D1134" s="651"/>
      <c r="E1134" s="652" t="str">
        <f t="shared" si="53"/>
        <v/>
      </c>
      <c r="F1134" s="375" t="str">
        <f t="shared" si="54"/>
        <v>否</v>
      </c>
      <c r="G1134" s="624" t="str">
        <f t="shared" si="55"/>
        <v>项</v>
      </c>
    </row>
    <row r="1135" s="624" customFormat="1" ht="18" customHeight="1" spans="1:7">
      <c r="A1135" s="649">
        <v>2200119</v>
      </c>
      <c r="B1135" s="650" t="s">
        <v>949</v>
      </c>
      <c r="C1135" s="651"/>
      <c r="D1135" s="651"/>
      <c r="E1135" s="652" t="str">
        <f t="shared" si="53"/>
        <v/>
      </c>
      <c r="F1135" s="375" t="str">
        <f t="shared" si="54"/>
        <v>否</v>
      </c>
      <c r="G1135" s="624" t="str">
        <f t="shared" si="55"/>
        <v>项</v>
      </c>
    </row>
    <row r="1136" s="624" customFormat="1" ht="18" customHeight="1" spans="1:7">
      <c r="A1136" s="649">
        <v>2200120</v>
      </c>
      <c r="B1136" s="650" t="s">
        <v>950</v>
      </c>
      <c r="C1136" s="651"/>
      <c r="D1136" s="651"/>
      <c r="E1136" s="652" t="str">
        <f t="shared" si="53"/>
        <v/>
      </c>
      <c r="F1136" s="375" t="str">
        <f t="shared" si="54"/>
        <v>否</v>
      </c>
      <c r="G1136" s="624" t="str">
        <f t="shared" si="55"/>
        <v>项</v>
      </c>
    </row>
    <row r="1137" s="624" customFormat="1" ht="18" customHeight="1" spans="1:7">
      <c r="A1137" s="649">
        <v>2200121</v>
      </c>
      <c r="B1137" s="650" t="s">
        <v>951</v>
      </c>
      <c r="C1137" s="651"/>
      <c r="D1137" s="651"/>
      <c r="E1137" s="652" t="str">
        <f t="shared" si="53"/>
        <v/>
      </c>
      <c r="F1137" s="375" t="str">
        <f t="shared" si="54"/>
        <v>否</v>
      </c>
      <c r="G1137" s="624" t="str">
        <f t="shared" si="55"/>
        <v>项</v>
      </c>
    </row>
    <row r="1138" s="624" customFormat="1" ht="18" customHeight="1" spans="1:7">
      <c r="A1138" s="649">
        <v>2200122</v>
      </c>
      <c r="B1138" s="650" t="s">
        <v>952</v>
      </c>
      <c r="C1138" s="651"/>
      <c r="D1138" s="651"/>
      <c r="E1138" s="652" t="str">
        <f t="shared" si="53"/>
        <v/>
      </c>
      <c r="F1138" s="375" t="str">
        <f t="shared" si="54"/>
        <v>否</v>
      </c>
      <c r="G1138" s="624" t="str">
        <f t="shared" si="55"/>
        <v>项</v>
      </c>
    </row>
    <row r="1139" s="624" customFormat="1" ht="18" customHeight="1" spans="1:7">
      <c r="A1139" s="649">
        <v>2200123</v>
      </c>
      <c r="B1139" s="650" t="s">
        <v>953</v>
      </c>
      <c r="C1139" s="651"/>
      <c r="D1139" s="651"/>
      <c r="E1139" s="652" t="str">
        <f t="shared" si="53"/>
        <v/>
      </c>
      <c r="F1139" s="375" t="str">
        <f t="shared" si="54"/>
        <v>否</v>
      </c>
      <c r="G1139" s="624" t="str">
        <f t="shared" si="55"/>
        <v>项</v>
      </c>
    </row>
    <row r="1140" s="624" customFormat="1" ht="18" customHeight="1" spans="1:7">
      <c r="A1140" s="649">
        <v>2200124</v>
      </c>
      <c r="B1140" s="650" t="s">
        <v>954</v>
      </c>
      <c r="C1140" s="651"/>
      <c r="D1140" s="651"/>
      <c r="E1140" s="652" t="str">
        <f t="shared" si="53"/>
        <v/>
      </c>
      <c r="F1140" s="375" t="str">
        <f t="shared" si="54"/>
        <v>否</v>
      </c>
      <c r="G1140" s="624" t="str">
        <f t="shared" si="55"/>
        <v>项</v>
      </c>
    </row>
    <row r="1141" s="624" customFormat="1" ht="18" customHeight="1" spans="1:7">
      <c r="A1141" s="649">
        <v>2200125</v>
      </c>
      <c r="B1141" s="650" t="s">
        <v>955</v>
      </c>
      <c r="C1141" s="651"/>
      <c r="D1141" s="651"/>
      <c r="E1141" s="652" t="str">
        <f t="shared" si="53"/>
        <v/>
      </c>
      <c r="F1141" s="375" t="str">
        <f t="shared" si="54"/>
        <v>否</v>
      </c>
      <c r="G1141" s="624" t="str">
        <f t="shared" si="55"/>
        <v>项</v>
      </c>
    </row>
    <row r="1142" s="624" customFormat="1" ht="18" customHeight="1" spans="1:7">
      <c r="A1142" s="649">
        <v>2200126</v>
      </c>
      <c r="B1142" s="650" t="s">
        <v>956</v>
      </c>
      <c r="C1142" s="651"/>
      <c r="D1142" s="651"/>
      <c r="E1142" s="652" t="str">
        <f t="shared" si="53"/>
        <v/>
      </c>
      <c r="F1142" s="375" t="str">
        <f t="shared" si="54"/>
        <v>否</v>
      </c>
      <c r="G1142" s="624" t="str">
        <f t="shared" si="55"/>
        <v>项</v>
      </c>
    </row>
    <row r="1143" s="624" customFormat="1" ht="18" customHeight="1" spans="1:7">
      <c r="A1143" s="649">
        <v>2200127</v>
      </c>
      <c r="B1143" s="650" t="s">
        <v>957</v>
      </c>
      <c r="C1143" s="651"/>
      <c r="D1143" s="651"/>
      <c r="E1143" s="652" t="str">
        <f t="shared" si="53"/>
        <v/>
      </c>
      <c r="F1143" s="375" t="str">
        <f t="shared" si="54"/>
        <v>否</v>
      </c>
      <c r="G1143" s="624" t="str">
        <f t="shared" si="55"/>
        <v>项</v>
      </c>
    </row>
    <row r="1144" s="624" customFormat="1" ht="18" customHeight="1" spans="1:7">
      <c r="A1144" s="649">
        <v>2200128</v>
      </c>
      <c r="B1144" s="650" t="s">
        <v>958</v>
      </c>
      <c r="C1144" s="651"/>
      <c r="D1144" s="651"/>
      <c r="E1144" s="652" t="str">
        <f t="shared" si="53"/>
        <v/>
      </c>
      <c r="F1144" s="375" t="str">
        <f t="shared" si="54"/>
        <v>否</v>
      </c>
      <c r="G1144" s="624" t="str">
        <f t="shared" si="55"/>
        <v>项</v>
      </c>
    </row>
    <row r="1145" s="624" customFormat="1" ht="18" customHeight="1" spans="1:7">
      <c r="A1145" s="649">
        <v>2200129</v>
      </c>
      <c r="B1145" s="650" t="s">
        <v>959</v>
      </c>
      <c r="C1145" s="651"/>
      <c r="D1145" s="651"/>
      <c r="E1145" s="652" t="str">
        <f t="shared" si="53"/>
        <v/>
      </c>
      <c r="F1145" s="375" t="str">
        <f t="shared" si="54"/>
        <v>否</v>
      </c>
      <c r="G1145" s="624" t="str">
        <f t="shared" si="55"/>
        <v>项</v>
      </c>
    </row>
    <row r="1146" s="624" customFormat="1" ht="18" customHeight="1" spans="1:7">
      <c r="A1146" s="649">
        <v>2200150</v>
      </c>
      <c r="B1146" s="650" t="s">
        <v>151</v>
      </c>
      <c r="C1146" s="651"/>
      <c r="D1146" s="651"/>
      <c r="E1146" s="652" t="str">
        <f t="shared" si="53"/>
        <v/>
      </c>
      <c r="F1146" s="375" t="str">
        <f t="shared" si="54"/>
        <v>否</v>
      </c>
      <c r="G1146" s="624" t="str">
        <f t="shared" si="55"/>
        <v>项</v>
      </c>
    </row>
    <row r="1147" s="624" customFormat="1" ht="18" customHeight="1" spans="1:7">
      <c r="A1147" s="649">
        <v>2200199</v>
      </c>
      <c r="B1147" s="650" t="s">
        <v>960</v>
      </c>
      <c r="C1147" s="651">
        <v>0</v>
      </c>
      <c r="D1147" s="651"/>
      <c r="E1147" s="652" t="str">
        <f t="shared" si="53"/>
        <v/>
      </c>
      <c r="F1147" s="375" t="str">
        <f t="shared" si="54"/>
        <v>否</v>
      </c>
      <c r="G1147" s="624" t="str">
        <f t="shared" si="55"/>
        <v>项</v>
      </c>
    </row>
    <row r="1148" s="625" customFormat="1" ht="18" customHeight="1" spans="1:7">
      <c r="A1148" s="644">
        <v>22005</v>
      </c>
      <c r="B1148" s="648" t="s">
        <v>961</v>
      </c>
      <c r="C1148" s="646">
        <f>SUM(C1149:C1162)</f>
        <v>188</v>
      </c>
      <c r="D1148" s="646">
        <f>((((SUM(D1149:D1162))+0)+0)+0)+0</f>
        <v>138</v>
      </c>
      <c r="E1148" s="647">
        <f t="shared" si="53"/>
        <v>-0.266</v>
      </c>
      <c r="F1148" s="382" t="str">
        <f t="shared" si="54"/>
        <v>是</v>
      </c>
      <c r="G1148" s="625" t="str">
        <f t="shared" si="55"/>
        <v>款</v>
      </c>
    </row>
    <row r="1149" s="624" customFormat="1" ht="18" customHeight="1" spans="1:7">
      <c r="A1149" s="649">
        <v>2200501</v>
      </c>
      <c r="B1149" s="650" t="s">
        <v>142</v>
      </c>
      <c r="C1149" s="651"/>
      <c r="D1149" s="651"/>
      <c r="E1149" s="652" t="str">
        <f t="shared" si="53"/>
        <v/>
      </c>
      <c r="F1149" s="375" t="str">
        <f t="shared" si="54"/>
        <v>否</v>
      </c>
      <c r="G1149" s="624" t="str">
        <f t="shared" si="55"/>
        <v>项</v>
      </c>
    </row>
    <row r="1150" s="624" customFormat="1" ht="18" customHeight="1" spans="1:7">
      <c r="A1150" s="649">
        <v>2200502</v>
      </c>
      <c r="B1150" s="650" t="s">
        <v>143</v>
      </c>
      <c r="C1150" s="651"/>
      <c r="D1150" s="651"/>
      <c r="E1150" s="652" t="str">
        <f t="shared" si="53"/>
        <v/>
      </c>
      <c r="F1150" s="375" t="str">
        <f t="shared" si="54"/>
        <v>否</v>
      </c>
      <c r="G1150" s="624" t="str">
        <f t="shared" si="55"/>
        <v>项</v>
      </c>
    </row>
    <row r="1151" s="624" customFormat="1" ht="18" customHeight="1" spans="1:7">
      <c r="A1151" s="649">
        <v>2200503</v>
      </c>
      <c r="B1151" s="650" t="s">
        <v>144</v>
      </c>
      <c r="C1151" s="651"/>
      <c r="D1151" s="651"/>
      <c r="E1151" s="652" t="str">
        <f t="shared" si="53"/>
        <v/>
      </c>
      <c r="F1151" s="375" t="str">
        <f t="shared" si="54"/>
        <v>否</v>
      </c>
      <c r="G1151" s="624" t="str">
        <f t="shared" si="55"/>
        <v>项</v>
      </c>
    </row>
    <row r="1152" s="624" customFormat="1" ht="18" customHeight="1" spans="1:7">
      <c r="A1152" s="649">
        <v>2200504</v>
      </c>
      <c r="B1152" s="650" t="s">
        <v>962</v>
      </c>
      <c r="C1152" s="651"/>
      <c r="D1152" s="651"/>
      <c r="E1152" s="652" t="str">
        <f t="shared" si="53"/>
        <v/>
      </c>
      <c r="F1152" s="375" t="str">
        <f t="shared" si="54"/>
        <v>否</v>
      </c>
      <c r="G1152" s="624" t="str">
        <f t="shared" si="55"/>
        <v>项</v>
      </c>
    </row>
    <row r="1153" s="624" customFormat="1" ht="18" customHeight="1" spans="1:7">
      <c r="A1153" s="649">
        <v>2200506</v>
      </c>
      <c r="B1153" s="650" t="s">
        <v>963</v>
      </c>
      <c r="C1153" s="651"/>
      <c r="D1153" s="651"/>
      <c r="E1153" s="652" t="str">
        <f t="shared" si="53"/>
        <v/>
      </c>
      <c r="F1153" s="375" t="str">
        <f t="shared" si="54"/>
        <v>否</v>
      </c>
      <c r="G1153" s="624" t="str">
        <f t="shared" si="55"/>
        <v>项</v>
      </c>
    </row>
    <row r="1154" s="624" customFormat="1" ht="18" customHeight="1" spans="1:7">
      <c r="A1154" s="649">
        <v>2200507</v>
      </c>
      <c r="B1154" s="650" t="s">
        <v>964</v>
      </c>
      <c r="C1154" s="651"/>
      <c r="D1154" s="651"/>
      <c r="E1154" s="652" t="str">
        <f t="shared" si="53"/>
        <v/>
      </c>
      <c r="F1154" s="375" t="str">
        <f t="shared" si="54"/>
        <v>否</v>
      </c>
      <c r="G1154" s="624" t="str">
        <f t="shared" si="55"/>
        <v>项</v>
      </c>
    </row>
    <row r="1155" s="624" customFormat="1" ht="18" customHeight="1" spans="1:7">
      <c r="A1155" s="649">
        <v>2200508</v>
      </c>
      <c r="B1155" s="650" t="s">
        <v>965</v>
      </c>
      <c r="C1155" s="651"/>
      <c r="D1155" s="651"/>
      <c r="E1155" s="652" t="str">
        <f t="shared" si="53"/>
        <v/>
      </c>
      <c r="F1155" s="375" t="str">
        <f t="shared" si="54"/>
        <v>否</v>
      </c>
      <c r="G1155" s="624" t="str">
        <f t="shared" si="55"/>
        <v>项</v>
      </c>
    </row>
    <row r="1156" s="624" customFormat="1" ht="18" customHeight="1" spans="1:7">
      <c r="A1156" s="649">
        <v>2200509</v>
      </c>
      <c r="B1156" s="650" t="s">
        <v>966</v>
      </c>
      <c r="C1156" s="651">
        <v>120</v>
      </c>
      <c r="D1156" s="651">
        <v>70</v>
      </c>
      <c r="E1156" s="652">
        <f t="shared" ref="E1156:E1219" si="56">IF(C1156=0,"",IFERROR(D1156/C1156-1,0))</f>
        <v>-0.417</v>
      </c>
      <c r="F1156" s="375" t="str">
        <f t="shared" ref="F1156:F1219" si="57">IF(LEN(A1156)=3,"是",IF(B1156&lt;&gt;"",IF(SUM(C1156:D1156)&lt;&gt;0,"是","否"),"是"))</f>
        <v>是</v>
      </c>
      <c r="G1156" s="624" t="str">
        <f t="shared" ref="G1156:G1219" si="58">IF(LEN(A1156)=3,"类",IF(LEN(A1156)=5,"款","项"))</f>
        <v>项</v>
      </c>
    </row>
    <row r="1157" s="624" customFormat="1" ht="18" customHeight="1" spans="1:7">
      <c r="A1157" s="649">
        <v>2200510</v>
      </c>
      <c r="B1157" s="650" t="s">
        <v>967</v>
      </c>
      <c r="C1157" s="651"/>
      <c r="D1157" s="651"/>
      <c r="E1157" s="652" t="str">
        <f t="shared" si="56"/>
        <v/>
      </c>
      <c r="F1157" s="375" t="str">
        <f t="shared" si="57"/>
        <v>否</v>
      </c>
      <c r="G1157" s="624" t="str">
        <f t="shared" si="58"/>
        <v>项</v>
      </c>
    </row>
    <row r="1158" s="624" customFormat="1" ht="18" customHeight="1" spans="1:7">
      <c r="A1158" s="649">
        <v>2200511</v>
      </c>
      <c r="B1158" s="650" t="s">
        <v>968</v>
      </c>
      <c r="C1158" s="651"/>
      <c r="D1158" s="651"/>
      <c r="E1158" s="652" t="str">
        <f t="shared" si="56"/>
        <v/>
      </c>
      <c r="F1158" s="375" t="str">
        <f t="shared" si="57"/>
        <v>否</v>
      </c>
      <c r="G1158" s="624" t="str">
        <f t="shared" si="58"/>
        <v>项</v>
      </c>
    </row>
    <row r="1159" s="624" customFormat="1" ht="18" customHeight="1" spans="1:7">
      <c r="A1159" s="649">
        <v>2200512</v>
      </c>
      <c r="B1159" s="650" t="s">
        <v>969</v>
      </c>
      <c r="C1159" s="651"/>
      <c r="D1159" s="651"/>
      <c r="E1159" s="652" t="str">
        <f t="shared" si="56"/>
        <v/>
      </c>
      <c r="F1159" s="375" t="str">
        <f t="shared" si="57"/>
        <v>否</v>
      </c>
      <c r="G1159" s="624" t="str">
        <f t="shared" si="58"/>
        <v>项</v>
      </c>
    </row>
    <row r="1160" s="624" customFormat="1" ht="18" customHeight="1" spans="1:7">
      <c r="A1160" s="649">
        <v>2200513</v>
      </c>
      <c r="B1160" s="650" t="s">
        <v>970</v>
      </c>
      <c r="C1160" s="651"/>
      <c r="D1160" s="651"/>
      <c r="E1160" s="652" t="str">
        <f t="shared" si="56"/>
        <v/>
      </c>
      <c r="F1160" s="375" t="str">
        <f t="shared" si="57"/>
        <v>否</v>
      </c>
      <c r="G1160" s="624" t="str">
        <f t="shared" si="58"/>
        <v>项</v>
      </c>
    </row>
    <row r="1161" s="624" customFormat="1" ht="18" customHeight="1" spans="1:7">
      <c r="A1161" s="649">
        <v>2200514</v>
      </c>
      <c r="B1161" s="650" t="s">
        <v>971</v>
      </c>
      <c r="C1161" s="651"/>
      <c r="D1161" s="651"/>
      <c r="E1161" s="652" t="str">
        <f t="shared" si="56"/>
        <v/>
      </c>
      <c r="F1161" s="375" t="str">
        <f t="shared" si="57"/>
        <v>否</v>
      </c>
      <c r="G1161" s="624" t="str">
        <f t="shared" si="58"/>
        <v>项</v>
      </c>
    </row>
    <row r="1162" s="624" customFormat="1" ht="18" customHeight="1" spans="1:7">
      <c r="A1162" s="649">
        <v>2200599</v>
      </c>
      <c r="B1162" s="650" t="s">
        <v>972</v>
      </c>
      <c r="C1162" s="651">
        <v>68</v>
      </c>
      <c r="D1162" s="651">
        <v>68</v>
      </c>
      <c r="E1162" s="652">
        <f t="shared" si="56"/>
        <v>0</v>
      </c>
      <c r="F1162" s="375" t="str">
        <f t="shared" si="57"/>
        <v>是</v>
      </c>
      <c r="G1162" s="624" t="str">
        <f t="shared" si="58"/>
        <v>项</v>
      </c>
    </row>
    <row r="1163" s="625" customFormat="1" ht="18" customHeight="1" spans="1:7">
      <c r="A1163" s="644">
        <v>22099</v>
      </c>
      <c r="B1163" s="648" t="s">
        <v>973</v>
      </c>
      <c r="C1163" s="646">
        <f>C1164</f>
        <v>0</v>
      </c>
      <c r="D1163" s="646">
        <f>((((D1164)+0)+0)+0)+0</f>
        <v>0</v>
      </c>
      <c r="E1163" s="647" t="str">
        <f t="shared" si="56"/>
        <v/>
      </c>
      <c r="F1163" s="382" t="str">
        <f t="shared" si="57"/>
        <v>否</v>
      </c>
      <c r="G1163" s="625" t="str">
        <f t="shared" si="58"/>
        <v>款</v>
      </c>
    </row>
    <row r="1164" s="624" customFormat="1" ht="18" customHeight="1" spans="1:7">
      <c r="A1164" s="659">
        <v>2209999</v>
      </c>
      <c r="B1164" s="650" t="s">
        <v>973</v>
      </c>
      <c r="C1164" s="651"/>
      <c r="D1164" s="651"/>
      <c r="E1164" s="652" t="str">
        <f t="shared" si="56"/>
        <v/>
      </c>
      <c r="F1164" s="375" t="str">
        <f t="shared" si="57"/>
        <v>否</v>
      </c>
      <c r="G1164" s="624" t="str">
        <f t="shared" si="58"/>
        <v>项</v>
      </c>
    </row>
    <row r="1165" s="625" customFormat="1" ht="18" customHeight="1" spans="1:7">
      <c r="A1165" s="644">
        <v>221</v>
      </c>
      <c r="B1165" s="645" t="s">
        <v>108</v>
      </c>
      <c r="C1165" s="646">
        <f>SUM(C1166,C1181,C1185)</f>
        <v>4538</v>
      </c>
      <c r="D1165" s="646">
        <f>SUM(D1166,D1181,D1185)</f>
        <v>23905</v>
      </c>
      <c r="E1165" s="647">
        <f t="shared" si="56"/>
        <v>4.268</v>
      </c>
      <c r="F1165" s="382" t="str">
        <f t="shared" si="57"/>
        <v>是</v>
      </c>
      <c r="G1165" s="625" t="str">
        <f t="shared" si="58"/>
        <v>类</v>
      </c>
    </row>
    <row r="1166" s="625" customFormat="1" ht="18" customHeight="1" spans="1:7">
      <c r="A1166" s="644">
        <v>22101</v>
      </c>
      <c r="B1166" s="648" t="s">
        <v>974</v>
      </c>
      <c r="C1166" s="646">
        <f>SUM(C1167:C1180)</f>
        <v>0</v>
      </c>
      <c r="D1166" s="646">
        <f>((((SUM(D1167:D1180))+0)+0)+0)+0</f>
        <v>13769</v>
      </c>
      <c r="E1166" s="647" t="str">
        <f t="shared" si="56"/>
        <v/>
      </c>
      <c r="F1166" s="382" t="str">
        <f t="shared" si="57"/>
        <v>是</v>
      </c>
      <c r="G1166" s="625" t="str">
        <f t="shared" si="58"/>
        <v>款</v>
      </c>
    </row>
    <row r="1167" s="624" customFormat="1" ht="18" customHeight="1" spans="1:7">
      <c r="A1167" s="649">
        <v>2210101</v>
      </c>
      <c r="B1167" s="650" t="s">
        <v>975</v>
      </c>
      <c r="C1167" s="651"/>
      <c r="D1167" s="651"/>
      <c r="E1167" s="652" t="str">
        <f t="shared" si="56"/>
        <v/>
      </c>
      <c r="F1167" s="375" t="str">
        <f t="shared" si="57"/>
        <v>否</v>
      </c>
      <c r="G1167" s="624" t="str">
        <f t="shared" si="58"/>
        <v>项</v>
      </c>
    </row>
    <row r="1168" s="624" customFormat="1" ht="18" customHeight="1" spans="1:7">
      <c r="A1168" s="649">
        <v>2210102</v>
      </c>
      <c r="B1168" s="650" t="s">
        <v>976</v>
      </c>
      <c r="C1168" s="651"/>
      <c r="D1168" s="651"/>
      <c r="E1168" s="652" t="str">
        <f t="shared" si="56"/>
        <v/>
      </c>
      <c r="F1168" s="375" t="str">
        <f t="shared" si="57"/>
        <v>否</v>
      </c>
      <c r="G1168" s="624" t="str">
        <f t="shared" si="58"/>
        <v>项</v>
      </c>
    </row>
    <row r="1169" s="624" customFormat="1" ht="18" customHeight="1" spans="1:7">
      <c r="A1169" s="649">
        <v>2210103</v>
      </c>
      <c r="B1169" s="650" t="s">
        <v>977</v>
      </c>
      <c r="C1169" s="651">
        <v>0</v>
      </c>
      <c r="D1169" s="651">
        <v>8500</v>
      </c>
      <c r="E1169" s="652" t="str">
        <f t="shared" si="56"/>
        <v/>
      </c>
      <c r="F1169" s="375" t="str">
        <f t="shared" si="57"/>
        <v>是</v>
      </c>
      <c r="G1169" s="624" t="str">
        <f t="shared" si="58"/>
        <v>项</v>
      </c>
    </row>
    <row r="1170" s="624" customFormat="1" ht="18" customHeight="1" spans="1:7">
      <c r="A1170" s="649">
        <v>2210104</v>
      </c>
      <c r="B1170" s="650" t="s">
        <v>978</v>
      </c>
      <c r="C1170" s="651">
        <v>0</v>
      </c>
      <c r="D1170" s="651">
        <v>0</v>
      </c>
      <c r="E1170" s="652" t="str">
        <f t="shared" si="56"/>
        <v/>
      </c>
      <c r="F1170" s="375" t="str">
        <f t="shared" si="57"/>
        <v>否</v>
      </c>
      <c r="G1170" s="624" t="str">
        <f t="shared" si="58"/>
        <v>项</v>
      </c>
    </row>
    <row r="1171" s="624" customFormat="1" ht="18" customHeight="1" spans="1:7">
      <c r="A1171" s="649">
        <v>2210105</v>
      </c>
      <c r="B1171" s="650" t="s">
        <v>979</v>
      </c>
      <c r="C1171" s="651">
        <v>0</v>
      </c>
      <c r="D1171" s="651">
        <v>982</v>
      </c>
      <c r="E1171" s="652" t="str">
        <f t="shared" si="56"/>
        <v/>
      </c>
      <c r="F1171" s="375" t="str">
        <f t="shared" si="57"/>
        <v>是</v>
      </c>
      <c r="G1171" s="624" t="str">
        <f t="shared" si="58"/>
        <v>项</v>
      </c>
    </row>
    <row r="1172" s="624" customFormat="1" ht="18" customHeight="1" spans="1:7">
      <c r="A1172" s="649">
        <v>2210106</v>
      </c>
      <c r="B1172" s="650" t="s">
        <v>980</v>
      </c>
      <c r="C1172" s="651"/>
      <c r="D1172" s="651"/>
      <c r="E1172" s="652" t="str">
        <f t="shared" si="56"/>
        <v/>
      </c>
      <c r="F1172" s="375" t="str">
        <f t="shared" si="57"/>
        <v>否</v>
      </c>
      <c r="G1172" s="624" t="str">
        <f t="shared" si="58"/>
        <v>项</v>
      </c>
    </row>
    <row r="1173" s="624" customFormat="1" ht="18" customHeight="1" spans="1:7">
      <c r="A1173" s="649">
        <v>2210107</v>
      </c>
      <c r="B1173" s="650" t="s">
        <v>981</v>
      </c>
      <c r="C1173" s="651"/>
      <c r="D1173" s="651"/>
      <c r="E1173" s="652" t="str">
        <f t="shared" si="56"/>
        <v/>
      </c>
      <c r="F1173" s="375" t="str">
        <f t="shared" si="57"/>
        <v>否</v>
      </c>
      <c r="G1173" s="624" t="str">
        <f t="shared" si="58"/>
        <v>项</v>
      </c>
    </row>
    <row r="1174" s="624" customFormat="1" ht="18" customHeight="1" spans="1:7">
      <c r="A1174" s="649">
        <v>2210108</v>
      </c>
      <c r="B1174" s="650" t="s">
        <v>982</v>
      </c>
      <c r="C1174" s="651"/>
      <c r="D1174" s="651">
        <v>4287</v>
      </c>
      <c r="E1174" s="652" t="str">
        <f t="shared" si="56"/>
        <v/>
      </c>
      <c r="F1174" s="375" t="str">
        <f t="shared" si="57"/>
        <v>是</v>
      </c>
      <c r="G1174" s="624" t="str">
        <f t="shared" si="58"/>
        <v>项</v>
      </c>
    </row>
    <row r="1175" s="624" customFormat="1" ht="18" customHeight="1" spans="1:7">
      <c r="A1175" s="649">
        <v>2210109</v>
      </c>
      <c r="B1175" s="650" t="s">
        <v>983</v>
      </c>
      <c r="C1175" s="651"/>
      <c r="D1175" s="651"/>
      <c r="E1175" s="652" t="str">
        <f t="shared" si="56"/>
        <v/>
      </c>
      <c r="F1175" s="375" t="str">
        <f t="shared" si="57"/>
        <v>否</v>
      </c>
      <c r="G1175" s="624" t="str">
        <f t="shared" si="58"/>
        <v>项</v>
      </c>
    </row>
    <row r="1176" s="624" customFormat="1" ht="18" customHeight="1" spans="1:7">
      <c r="A1176" s="653">
        <v>2210110</v>
      </c>
      <c r="B1176" s="650" t="s">
        <v>984</v>
      </c>
      <c r="C1176" s="651"/>
      <c r="D1176" s="651"/>
      <c r="E1176" s="652" t="str">
        <f t="shared" si="56"/>
        <v/>
      </c>
      <c r="F1176" s="375" t="str">
        <f t="shared" si="57"/>
        <v>否</v>
      </c>
      <c r="G1176" s="624" t="str">
        <f t="shared" si="58"/>
        <v>项</v>
      </c>
    </row>
    <row r="1177" s="624" customFormat="1" ht="18" customHeight="1" spans="1:7">
      <c r="A1177" s="653">
        <v>2210111</v>
      </c>
      <c r="B1177" s="650" t="s">
        <v>985</v>
      </c>
      <c r="C1177" s="651"/>
      <c r="D1177" s="651"/>
      <c r="E1177" s="652" t="str">
        <f t="shared" si="56"/>
        <v/>
      </c>
      <c r="F1177" s="375" t="str">
        <f t="shared" si="57"/>
        <v>否</v>
      </c>
      <c r="G1177" s="624" t="str">
        <f t="shared" si="58"/>
        <v>项</v>
      </c>
    </row>
    <row r="1178" s="624" customFormat="1" ht="18" customHeight="1" spans="1:7">
      <c r="A1178" s="653">
        <v>2210112</v>
      </c>
      <c r="B1178" s="650" t="s">
        <v>986</v>
      </c>
      <c r="C1178" s="651"/>
      <c r="D1178" s="651"/>
      <c r="E1178" s="652" t="str">
        <f t="shared" si="56"/>
        <v/>
      </c>
      <c r="F1178" s="375" t="str">
        <f t="shared" si="57"/>
        <v>否</v>
      </c>
      <c r="G1178" s="624" t="str">
        <f t="shared" si="58"/>
        <v>项</v>
      </c>
    </row>
    <row r="1179" s="624" customFormat="1" ht="18" customHeight="1" spans="1:7">
      <c r="A1179" s="653">
        <v>2210113</v>
      </c>
      <c r="B1179" s="650" t="s">
        <v>987</v>
      </c>
      <c r="C1179" s="651"/>
      <c r="D1179" s="651"/>
      <c r="E1179" s="652" t="str">
        <f t="shared" si="56"/>
        <v/>
      </c>
      <c r="F1179" s="375" t="str">
        <f t="shared" si="57"/>
        <v>否</v>
      </c>
      <c r="G1179" s="624" t="str">
        <f t="shared" si="58"/>
        <v>项</v>
      </c>
    </row>
    <row r="1180" s="624" customFormat="1" ht="18" customHeight="1" spans="1:7">
      <c r="A1180" s="649">
        <v>2210199</v>
      </c>
      <c r="B1180" s="650" t="s">
        <v>988</v>
      </c>
      <c r="C1180" s="651">
        <v>0</v>
      </c>
      <c r="D1180" s="651"/>
      <c r="E1180" s="652" t="str">
        <f t="shared" si="56"/>
        <v/>
      </c>
      <c r="F1180" s="375" t="str">
        <f t="shared" si="57"/>
        <v>否</v>
      </c>
      <c r="G1180" s="624" t="str">
        <f t="shared" si="58"/>
        <v>项</v>
      </c>
    </row>
    <row r="1181" s="625" customFormat="1" ht="18" customHeight="1" spans="1:7">
      <c r="A1181" s="644">
        <v>22102</v>
      </c>
      <c r="B1181" s="648" t="s">
        <v>989</v>
      </c>
      <c r="C1181" s="646">
        <f>SUM(C1182:C1184)</f>
        <v>4538</v>
      </c>
      <c r="D1181" s="646">
        <f>((((SUM(D1182:D1184))+0)+0)+0)+0</f>
        <v>10136</v>
      </c>
      <c r="E1181" s="647">
        <f t="shared" si="56"/>
        <v>1.234</v>
      </c>
      <c r="F1181" s="382" t="str">
        <f t="shared" si="57"/>
        <v>是</v>
      </c>
      <c r="G1181" s="625" t="str">
        <f t="shared" si="58"/>
        <v>款</v>
      </c>
    </row>
    <row r="1182" s="624" customFormat="1" ht="18" customHeight="1" spans="1:7">
      <c r="A1182" s="649">
        <v>2210201</v>
      </c>
      <c r="B1182" s="650" t="s">
        <v>990</v>
      </c>
      <c r="C1182" s="651">
        <v>4538</v>
      </c>
      <c r="D1182" s="651">
        <v>10136</v>
      </c>
      <c r="E1182" s="652">
        <f t="shared" si="56"/>
        <v>1.234</v>
      </c>
      <c r="F1182" s="375" t="str">
        <f t="shared" si="57"/>
        <v>是</v>
      </c>
      <c r="G1182" s="624" t="str">
        <f t="shared" si="58"/>
        <v>项</v>
      </c>
    </row>
    <row r="1183" s="624" customFormat="1" ht="18" customHeight="1" spans="1:7">
      <c r="A1183" s="649">
        <v>2210202</v>
      </c>
      <c r="B1183" s="650" t="s">
        <v>991</v>
      </c>
      <c r="C1183" s="651"/>
      <c r="D1183" s="651"/>
      <c r="E1183" s="652" t="str">
        <f t="shared" si="56"/>
        <v/>
      </c>
      <c r="F1183" s="375" t="str">
        <f t="shared" si="57"/>
        <v>否</v>
      </c>
      <c r="G1183" s="624" t="str">
        <f t="shared" si="58"/>
        <v>项</v>
      </c>
    </row>
    <row r="1184" s="624" customFormat="1" ht="18" customHeight="1" spans="1:7">
      <c r="A1184" s="649">
        <v>2210203</v>
      </c>
      <c r="B1184" s="650" t="s">
        <v>992</v>
      </c>
      <c r="C1184" s="651"/>
      <c r="D1184" s="651"/>
      <c r="E1184" s="652" t="str">
        <f t="shared" si="56"/>
        <v/>
      </c>
      <c r="F1184" s="375" t="str">
        <f t="shared" si="57"/>
        <v>否</v>
      </c>
      <c r="G1184" s="624" t="str">
        <f t="shared" si="58"/>
        <v>项</v>
      </c>
    </row>
    <row r="1185" s="625" customFormat="1" ht="18" customHeight="1" spans="1:7">
      <c r="A1185" s="644">
        <v>22103</v>
      </c>
      <c r="B1185" s="648" t="s">
        <v>993</v>
      </c>
      <c r="C1185" s="646">
        <f>SUM(C1186:C1188)</f>
        <v>0</v>
      </c>
      <c r="D1185" s="646">
        <f>((((SUM(D1186:D1188))+0)+0)+0)+0</f>
        <v>0</v>
      </c>
      <c r="E1185" s="647" t="str">
        <f t="shared" si="56"/>
        <v/>
      </c>
      <c r="F1185" s="382" t="str">
        <f t="shared" si="57"/>
        <v>否</v>
      </c>
      <c r="G1185" s="625" t="str">
        <f t="shared" si="58"/>
        <v>款</v>
      </c>
    </row>
    <row r="1186" s="624" customFormat="1" ht="18" customHeight="1" spans="1:7">
      <c r="A1186" s="649">
        <v>2210301</v>
      </c>
      <c r="B1186" s="650" t="s">
        <v>994</v>
      </c>
      <c r="C1186" s="651"/>
      <c r="D1186" s="651"/>
      <c r="E1186" s="652" t="str">
        <f t="shared" si="56"/>
        <v/>
      </c>
      <c r="F1186" s="375" t="str">
        <f t="shared" si="57"/>
        <v>否</v>
      </c>
      <c r="G1186" s="624" t="str">
        <f t="shared" si="58"/>
        <v>项</v>
      </c>
    </row>
    <row r="1187" s="624" customFormat="1" ht="18" customHeight="1" spans="1:7">
      <c r="A1187" s="649">
        <v>2210302</v>
      </c>
      <c r="B1187" s="650" t="s">
        <v>995</v>
      </c>
      <c r="C1187" s="651"/>
      <c r="D1187" s="651"/>
      <c r="E1187" s="652" t="str">
        <f t="shared" si="56"/>
        <v/>
      </c>
      <c r="F1187" s="375" t="str">
        <f t="shared" si="57"/>
        <v>否</v>
      </c>
      <c r="G1187" s="624" t="str">
        <f t="shared" si="58"/>
        <v>项</v>
      </c>
    </row>
    <row r="1188" s="624" customFormat="1" ht="18" customHeight="1" spans="1:7">
      <c r="A1188" s="649">
        <v>2210399</v>
      </c>
      <c r="B1188" s="650" t="s">
        <v>996</v>
      </c>
      <c r="C1188" s="651"/>
      <c r="D1188" s="651"/>
      <c r="E1188" s="652" t="str">
        <f t="shared" si="56"/>
        <v/>
      </c>
      <c r="F1188" s="375" t="str">
        <f t="shared" si="57"/>
        <v>否</v>
      </c>
      <c r="G1188" s="624" t="str">
        <f t="shared" si="58"/>
        <v>项</v>
      </c>
    </row>
    <row r="1189" s="625" customFormat="1" ht="18" customHeight="1" spans="1:7">
      <c r="A1189" s="644">
        <v>222</v>
      </c>
      <c r="B1189" s="645" t="s">
        <v>110</v>
      </c>
      <c r="C1189" s="646">
        <f>SUM(C1190,C1208,C1215,C1221)</f>
        <v>213</v>
      </c>
      <c r="D1189" s="646">
        <f>SUM(D1190,D1208,D1215,D1221)</f>
        <v>213</v>
      </c>
      <c r="E1189" s="647">
        <f t="shared" si="56"/>
        <v>0</v>
      </c>
      <c r="F1189" s="382" t="str">
        <f t="shared" si="57"/>
        <v>是</v>
      </c>
      <c r="G1189" s="625" t="str">
        <f t="shared" si="58"/>
        <v>类</v>
      </c>
    </row>
    <row r="1190" s="625" customFormat="1" ht="18" customHeight="1" spans="1:7">
      <c r="A1190" s="644">
        <v>22201</v>
      </c>
      <c r="B1190" s="648" t="s">
        <v>997</v>
      </c>
      <c r="C1190" s="646">
        <f>SUM(C1191:C1207)</f>
        <v>213</v>
      </c>
      <c r="D1190" s="646">
        <f>((((SUM(D1191:D1207))+0)+0)+0)+0</f>
        <v>213</v>
      </c>
      <c r="E1190" s="647">
        <f t="shared" si="56"/>
        <v>0</v>
      </c>
      <c r="F1190" s="382" t="str">
        <f t="shared" si="57"/>
        <v>是</v>
      </c>
      <c r="G1190" s="625" t="str">
        <f t="shared" si="58"/>
        <v>款</v>
      </c>
    </row>
    <row r="1191" s="624" customFormat="1" ht="18" customHeight="1" spans="1:7">
      <c r="A1191" s="649">
        <v>2220101</v>
      </c>
      <c r="B1191" s="650" t="s">
        <v>142</v>
      </c>
      <c r="C1191" s="651"/>
      <c r="D1191" s="651"/>
      <c r="E1191" s="652" t="str">
        <f t="shared" si="56"/>
        <v/>
      </c>
      <c r="F1191" s="375" t="str">
        <f t="shared" si="57"/>
        <v>否</v>
      </c>
      <c r="G1191" s="624" t="str">
        <f t="shared" si="58"/>
        <v>项</v>
      </c>
    </row>
    <row r="1192" s="624" customFormat="1" ht="18" customHeight="1" spans="1:7">
      <c r="A1192" s="649">
        <v>2220102</v>
      </c>
      <c r="B1192" s="650" t="s">
        <v>143</v>
      </c>
      <c r="C1192" s="651"/>
      <c r="D1192" s="651"/>
      <c r="E1192" s="652" t="str">
        <f t="shared" si="56"/>
        <v/>
      </c>
      <c r="F1192" s="375" t="str">
        <f t="shared" si="57"/>
        <v>否</v>
      </c>
      <c r="G1192" s="624" t="str">
        <f t="shared" si="58"/>
        <v>项</v>
      </c>
    </row>
    <row r="1193" s="624" customFormat="1" ht="18" customHeight="1" spans="1:7">
      <c r="A1193" s="649">
        <v>2220103</v>
      </c>
      <c r="B1193" s="650" t="s">
        <v>144</v>
      </c>
      <c r="C1193" s="651"/>
      <c r="D1193" s="651"/>
      <c r="E1193" s="652" t="str">
        <f t="shared" si="56"/>
        <v/>
      </c>
      <c r="F1193" s="375" t="str">
        <f t="shared" si="57"/>
        <v>否</v>
      </c>
      <c r="G1193" s="624" t="str">
        <f t="shared" si="58"/>
        <v>项</v>
      </c>
    </row>
    <row r="1194" s="624" customFormat="1" ht="18" customHeight="1" spans="1:7">
      <c r="A1194" s="649">
        <v>2220104</v>
      </c>
      <c r="B1194" s="650" t="s">
        <v>998</v>
      </c>
      <c r="C1194" s="651"/>
      <c r="D1194" s="651"/>
      <c r="E1194" s="652" t="str">
        <f t="shared" si="56"/>
        <v/>
      </c>
      <c r="F1194" s="375" t="str">
        <f t="shared" si="57"/>
        <v>否</v>
      </c>
      <c r="G1194" s="624" t="str">
        <f t="shared" si="58"/>
        <v>项</v>
      </c>
    </row>
    <row r="1195" s="624" customFormat="1" ht="18" customHeight="1" spans="1:7">
      <c r="A1195" s="649">
        <v>2220105</v>
      </c>
      <c r="B1195" s="650" t="s">
        <v>999</v>
      </c>
      <c r="C1195" s="651"/>
      <c r="D1195" s="651"/>
      <c r="E1195" s="652" t="str">
        <f t="shared" si="56"/>
        <v/>
      </c>
      <c r="F1195" s="375" t="str">
        <f t="shared" si="57"/>
        <v>否</v>
      </c>
      <c r="G1195" s="624" t="str">
        <f t="shared" si="58"/>
        <v>项</v>
      </c>
    </row>
    <row r="1196" s="624" customFormat="1" ht="18" customHeight="1" spans="1:7">
      <c r="A1196" s="649">
        <v>2220106</v>
      </c>
      <c r="B1196" s="650" t="s">
        <v>1000</v>
      </c>
      <c r="C1196" s="651"/>
      <c r="D1196" s="651"/>
      <c r="E1196" s="652" t="str">
        <f t="shared" si="56"/>
        <v/>
      </c>
      <c r="F1196" s="375" t="str">
        <f t="shared" si="57"/>
        <v>否</v>
      </c>
      <c r="G1196" s="624" t="str">
        <f t="shared" si="58"/>
        <v>项</v>
      </c>
    </row>
    <row r="1197" s="624" customFormat="1" ht="18" customHeight="1" spans="1:7">
      <c r="A1197" s="649">
        <v>2220107</v>
      </c>
      <c r="B1197" s="650" t="s">
        <v>1001</v>
      </c>
      <c r="C1197" s="651"/>
      <c r="D1197" s="651"/>
      <c r="E1197" s="652" t="str">
        <f t="shared" si="56"/>
        <v/>
      </c>
      <c r="F1197" s="375" t="str">
        <f t="shared" si="57"/>
        <v>否</v>
      </c>
      <c r="G1197" s="624" t="str">
        <f t="shared" si="58"/>
        <v>项</v>
      </c>
    </row>
    <row r="1198" s="624" customFormat="1" ht="18" customHeight="1" spans="1:7">
      <c r="A1198" s="649">
        <v>2220112</v>
      </c>
      <c r="B1198" s="650" t="s">
        <v>1002</v>
      </c>
      <c r="C1198" s="651"/>
      <c r="D1198" s="651"/>
      <c r="E1198" s="652" t="str">
        <f t="shared" si="56"/>
        <v/>
      </c>
      <c r="F1198" s="375" t="str">
        <f t="shared" si="57"/>
        <v>否</v>
      </c>
      <c r="G1198" s="624" t="str">
        <f t="shared" si="58"/>
        <v>项</v>
      </c>
    </row>
    <row r="1199" s="624" customFormat="1" ht="18" customHeight="1" spans="1:7">
      <c r="A1199" s="649">
        <v>2220113</v>
      </c>
      <c r="B1199" s="650" t="s">
        <v>1003</v>
      </c>
      <c r="C1199" s="651"/>
      <c r="D1199" s="651"/>
      <c r="E1199" s="652" t="str">
        <f t="shared" si="56"/>
        <v/>
      </c>
      <c r="F1199" s="375" t="str">
        <f t="shared" si="57"/>
        <v>否</v>
      </c>
      <c r="G1199" s="624" t="str">
        <f t="shared" si="58"/>
        <v>项</v>
      </c>
    </row>
    <row r="1200" s="624" customFormat="1" ht="18" customHeight="1" spans="1:7">
      <c r="A1200" s="649">
        <v>2220114</v>
      </c>
      <c r="B1200" s="650" t="s">
        <v>1004</v>
      </c>
      <c r="C1200" s="651"/>
      <c r="D1200" s="651"/>
      <c r="E1200" s="652" t="str">
        <f t="shared" si="56"/>
        <v/>
      </c>
      <c r="F1200" s="375" t="str">
        <f t="shared" si="57"/>
        <v>否</v>
      </c>
      <c r="G1200" s="624" t="str">
        <f t="shared" si="58"/>
        <v>项</v>
      </c>
    </row>
    <row r="1201" s="624" customFormat="1" ht="18" customHeight="1" spans="1:7">
      <c r="A1201" s="649">
        <v>2220115</v>
      </c>
      <c r="B1201" s="650" t="s">
        <v>1005</v>
      </c>
      <c r="C1201" s="651">
        <v>213</v>
      </c>
      <c r="D1201" s="651">
        <v>213</v>
      </c>
      <c r="E1201" s="652">
        <f t="shared" si="56"/>
        <v>0</v>
      </c>
      <c r="F1201" s="375" t="str">
        <f t="shared" si="57"/>
        <v>是</v>
      </c>
      <c r="G1201" s="624" t="str">
        <f t="shared" si="58"/>
        <v>项</v>
      </c>
    </row>
    <row r="1202" s="624" customFormat="1" ht="18" customHeight="1" spans="1:7">
      <c r="A1202" s="649">
        <v>2220118</v>
      </c>
      <c r="B1202" s="650" t="s">
        <v>1006</v>
      </c>
      <c r="C1202" s="651"/>
      <c r="D1202" s="651"/>
      <c r="E1202" s="652" t="str">
        <f t="shared" si="56"/>
        <v/>
      </c>
      <c r="F1202" s="375" t="str">
        <f t="shared" si="57"/>
        <v>否</v>
      </c>
      <c r="G1202" s="624" t="str">
        <f t="shared" si="58"/>
        <v>项</v>
      </c>
    </row>
    <row r="1203" s="624" customFormat="1" ht="18" customHeight="1" spans="1:7">
      <c r="A1203" s="653">
        <v>2220119</v>
      </c>
      <c r="B1203" s="660" t="s">
        <v>1007</v>
      </c>
      <c r="C1203" s="651"/>
      <c r="D1203" s="651"/>
      <c r="E1203" s="652" t="str">
        <f t="shared" si="56"/>
        <v/>
      </c>
      <c r="F1203" s="375" t="str">
        <f t="shared" si="57"/>
        <v>否</v>
      </c>
      <c r="G1203" s="624" t="str">
        <f t="shared" si="58"/>
        <v>项</v>
      </c>
    </row>
    <row r="1204" s="624" customFormat="1" ht="18" customHeight="1" spans="1:7">
      <c r="A1204" s="653">
        <v>2220120</v>
      </c>
      <c r="B1204" s="660" t="s">
        <v>1008</v>
      </c>
      <c r="C1204" s="651"/>
      <c r="D1204" s="651"/>
      <c r="E1204" s="652" t="str">
        <f t="shared" si="56"/>
        <v/>
      </c>
      <c r="F1204" s="375" t="str">
        <f t="shared" si="57"/>
        <v>否</v>
      </c>
      <c r="G1204" s="624" t="str">
        <f t="shared" si="58"/>
        <v>项</v>
      </c>
    </row>
    <row r="1205" s="624" customFormat="1" ht="18" customHeight="1" spans="1:7">
      <c r="A1205" s="653">
        <v>2220121</v>
      </c>
      <c r="B1205" s="660" t="s">
        <v>1009</v>
      </c>
      <c r="C1205" s="651"/>
      <c r="D1205" s="651"/>
      <c r="E1205" s="652" t="str">
        <f t="shared" si="56"/>
        <v/>
      </c>
      <c r="F1205" s="375" t="str">
        <f t="shared" si="57"/>
        <v>否</v>
      </c>
      <c r="G1205" s="624" t="str">
        <f t="shared" si="58"/>
        <v>项</v>
      </c>
    </row>
    <row r="1206" s="624" customFormat="1" ht="18" customHeight="1" spans="1:7">
      <c r="A1206" s="649">
        <v>2220150</v>
      </c>
      <c r="B1206" s="650" t="s">
        <v>151</v>
      </c>
      <c r="C1206" s="651"/>
      <c r="D1206" s="651"/>
      <c r="E1206" s="652" t="str">
        <f t="shared" si="56"/>
        <v/>
      </c>
      <c r="F1206" s="375" t="str">
        <f t="shared" si="57"/>
        <v>否</v>
      </c>
      <c r="G1206" s="624" t="str">
        <f t="shared" si="58"/>
        <v>项</v>
      </c>
    </row>
    <row r="1207" s="624" customFormat="1" ht="18" customHeight="1" spans="1:7">
      <c r="A1207" s="649">
        <v>2220199</v>
      </c>
      <c r="B1207" s="650" t="s">
        <v>1010</v>
      </c>
      <c r="C1207" s="651"/>
      <c r="D1207" s="651"/>
      <c r="E1207" s="652" t="str">
        <f t="shared" si="56"/>
        <v/>
      </c>
      <c r="F1207" s="375" t="str">
        <f t="shared" si="57"/>
        <v>否</v>
      </c>
      <c r="G1207" s="624" t="str">
        <f t="shared" si="58"/>
        <v>项</v>
      </c>
    </row>
    <row r="1208" s="625" customFormat="1" ht="18" customHeight="1" spans="1:7">
      <c r="A1208" s="644">
        <v>22203</v>
      </c>
      <c r="B1208" s="648" t="s">
        <v>1011</v>
      </c>
      <c r="C1208" s="654">
        <f>SUM(C1209:C1214)</f>
        <v>0</v>
      </c>
      <c r="D1208" s="654">
        <f>((((SUM(D1209:D1214))+0)+0)+0)+0</f>
        <v>0</v>
      </c>
      <c r="E1208" s="647" t="str">
        <f t="shared" si="56"/>
        <v/>
      </c>
      <c r="F1208" s="382" t="str">
        <f t="shared" si="57"/>
        <v>否</v>
      </c>
      <c r="G1208" s="625" t="str">
        <f t="shared" si="58"/>
        <v>款</v>
      </c>
    </row>
    <row r="1209" s="624" customFormat="1" ht="18" customHeight="1" spans="1:7">
      <c r="A1209" s="649">
        <v>2220301</v>
      </c>
      <c r="B1209" s="650" t="s">
        <v>1012</v>
      </c>
      <c r="C1209" s="651"/>
      <c r="D1209" s="651"/>
      <c r="E1209" s="652" t="str">
        <f t="shared" si="56"/>
        <v/>
      </c>
      <c r="F1209" s="375" t="str">
        <f t="shared" si="57"/>
        <v>否</v>
      </c>
      <c r="G1209" s="624" t="str">
        <f t="shared" si="58"/>
        <v>项</v>
      </c>
    </row>
    <row r="1210" s="624" customFormat="1" ht="18" customHeight="1" spans="1:7">
      <c r="A1210" s="649">
        <v>2220303</v>
      </c>
      <c r="B1210" s="650" t="s">
        <v>1013</v>
      </c>
      <c r="C1210" s="651"/>
      <c r="D1210" s="651"/>
      <c r="E1210" s="652" t="str">
        <f t="shared" si="56"/>
        <v/>
      </c>
      <c r="F1210" s="375" t="str">
        <f t="shared" si="57"/>
        <v>否</v>
      </c>
      <c r="G1210" s="624" t="str">
        <f t="shared" si="58"/>
        <v>项</v>
      </c>
    </row>
    <row r="1211" s="624" customFormat="1" ht="18" customHeight="1" spans="1:7">
      <c r="A1211" s="649">
        <v>2220304</v>
      </c>
      <c r="B1211" s="650" t="s">
        <v>1014</v>
      </c>
      <c r="C1211" s="651"/>
      <c r="D1211" s="651"/>
      <c r="E1211" s="652" t="str">
        <f t="shared" si="56"/>
        <v/>
      </c>
      <c r="F1211" s="375" t="str">
        <f t="shared" si="57"/>
        <v>否</v>
      </c>
      <c r="G1211" s="624" t="str">
        <f t="shared" si="58"/>
        <v>项</v>
      </c>
    </row>
    <row r="1212" s="624" customFormat="1" ht="18" customHeight="1" spans="1:7">
      <c r="A1212" s="653">
        <v>2220305</v>
      </c>
      <c r="B1212" s="660" t="s">
        <v>1015</v>
      </c>
      <c r="C1212" s="651"/>
      <c r="D1212" s="651"/>
      <c r="E1212" s="652" t="str">
        <f t="shared" si="56"/>
        <v/>
      </c>
      <c r="F1212" s="375" t="str">
        <f t="shared" si="57"/>
        <v>否</v>
      </c>
      <c r="G1212" s="624" t="str">
        <f t="shared" si="58"/>
        <v>项</v>
      </c>
    </row>
    <row r="1213" s="624" customFormat="1" ht="18" customHeight="1" spans="1:7">
      <c r="A1213" s="653">
        <v>2220306</v>
      </c>
      <c r="B1213" s="660" t="s">
        <v>1016</v>
      </c>
      <c r="C1213" s="651"/>
      <c r="D1213" s="651"/>
      <c r="E1213" s="652" t="str">
        <f t="shared" si="56"/>
        <v/>
      </c>
      <c r="F1213" s="375" t="str">
        <f t="shared" si="57"/>
        <v>否</v>
      </c>
      <c r="G1213" s="624" t="str">
        <f t="shared" si="58"/>
        <v>项</v>
      </c>
    </row>
    <row r="1214" s="624" customFormat="1" ht="18" customHeight="1" spans="1:7">
      <c r="A1214" s="649">
        <v>2220399</v>
      </c>
      <c r="B1214" s="650" t="s">
        <v>1017</v>
      </c>
      <c r="C1214" s="651"/>
      <c r="D1214" s="651"/>
      <c r="E1214" s="652" t="str">
        <f t="shared" si="56"/>
        <v/>
      </c>
      <c r="F1214" s="375" t="str">
        <f t="shared" si="57"/>
        <v>否</v>
      </c>
      <c r="G1214" s="624" t="str">
        <f t="shared" si="58"/>
        <v>项</v>
      </c>
    </row>
    <row r="1215" s="625" customFormat="1" ht="18" customHeight="1" spans="1:7">
      <c r="A1215" s="644">
        <v>22204</v>
      </c>
      <c r="B1215" s="648" t="s">
        <v>1018</v>
      </c>
      <c r="C1215" s="654">
        <f>SUM(C1216:C1220)</f>
        <v>0</v>
      </c>
      <c r="D1215" s="654">
        <f>((((SUM(D1216:D1220))+0)+0)+0)+0</f>
        <v>0</v>
      </c>
      <c r="E1215" s="647" t="str">
        <f t="shared" si="56"/>
        <v/>
      </c>
      <c r="F1215" s="382" t="str">
        <f t="shared" si="57"/>
        <v>否</v>
      </c>
      <c r="G1215" s="625" t="str">
        <f t="shared" si="58"/>
        <v>款</v>
      </c>
    </row>
    <row r="1216" s="624" customFormat="1" ht="18" customHeight="1" spans="1:7">
      <c r="A1216" s="649">
        <v>2220401</v>
      </c>
      <c r="B1216" s="650" t="s">
        <v>1019</v>
      </c>
      <c r="C1216" s="651"/>
      <c r="D1216" s="651"/>
      <c r="E1216" s="652" t="str">
        <f t="shared" si="56"/>
        <v/>
      </c>
      <c r="F1216" s="375" t="str">
        <f t="shared" si="57"/>
        <v>否</v>
      </c>
      <c r="G1216" s="624" t="str">
        <f t="shared" si="58"/>
        <v>项</v>
      </c>
    </row>
    <row r="1217" s="624" customFormat="1" ht="18" customHeight="1" spans="1:7">
      <c r="A1217" s="649">
        <v>2220402</v>
      </c>
      <c r="B1217" s="650" t="s">
        <v>1020</v>
      </c>
      <c r="C1217" s="651"/>
      <c r="D1217" s="651"/>
      <c r="E1217" s="652" t="str">
        <f t="shared" si="56"/>
        <v/>
      </c>
      <c r="F1217" s="375" t="str">
        <f t="shared" si="57"/>
        <v>否</v>
      </c>
      <c r="G1217" s="624" t="str">
        <f t="shared" si="58"/>
        <v>项</v>
      </c>
    </row>
    <row r="1218" s="624" customFormat="1" ht="18" customHeight="1" spans="1:7">
      <c r="A1218" s="649">
        <v>2220403</v>
      </c>
      <c r="B1218" s="650" t="s">
        <v>1021</v>
      </c>
      <c r="C1218" s="651">
        <v>0</v>
      </c>
      <c r="D1218" s="651"/>
      <c r="E1218" s="652" t="str">
        <f t="shared" si="56"/>
        <v/>
      </c>
      <c r="F1218" s="375" t="str">
        <f t="shared" si="57"/>
        <v>否</v>
      </c>
      <c r="G1218" s="624" t="str">
        <f t="shared" si="58"/>
        <v>项</v>
      </c>
    </row>
    <row r="1219" s="624" customFormat="1" ht="18" customHeight="1" spans="1:7">
      <c r="A1219" s="649">
        <v>2220404</v>
      </c>
      <c r="B1219" s="650" t="s">
        <v>1022</v>
      </c>
      <c r="C1219" s="651"/>
      <c r="D1219" s="651"/>
      <c r="E1219" s="652" t="str">
        <f t="shared" si="56"/>
        <v/>
      </c>
      <c r="F1219" s="375" t="str">
        <f t="shared" si="57"/>
        <v>否</v>
      </c>
      <c r="G1219" s="624" t="str">
        <f t="shared" si="58"/>
        <v>项</v>
      </c>
    </row>
    <row r="1220" s="624" customFormat="1" ht="18" customHeight="1" spans="1:7">
      <c r="A1220" s="649">
        <v>2220499</v>
      </c>
      <c r="B1220" s="650" t="s">
        <v>1023</v>
      </c>
      <c r="C1220" s="651"/>
      <c r="D1220" s="651"/>
      <c r="E1220" s="652" t="str">
        <f t="shared" ref="E1220:E1283" si="59">IF(C1220=0,"",IFERROR(D1220/C1220-1,0))</f>
        <v/>
      </c>
      <c r="F1220" s="375" t="str">
        <f t="shared" ref="F1220:F1273" si="60">IF(LEN(A1220)=3,"是",IF(B1220&lt;&gt;"",IF(SUM(C1220:D1220)&lt;&gt;0,"是","否"),"是"))</f>
        <v>否</v>
      </c>
      <c r="G1220" s="624" t="str">
        <f t="shared" ref="G1220:G1273" si="61">IF(LEN(A1220)=3,"类",IF(LEN(A1220)=5,"款","项"))</f>
        <v>项</v>
      </c>
    </row>
    <row r="1221" s="625" customFormat="1" ht="18" customHeight="1" spans="1:7">
      <c r="A1221" s="644">
        <v>22205</v>
      </c>
      <c r="B1221" s="648" t="s">
        <v>1024</v>
      </c>
      <c r="C1221" s="646">
        <f>SUM(C1222:C1233)</f>
        <v>0</v>
      </c>
      <c r="D1221" s="646">
        <f>((((SUM(D1222:D1233))+0)+0)+0)+0</f>
        <v>0</v>
      </c>
      <c r="E1221" s="647" t="str">
        <f t="shared" si="59"/>
        <v/>
      </c>
      <c r="F1221" s="382" t="str">
        <f t="shared" si="60"/>
        <v>否</v>
      </c>
      <c r="G1221" s="625" t="str">
        <f t="shared" si="61"/>
        <v>款</v>
      </c>
    </row>
    <row r="1222" s="624" customFormat="1" ht="18" customHeight="1" spans="1:7">
      <c r="A1222" s="649">
        <v>2220501</v>
      </c>
      <c r="B1222" s="650" t="s">
        <v>1025</v>
      </c>
      <c r="C1222" s="651"/>
      <c r="D1222" s="651"/>
      <c r="E1222" s="652" t="str">
        <f t="shared" si="59"/>
        <v/>
      </c>
      <c r="F1222" s="375" t="str">
        <f t="shared" si="60"/>
        <v>否</v>
      </c>
      <c r="G1222" s="624" t="str">
        <f t="shared" si="61"/>
        <v>项</v>
      </c>
    </row>
    <row r="1223" s="624" customFormat="1" ht="18" customHeight="1" spans="1:7">
      <c r="A1223" s="649">
        <v>2220502</v>
      </c>
      <c r="B1223" s="650" t="s">
        <v>1026</v>
      </c>
      <c r="C1223" s="651"/>
      <c r="D1223" s="651"/>
      <c r="E1223" s="652" t="str">
        <f t="shared" si="59"/>
        <v/>
      </c>
      <c r="F1223" s="375" t="str">
        <f t="shared" si="60"/>
        <v>否</v>
      </c>
      <c r="G1223" s="624" t="str">
        <f t="shared" si="61"/>
        <v>项</v>
      </c>
    </row>
    <row r="1224" s="624" customFormat="1" ht="18" customHeight="1" spans="1:7">
      <c r="A1224" s="649">
        <v>2220503</v>
      </c>
      <c r="B1224" s="650" t="s">
        <v>1027</v>
      </c>
      <c r="C1224" s="651"/>
      <c r="D1224" s="651"/>
      <c r="E1224" s="652" t="str">
        <f t="shared" si="59"/>
        <v/>
      </c>
      <c r="F1224" s="375" t="str">
        <f t="shared" si="60"/>
        <v>否</v>
      </c>
      <c r="G1224" s="624" t="str">
        <f t="shared" si="61"/>
        <v>项</v>
      </c>
    </row>
    <row r="1225" s="624" customFormat="1" ht="18" customHeight="1" spans="1:7">
      <c r="A1225" s="649">
        <v>2220504</v>
      </c>
      <c r="B1225" s="650" t="s">
        <v>1028</v>
      </c>
      <c r="C1225" s="651"/>
      <c r="D1225" s="651"/>
      <c r="E1225" s="652" t="str">
        <f t="shared" si="59"/>
        <v/>
      </c>
      <c r="F1225" s="375" t="str">
        <f t="shared" si="60"/>
        <v>否</v>
      </c>
      <c r="G1225" s="624" t="str">
        <f t="shared" si="61"/>
        <v>项</v>
      </c>
    </row>
    <row r="1226" s="624" customFormat="1" ht="18" customHeight="1" spans="1:7">
      <c r="A1226" s="649">
        <v>2220505</v>
      </c>
      <c r="B1226" s="650" t="s">
        <v>1029</v>
      </c>
      <c r="C1226" s="651"/>
      <c r="D1226" s="651"/>
      <c r="E1226" s="652" t="str">
        <f t="shared" si="59"/>
        <v/>
      </c>
      <c r="F1226" s="375" t="str">
        <f t="shared" si="60"/>
        <v>否</v>
      </c>
      <c r="G1226" s="624" t="str">
        <f t="shared" si="61"/>
        <v>项</v>
      </c>
    </row>
    <row r="1227" s="624" customFormat="1" ht="18" customHeight="1" spans="1:7">
      <c r="A1227" s="649">
        <v>2220506</v>
      </c>
      <c r="B1227" s="650" t="s">
        <v>1030</v>
      </c>
      <c r="C1227" s="651"/>
      <c r="D1227" s="651"/>
      <c r="E1227" s="652" t="str">
        <f t="shared" si="59"/>
        <v/>
      </c>
      <c r="F1227" s="375" t="str">
        <f t="shared" si="60"/>
        <v>否</v>
      </c>
      <c r="G1227" s="624" t="str">
        <f t="shared" si="61"/>
        <v>项</v>
      </c>
    </row>
    <row r="1228" s="624" customFormat="1" ht="18" customHeight="1" spans="1:7">
      <c r="A1228" s="649">
        <v>2220507</v>
      </c>
      <c r="B1228" s="650" t="s">
        <v>1031</v>
      </c>
      <c r="C1228" s="651"/>
      <c r="D1228" s="651"/>
      <c r="E1228" s="652" t="str">
        <f t="shared" si="59"/>
        <v/>
      </c>
      <c r="F1228" s="375" t="str">
        <f t="shared" si="60"/>
        <v>否</v>
      </c>
      <c r="G1228" s="624" t="str">
        <f t="shared" si="61"/>
        <v>项</v>
      </c>
    </row>
    <row r="1229" s="624" customFormat="1" ht="18" customHeight="1" spans="1:7">
      <c r="A1229" s="649">
        <v>2220508</v>
      </c>
      <c r="B1229" s="650" t="s">
        <v>1032</v>
      </c>
      <c r="C1229" s="651"/>
      <c r="D1229" s="651"/>
      <c r="E1229" s="652" t="str">
        <f t="shared" si="59"/>
        <v/>
      </c>
      <c r="F1229" s="375" t="str">
        <f t="shared" si="60"/>
        <v>否</v>
      </c>
      <c r="G1229" s="624" t="str">
        <f t="shared" si="61"/>
        <v>项</v>
      </c>
    </row>
    <row r="1230" s="624" customFormat="1" ht="18" customHeight="1" spans="1:7">
      <c r="A1230" s="649">
        <v>2220509</v>
      </c>
      <c r="B1230" s="650" t="s">
        <v>1033</v>
      </c>
      <c r="C1230" s="651"/>
      <c r="D1230" s="651"/>
      <c r="E1230" s="652" t="str">
        <f t="shared" si="59"/>
        <v/>
      </c>
      <c r="F1230" s="375" t="str">
        <f t="shared" si="60"/>
        <v>否</v>
      </c>
      <c r="G1230" s="624" t="str">
        <f t="shared" si="61"/>
        <v>项</v>
      </c>
    </row>
    <row r="1231" s="624" customFormat="1" ht="18" customHeight="1" spans="1:7">
      <c r="A1231" s="649">
        <v>2220510</v>
      </c>
      <c r="B1231" s="650" t="s">
        <v>1034</v>
      </c>
      <c r="C1231" s="651"/>
      <c r="D1231" s="651"/>
      <c r="E1231" s="652" t="str">
        <f t="shared" si="59"/>
        <v/>
      </c>
      <c r="F1231" s="375" t="str">
        <f t="shared" si="60"/>
        <v>否</v>
      </c>
      <c r="G1231" s="624" t="str">
        <f t="shared" si="61"/>
        <v>项</v>
      </c>
    </row>
    <row r="1232" s="624" customFormat="1" ht="18" customHeight="1" spans="1:7">
      <c r="A1232" s="659">
        <v>2220511</v>
      </c>
      <c r="B1232" s="650" t="s">
        <v>1035</v>
      </c>
      <c r="C1232" s="651"/>
      <c r="D1232" s="651"/>
      <c r="E1232" s="652" t="str">
        <f t="shared" si="59"/>
        <v/>
      </c>
      <c r="F1232" s="375" t="str">
        <f t="shared" si="60"/>
        <v>否</v>
      </c>
      <c r="G1232" s="624" t="str">
        <f t="shared" si="61"/>
        <v>项</v>
      </c>
    </row>
    <row r="1233" s="624" customFormat="1" ht="18" customHeight="1" spans="1:7">
      <c r="A1233" s="649">
        <v>2220599</v>
      </c>
      <c r="B1233" s="650" t="s">
        <v>1036</v>
      </c>
      <c r="C1233" s="651"/>
      <c r="D1233" s="651"/>
      <c r="E1233" s="652" t="str">
        <f t="shared" si="59"/>
        <v/>
      </c>
      <c r="F1233" s="375" t="str">
        <f t="shared" si="60"/>
        <v>否</v>
      </c>
      <c r="G1233" s="624" t="str">
        <f t="shared" si="61"/>
        <v>项</v>
      </c>
    </row>
    <row r="1234" s="625" customFormat="1" ht="18" customHeight="1" spans="1:7">
      <c r="A1234" s="644">
        <v>224</v>
      </c>
      <c r="B1234" s="645" t="s">
        <v>112</v>
      </c>
      <c r="C1234" s="646">
        <f>SUM(C1235,C1246,C1253,C1261,C1274,C1278,C1282)</f>
        <v>1272</v>
      </c>
      <c r="D1234" s="646">
        <f>SUM(D1235,D1246,D1253,D1261,D1274,D1278,D1282)</f>
        <v>1581</v>
      </c>
      <c r="E1234" s="647">
        <f t="shared" si="59"/>
        <v>0.243</v>
      </c>
      <c r="F1234" s="382" t="str">
        <f t="shared" si="60"/>
        <v>是</v>
      </c>
      <c r="G1234" s="625" t="str">
        <f t="shared" si="61"/>
        <v>类</v>
      </c>
    </row>
    <row r="1235" s="625" customFormat="1" ht="18" customHeight="1" spans="1:7">
      <c r="A1235" s="644">
        <v>22401</v>
      </c>
      <c r="B1235" s="648" t="s">
        <v>1037</v>
      </c>
      <c r="C1235" s="646">
        <f>SUM(C1236:C1245)</f>
        <v>239</v>
      </c>
      <c r="D1235" s="646">
        <f>((((SUM(D1236:D1245))+0)+0)+0)+0</f>
        <v>439</v>
      </c>
      <c r="E1235" s="647">
        <f t="shared" si="59"/>
        <v>0.837</v>
      </c>
      <c r="F1235" s="382" t="str">
        <f t="shared" si="60"/>
        <v>是</v>
      </c>
      <c r="G1235" s="625" t="str">
        <f t="shared" si="61"/>
        <v>款</v>
      </c>
    </row>
    <row r="1236" s="624" customFormat="1" ht="18" customHeight="1" spans="1:7">
      <c r="A1236" s="649">
        <v>2240101</v>
      </c>
      <c r="B1236" s="650" t="s">
        <v>142</v>
      </c>
      <c r="C1236" s="651">
        <v>215</v>
      </c>
      <c r="D1236" s="651">
        <v>279</v>
      </c>
      <c r="E1236" s="652">
        <f t="shared" si="59"/>
        <v>0.298</v>
      </c>
      <c r="F1236" s="375" t="str">
        <f t="shared" si="60"/>
        <v>是</v>
      </c>
      <c r="G1236" s="624" t="str">
        <f t="shared" si="61"/>
        <v>项</v>
      </c>
    </row>
    <row r="1237" s="624" customFormat="1" ht="18" customHeight="1" spans="1:7">
      <c r="A1237" s="649">
        <v>2240102</v>
      </c>
      <c r="B1237" s="650" t="s">
        <v>143</v>
      </c>
      <c r="C1237" s="651"/>
      <c r="D1237" s="651"/>
      <c r="E1237" s="652" t="str">
        <f t="shared" si="59"/>
        <v/>
      </c>
      <c r="F1237" s="375" t="str">
        <f t="shared" si="60"/>
        <v>否</v>
      </c>
      <c r="G1237" s="624" t="str">
        <f t="shared" si="61"/>
        <v>项</v>
      </c>
    </row>
    <row r="1238" s="624" customFormat="1" ht="18" customHeight="1" spans="1:7">
      <c r="A1238" s="649">
        <v>2240103</v>
      </c>
      <c r="B1238" s="650" t="s">
        <v>144</v>
      </c>
      <c r="C1238" s="651"/>
      <c r="D1238" s="651"/>
      <c r="E1238" s="652" t="str">
        <f t="shared" si="59"/>
        <v/>
      </c>
      <c r="F1238" s="375" t="str">
        <f t="shared" si="60"/>
        <v>否</v>
      </c>
      <c r="G1238" s="624" t="str">
        <f t="shared" si="61"/>
        <v>项</v>
      </c>
    </row>
    <row r="1239" s="624" customFormat="1" ht="18" customHeight="1" spans="1:7">
      <c r="A1239" s="649">
        <v>2240104</v>
      </c>
      <c r="B1239" s="650" t="s">
        <v>1038</v>
      </c>
      <c r="C1239" s="651"/>
      <c r="D1239" s="651"/>
      <c r="E1239" s="652" t="str">
        <f t="shared" si="59"/>
        <v/>
      </c>
      <c r="F1239" s="375" t="str">
        <f t="shared" si="60"/>
        <v>否</v>
      </c>
      <c r="G1239" s="624" t="str">
        <f t="shared" si="61"/>
        <v>项</v>
      </c>
    </row>
    <row r="1240" s="624" customFormat="1" ht="18" customHeight="1" spans="1:7">
      <c r="A1240" s="649">
        <v>2240105</v>
      </c>
      <c r="B1240" s="650" t="s">
        <v>1039</v>
      </c>
      <c r="C1240" s="651"/>
      <c r="D1240" s="651"/>
      <c r="E1240" s="652" t="str">
        <f t="shared" si="59"/>
        <v/>
      </c>
      <c r="F1240" s="375" t="str">
        <f t="shared" si="60"/>
        <v>否</v>
      </c>
      <c r="G1240" s="624" t="str">
        <f t="shared" si="61"/>
        <v>项</v>
      </c>
    </row>
    <row r="1241" s="624" customFormat="1" ht="18" customHeight="1" spans="1:7">
      <c r="A1241" s="649">
        <v>2240106</v>
      </c>
      <c r="B1241" s="650" t="s">
        <v>1040</v>
      </c>
      <c r="C1241" s="651">
        <v>24</v>
      </c>
      <c r="D1241" s="651">
        <v>12</v>
      </c>
      <c r="E1241" s="652">
        <f t="shared" si="59"/>
        <v>-0.5</v>
      </c>
      <c r="F1241" s="375" t="str">
        <f t="shared" si="60"/>
        <v>是</v>
      </c>
      <c r="G1241" s="624" t="str">
        <f t="shared" si="61"/>
        <v>项</v>
      </c>
    </row>
    <row r="1242" s="624" customFormat="1" ht="18" customHeight="1" spans="1:7">
      <c r="A1242" s="649">
        <v>2240108</v>
      </c>
      <c r="B1242" s="650" t="s">
        <v>1041</v>
      </c>
      <c r="C1242" s="651">
        <v>0</v>
      </c>
      <c r="D1242" s="651">
        <v>148</v>
      </c>
      <c r="E1242" s="652" t="str">
        <f t="shared" si="59"/>
        <v/>
      </c>
      <c r="F1242" s="375" t="str">
        <f t="shared" si="60"/>
        <v>是</v>
      </c>
      <c r="G1242" s="624" t="str">
        <f t="shared" si="61"/>
        <v>项</v>
      </c>
    </row>
    <row r="1243" s="624" customFormat="1" ht="18" customHeight="1" spans="1:7">
      <c r="A1243" s="649">
        <v>2240109</v>
      </c>
      <c r="B1243" s="650" t="s">
        <v>1042</v>
      </c>
      <c r="C1243" s="651"/>
      <c r="D1243" s="651"/>
      <c r="E1243" s="652" t="str">
        <f t="shared" si="59"/>
        <v/>
      </c>
      <c r="F1243" s="375" t="str">
        <f t="shared" si="60"/>
        <v>否</v>
      </c>
      <c r="G1243" s="624" t="str">
        <f t="shared" si="61"/>
        <v>项</v>
      </c>
    </row>
    <row r="1244" s="624" customFormat="1" ht="18" customHeight="1" spans="1:7">
      <c r="A1244" s="649">
        <v>2240150</v>
      </c>
      <c r="B1244" s="650" t="s">
        <v>151</v>
      </c>
      <c r="C1244" s="651"/>
      <c r="D1244" s="651"/>
      <c r="E1244" s="652" t="str">
        <f t="shared" si="59"/>
        <v/>
      </c>
      <c r="F1244" s="375" t="str">
        <f t="shared" si="60"/>
        <v>否</v>
      </c>
      <c r="G1244" s="624" t="str">
        <f t="shared" si="61"/>
        <v>项</v>
      </c>
    </row>
    <row r="1245" s="624" customFormat="1" ht="18" customHeight="1" spans="1:7">
      <c r="A1245" s="649">
        <v>2240199</v>
      </c>
      <c r="B1245" s="650" t="s">
        <v>1043</v>
      </c>
      <c r="C1245" s="651">
        <v>0</v>
      </c>
      <c r="D1245" s="651"/>
      <c r="E1245" s="652" t="str">
        <f t="shared" si="59"/>
        <v/>
      </c>
      <c r="F1245" s="375" t="str">
        <f t="shared" si="60"/>
        <v>否</v>
      </c>
      <c r="G1245" s="624" t="str">
        <f t="shared" si="61"/>
        <v>项</v>
      </c>
    </row>
    <row r="1246" s="625" customFormat="1" ht="18" customHeight="1" spans="1:7">
      <c r="A1246" s="644">
        <v>22402</v>
      </c>
      <c r="B1246" s="648" t="s">
        <v>1044</v>
      </c>
      <c r="C1246" s="646">
        <f>SUM(C1247:C1252)</f>
        <v>695</v>
      </c>
      <c r="D1246" s="646">
        <f>((((SUM(D1247:D1252))+0)+0)+0)+0</f>
        <v>890</v>
      </c>
      <c r="E1246" s="647">
        <f t="shared" si="59"/>
        <v>0.281</v>
      </c>
      <c r="F1246" s="382" t="str">
        <f t="shared" si="60"/>
        <v>是</v>
      </c>
      <c r="G1246" s="625" t="str">
        <f t="shared" si="61"/>
        <v>款</v>
      </c>
    </row>
    <row r="1247" s="624" customFormat="1" ht="18" customHeight="1" spans="1:7">
      <c r="A1247" s="649">
        <v>2240201</v>
      </c>
      <c r="B1247" s="650" t="s">
        <v>142</v>
      </c>
      <c r="C1247" s="651">
        <v>695</v>
      </c>
      <c r="D1247" s="651">
        <v>890</v>
      </c>
      <c r="E1247" s="652">
        <f t="shared" si="59"/>
        <v>0.281</v>
      </c>
      <c r="F1247" s="375" t="str">
        <f t="shared" si="60"/>
        <v>是</v>
      </c>
      <c r="G1247" s="624" t="str">
        <f t="shared" si="61"/>
        <v>项</v>
      </c>
    </row>
    <row r="1248" s="624" customFormat="1" ht="18" customHeight="1" spans="1:7">
      <c r="A1248" s="649">
        <v>2240202</v>
      </c>
      <c r="B1248" s="650" t="s">
        <v>143</v>
      </c>
      <c r="C1248" s="651"/>
      <c r="D1248" s="651"/>
      <c r="E1248" s="652" t="str">
        <f t="shared" si="59"/>
        <v/>
      </c>
      <c r="F1248" s="375" t="str">
        <f t="shared" si="60"/>
        <v>否</v>
      </c>
      <c r="G1248" s="624" t="str">
        <f t="shared" si="61"/>
        <v>项</v>
      </c>
    </row>
    <row r="1249" s="624" customFormat="1" ht="18" customHeight="1" spans="1:7">
      <c r="A1249" s="649">
        <v>2240203</v>
      </c>
      <c r="B1249" s="650" t="s">
        <v>144</v>
      </c>
      <c r="C1249" s="651"/>
      <c r="D1249" s="651"/>
      <c r="E1249" s="652" t="str">
        <f t="shared" si="59"/>
        <v/>
      </c>
      <c r="F1249" s="375" t="str">
        <f t="shared" si="60"/>
        <v>否</v>
      </c>
      <c r="G1249" s="624" t="str">
        <f t="shared" si="61"/>
        <v>项</v>
      </c>
    </row>
    <row r="1250" s="624" customFormat="1" ht="18" customHeight="1" spans="1:7">
      <c r="A1250" s="649">
        <v>2240204</v>
      </c>
      <c r="B1250" s="650" t="s">
        <v>1045</v>
      </c>
      <c r="C1250" s="651">
        <v>0</v>
      </c>
      <c r="D1250" s="651"/>
      <c r="E1250" s="652" t="str">
        <f t="shared" si="59"/>
        <v/>
      </c>
      <c r="F1250" s="375" t="str">
        <f t="shared" si="60"/>
        <v>否</v>
      </c>
      <c r="G1250" s="624" t="str">
        <f t="shared" si="61"/>
        <v>项</v>
      </c>
    </row>
    <row r="1251" s="624" customFormat="1" ht="18" customHeight="1" spans="1:7">
      <c r="A1251" s="653">
        <v>2240250</v>
      </c>
      <c r="B1251" s="650" t="s">
        <v>151</v>
      </c>
      <c r="C1251" s="651"/>
      <c r="D1251" s="651"/>
      <c r="E1251" s="652" t="str">
        <f t="shared" si="59"/>
        <v/>
      </c>
      <c r="F1251" s="375" t="str">
        <f t="shared" si="60"/>
        <v>否</v>
      </c>
      <c r="G1251" s="624" t="str">
        <f t="shared" si="61"/>
        <v>项</v>
      </c>
    </row>
    <row r="1252" s="624" customFormat="1" ht="18" customHeight="1" spans="1:7">
      <c r="A1252" s="649">
        <v>2240299</v>
      </c>
      <c r="B1252" s="650" t="s">
        <v>1046</v>
      </c>
      <c r="C1252" s="651"/>
      <c r="D1252" s="651"/>
      <c r="E1252" s="652" t="str">
        <f t="shared" si="59"/>
        <v/>
      </c>
      <c r="F1252" s="375" t="str">
        <f t="shared" si="60"/>
        <v>否</v>
      </c>
      <c r="G1252" s="624" t="str">
        <f t="shared" si="61"/>
        <v>项</v>
      </c>
    </row>
    <row r="1253" s="625" customFormat="1" ht="18" customHeight="1" spans="1:7">
      <c r="A1253" s="644">
        <v>22404</v>
      </c>
      <c r="B1253" s="648" t="s">
        <v>1047</v>
      </c>
      <c r="C1253" s="646">
        <f>SUM(C1254:C1260)</f>
        <v>0</v>
      </c>
      <c r="D1253" s="646">
        <f>((((SUM(D1254:D1260))+0)+0)+0)+0</f>
        <v>0</v>
      </c>
      <c r="E1253" s="647" t="str">
        <f t="shared" si="59"/>
        <v/>
      </c>
      <c r="F1253" s="382" t="str">
        <f t="shared" si="60"/>
        <v>否</v>
      </c>
      <c r="G1253" s="625" t="str">
        <f t="shared" si="61"/>
        <v>款</v>
      </c>
    </row>
    <row r="1254" s="624" customFormat="1" ht="18" customHeight="1" spans="1:7">
      <c r="A1254" s="649">
        <v>2240401</v>
      </c>
      <c r="B1254" s="650" t="s">
        <v>142</v>
      </c>
      <c r="C1254" s="651"/>
      <c r="D1254" s="651"/>
      <c r="E1254" s="652" t="str">
        <f t="shared" si="59"/>
        <v/>
      </c>
      <c r="F1254" s="375" t="str">
        <f t="shared" si="60"/>
        <v>否</v>
      </c>
      <c r="G1254" s="624" t="str">
        <f t="shared" si="61"/>
        <v>项</v>
      </c>
    </row>
    <row r="1255" s="624" customFormat="1" ht="18" customHeight="1" spans="1:7">
      <c r="A1255" s="649">
        <v>2240402</v>
      </c>
      <c r="B1255" s="650" t="s">
        <v>143</v>
      </c>
      <c r="C1255" s="651"/>
      <c r="D1255" s="651"/>
      <c r="E1255" s="652" t="str">
        <f t="shared" si="59"/>
        <v/>
      </c>
      <c r="F1255" s="375" t="str">
        <f t="shared" si="60"/>
        <v>否</v>
      </c>
      <c r="G1255" s="624" t="str">
        <f t="shared" si="61"/>
        <v>项</v>
      </c>
    </row>
    <row r="1256" s="624" customFormat="1" ht="18" customHeight="1" spans="1:7">
      <c r="A1256" s="649">
        <v>2240403</v>
      </c>
      <c r="B1256" s="650" t="s">
        <v>144</v>
      </c>
      <c r="C1256" s="651"/>
      <c r="D1256" s="651"/>
      <c r="E1256" s="652" t="str">
        <f t="shared" si="59"/>
        <v/>
      </c>
      <c r="F1256" s="375" t="str">
        <f t="shared" si="60"/>
        <v>否</v>
      </c>
      <c r="G1256" s="624" t="str">
        <f t="shared" si="61"/>
        <v>项</v>
      </c>
    </row>
    <row r="1257" s="624" customFormat="1" ht="18" customHeight="1" spans="1:7">
      <c r="A1257" s="649">
        <v>2240404</v>
      </c>
      <c r="B1257" s="650" t="s">
        <v>1048</v>
      </c>
      <c r="C1257" s="651"/>
      <c r="D1257" s="651"/>
      <c r="E1257" s="652" t="str">
        <f t="shared" si="59"/>
        <v/>
      </c>
      <c r="F1257" s="375" t="str">
        <f t="shared" si="60"/>
        <v>否</v>
      </c>
      <c r="G1257" s="624" t="str">
        <f t="shared" si="61"/>
        <v>项</v>
      </c>
    </row>
    <row r="1258" s="624" customFormat="1" ht="18" customHeight="1" spans="1:7">
      <c r="A1258" s="649">
        <v>2240405</v>
      </c>
      <c r="B1258" s="650" t="s">
        <v>1049</v>
      </c>
      <c r="C1258" s="651"/>
      <c r="D1258" s="651"/>
      <c r="E1258" s="652" t="str">
        <f t="shared" si="59"/>
        <v/>
      </c>
      <c r="F1258" s="375" t="str">
        <f t="shared" si="60"/>
        <v>否</v>
      </c>
      <c r="G1258" s="624" t="str">
        <f t="shared" si="61"/>
        <v>项</v>
      </c>
    </row>
    <row r="1259" s="625" customFormat="1" ht="18" customHeight="1" spans="1:7">
      <c r="A1259" s="649">
        <v>2240450</v>
      </c>
      <c r="B1259" s="650" t="s">
        <v>151</v>
      </c>
      <c r="C1259" s="651"/>
      <c r="D1259" s="651"/>
      <c r="E1259" s="652" t="str">
        <f t="shared" si="59"/>
        <v/>
      </c>
      <c r="F1259" s="382" t="str">
        <f t="shared" si="60"/>
        <v>否</v>
      </c>
      <c r="G1259" s="625" t="str">
        <f t="shared" si="61"/>
        <v>项</v>
      </c>
    </row>
    <row r="1260" s="624" customFormat="1" ht="18" customHeight="1" spans="1:7">
      <c r="A1260" s="649">
        <v>2240499</v>
      </c>
      <c r="B1260" s="650" t="s">
        <v>1050</v>
      </c>
      <c r="C1260" s="651"/>
      <c r="D1260" s="651"/>
      <c r="E1260" s="652" t="str">
        <f t="shared" si="59"/>
        <v/>
      </c>
      <c r="F1260" s="375" t="str">
        <f t="shared" si="60"/>
        <v>否</v>
      </c>
      <c r="G1260" s="624" t="str">
        <f t="shared" si="61"/>
        <v>项</v>
      </c>
    </row>
    <row r="1261" s="625" customFormat="1" ht="18" customHeight="1" spans="1:7">
      <c r="A1261" s="644">
        <v>22405</v>
      </c>
      <c r="B1261" s="648" t="s">
        <v>1051</v>
      </c>
      <c r="C1261" s="646">
        <f>SUM(C1262:C1273)</f>
        <v>75</v>
      </c>
      <c r="D1261" s="646">
        <f>((((SUM(D1262:D1273))+0)+0)+0)+0</f>
        <v>75</v>
      </c>
      <c r="E1261" s="647">
        <f t="shared" si="59"/>
        <v>0</v>
      </c>
      <c r="F1261" s="382" t="str">
        <f t="shared" si="60"/>
        <v>是</v>
      </c>
      <c r="G1261" s="625" t="str">
        <f t="shared" si="61"/>
        <v>款</v>
      </c>
    </row>
    <row r="1262" s="625" customFormat="1" ht="18" customHeight="1" spans="1:7">
      <c r="A1262" s="644">
        <v>2240501</v>
      </c>
      <c r="B1262" s="661" t="s">
        <v>142</v>
      </c>
      <c r="C1262" s="646">
        <v>58</v>
      </c>
      <c r="D1262" s="646">
        <v>59</v>
      </c>
      <c r="E1262" s="647">
        <f t="shared" si="59"/>
        <v>0.017</v>
      </c>
      <c r="F1262" s="382" t="str">
        <f t="shared" si="60"/>
        <v>是</v>
      </c>
      <c r="G1262" s="625" t="str">
        <f t="shared" si="61"/>
        <v>项</v>
      </c>
    </row>
    <row r="1263" s="624" customFormat="1" ht="18" customHeight="1" spans="1:7">
      <c r="A1263" s="649">
        <v>2240502</v>
      </c>
      <c r="B1263" s="650" t="s">
        <v>143</v>
      </c>
      <c r="C1263" s="651">
        <v>17</v>
      </c>
      <c r="D1263" s="651">
        <v>16</v>
      </c>
      <c r="E1263" s="652">
        <f t="shared" si="59"/>
        <v>-0.059</v>
      </c>
      <c r="F1263" s="375" t="str">
        <f t="shared" si="60"/>
        <v>是</v>
      </c>
      <c r="G1263" s="624" t="str">
        <f t="shared" si="61"/>
        <v>项</v>
      </c>
    </row>
    <row r="1264" s="624" customFormat="1" ht="18" customHeight="1" spans="1:7">
      <c r="A1264" s="649">
        <v>2240503</v>
      </c>
      <c r="B1264" s="650" t="s">
        <v>144</v>
      </c>
      <c r="C1264" s="651">
        <v>0</v>
      </c>
      <c r="D1264" s="651">
        <v>0</v>
      </c>
      <c r="E1264" s="652" t="str">
        <f t="shared" si="59"/>
        <v/>
      </c>
      <c r="F1264" s="375" t="str">
        <f t="shared" si="60"/>
        <v>否</v>
      </c>
      <c r="G1264" s="624" t="str">
        <f t="shared" si="61"/>
        <v>项</v>
      </c>
    </row>
    <row r="1265" s="624" customFormat="1" ht="18" customHeight="1" spans="1:7">
      <c r="A1265" s="649">
        <v>2240504</v>
      </c>
      <c r="B1265" s="650" t="s">
        <v>1052</v>
      </c>
      <c r="C1265" s="651">
        <v>0</v>
      </c>
      <c r="D1265" s="651"/>
      <c r="E1265" s="652" t="str">
        <f t="shared" si="59"/>
        <v/>
      </c>
      <c r="F1265" s="375" t="str">
        <f t="shared" si="60"/>
        <v>否</v>
      </c>
      <c r="G1265" s="624" t="str">
        <f t="shared" si="61"/>
        <v>项</v>
      </c>
    </row>
    <row r="1266" s="624" customFormat="1" ht="18" customHeight="1" spans="1:7">
      <c r="A1266" s="649">
        <v>2240505</v>
      </c>
      <c r="B1266" s="650" t="s">
        <v>1053</v>
      </c>
      <c r="C1266" s="651"/>
      <c r="D1266" s="651"/>
      <c r="E1266" s="652" t="str">
        <f t="shared" si="59"/>
        <v/>
      </c>
      <c r="F1266" s="375" t="str">
        <f t="shared" si="60"/>
        <v>否</v>
      </c>
      <c r="G1266" s="624" t="str">
        <f t="shared" si="61"/>
        <v>项</v>
      </c>
    </row>
    <row r="1267" s="624" customFormat="1" ht="18" customHeight="1" spans="1:7">
      <c r="A1267" s="649">
        <v>2240506</v>
      </c>
      <c r="B1267" s="650" t="s">
        <v>1054</v>
      </c>
      <c r="C1267" s="651"/>
      <c r="D1267" s="651"/>
      <c r="E1267" s="652" t="str">
        <f t="shared" si="59"/>
        <v/>
      </c>
      <c r="F1267" s="375" t="str">
        <f t="shared" si="60"/>
        <v>否</v>
      </c>
      <c r="G1267" s="624" t="str">
        <f t="shared" si="61"/>
        <v>项</v>
      </c>
    </row>
    <row r="1268" s="624" customFormat="1" ht="18" customHeight="1" spans="1:7">
      <c r="A1268" s="649">
        <v>2240507</v>
      </c>
      <c r="B1268" s="650" t="s">
        <v>1055</v>
      </c>
      <c r="C1268" s="651">
        <v>0</v>
      </c>
      <c r="D1268" s="651"/>
      <c r="E1268" s="652" t="str">
        <f t="shared" si="59"/>
        <v/>
      </c>
      <c r="F1268" s="375" t="str">
        <f t="shared" si="60"/>
        <v>否</v>
      </c>
      <c r="G1268" s="624" t="str">
        <f t="shared" si="61"/>
        <v>项</v>
      </c>
    </row>
    <row r="1269" s="624" customFormat="1" ht="18" customHeight="1" spans="1:7">
      <c r="A1269" s="649">
        <v>2240508</v>
      </c>
      <c r="B1269" s="650" t="s">
        <v>1056</v>
      </c>
      <c r="C1269" s="651"/>
      <c r="D1269" s="651"/>
      <c r="E1269" s="652" t="str">
        <f t="shared" si="59"/>
        <v/>
      </c>
      <c r="F1269" s="375" t="str">
        <f t="shared" si="60"/>
        <v>否</v>
      </c>
      <c r="G1269" s="624" t="str">
        <f t="shared" si="61"/>
        <v>项</v>
      </c>
    </row>
    <row r="1270" s="624" customFormat="1" ht="18" customHeight="1" spans="1:7">
      <c r="A1270" s="649">
        <v>2240509</v>
      </c>
      <c r="B1270" s="650" t="s">
        <v>1057</v>
      </c>
      <c r="C1270" s="651"/>
      <c r="D1270" s="651"/>
      <c r="E1270" s="652" t="str">
        <f t="shared" si="59"/>
        <v/>
      </c>
      <c r="F1270" s="375" t="str">
        <f t="shared" si="60"/>
        <v>否</v>
      </c>
      <c r="G1270" s="624" t="str">
        <f t="shared" si="61"/>
        <v>项</v>
      </c>
    </row>
    <row r="1271" s="624" customFormat="1" ht="18" customHeight="1" spans="1:7">
      <c r="A1271" s="649">
        <v>2240510</v>
      </c>
      <c r="B1271" s="650" t="s">
        <v>1058</v>
      </c>
      <c r="C1271" s="651"/>
      <c r="D1271" s="651"/>
      <c r="E1271" s="652" t="str">
        <f t="shared" si="59"/>
        <v/>
      </c>
      <c r="F1271" s="375" t="str">
        <f t="shared" si="60"/>
        <v>否</v>
      </c>
      <c r="G1271" s="624" t="str">
        <f t="shared" si="61"/>
        <v>项</v>
      </c>
    </row>
    <row r="1272" s="624" customFormat="1" ht="18" customHeight="1" spans="1:7">
      <c r="A1272" s="649">
        <v>2240550</v>
      </c>
      <c r="B1272" s="650" t="s">
        <v>1059</v>
      </c>
      <c r="C1272" s="651"/>
      <c r="D1272" s="651"/>
      <c r="E1272" s="652" t="str">
        <f t="shared" si="59"/>
        <v/>
      </c>
      <c r="F1272" s="375" t="str">
        <f t="shared" si="60"/>
        <v>否</v>
      </c>
      <c r="G1272" s="624" t="str">
        <f t="shared" si="61"/>
        <v>项</v>
      </c>
    </row>
    <row r="1273" s="624" customFormat="1" ht="18" customHeight="1" spans="1:7">
      <c r="A1273" s="649">
        <v>2240599</v>
      </c>
      <c r="B1273" s="650" t="s">
        <v>1060</v>
      </c>
      <c r="C1273" s="651"/>
      <c r="D1273" s="651"/>
      <c r="E1273" s="652" t="str">
        <f t="shared" si="59"/>
        <v/>
      </c>
      <c r="F1273" s="375" t="str">
        <f t="shared" si="60"/>
        <v>否</v>
      </c>
      <c r="G1273" s="624" t="str">
        <f t="shared" si="61"/>
        <v>项</v>
      </c>
    </row>
    <row r="1274" s="625" customFormat="1" ht="18" customHeight="1" spans="1:6">
      <c r="A1274" s="644">
        <v>22406</v>
      </c>
      <c r="B1274" s="648" t="s">
        <v>1061</v>
      </c>
      <c r="C1274" s="646">
        <f>SUM(C1275:C1277)</f>
        <v>0</v>
      </c>
      <c r="D1274" s="646">
        <f>((((SUM(D1275:D1277))+0)+0)+0)+0</f>
        <v>139</v>
      </c>
      <c r="E1274" s="647" t="str">
        <f t="shared" si="59"/>
        <v/>
      </c>
      <c r="F1274" s="382"/>
    </row>
    <row r="1275" s="624" customFormat="1" ht="18" customHeight="1" spans="1:6">
      <c r="A1275" s="649">
        <v>2240601</v>
      </c>
      <c r="B1275" s="650" t="s">
        <v>1062</v>
      </c>
      <c r="C1275" s="651">
        <v>0</v>
      </c>
      <c r="D1275" s="651">
        <v>139</v>
      </c>
      <c r="E1275" s="652" t="str">
        <f t="shared" si="59"/>
        <v/>
      </c>
      <c r="F1275" s="375"/>
    </row>
    <row r="1276" s="624" customFormat="1" ht="18" customHeight="1" spans="1:6">
      <c r="A1276" s="649">
        <v>2240602</v>
      </c>
      <c r="B1276" s="650" t="s">
        <v>1063</v>
      </c>
      <c r="C1276" s="651"/>
      <c r="D1276" s="651"/>
      <c r="E1276" s="652" t="str">
        <f t="shared" si="59"/>
        <v/>
      </c>
      <c r="F1276" s="375"/>
    </row>
    <row r="1277" s="624" customFormat="1" ht="18" customHeight="1" spans="1:6">
      <c r="A1277" s="649">
        <v>2240699</v>
      </c>
      <c r="B1277" s="650" t="s">
        <v>1064</v>
      </c>
      <c r="C1277" s="651"/>
      <c r="D1277" s="651"/>
      <c r="E1277" s="652" t="str">
        <f t="shared" si="59"/>
        <v/>
      </c>
      <c r="F1277" s="375"/>
    </row>
    <row r="1278" s="625" customFormat="1" ht="18" customHeight="1" spans="1:6">
      <c r="A1278" s="644">
        <v>22407</v>
      </c>
      <c r="B1278" s="648" t="s">
        <v>1065</v>
      </c>
      <c r="C1278" s="646">
        <f>SUM(C1279:C1281)</f>
        <v>263</v>
      </c>
      <c r="D1278" s="646">
        <f>((((SUM(D1279:D1281))+0)+0)+0)+0</f>
        <v>38</v>
      </c>
      <c r="E1278" s="647">
        <f t="shared" si="59"/>
        <v>-0.856</v>
      </c>
      <c r="F1278" s="382"/>
    </row>
    <row r="1279" s="624" customFormat="1" ht="18" customHeight="1" spans="1:6">
      <c r="A1279" s="649">
        <v>2240703</v>
      </c>
      <c r="B1279" s="650" t="s">
        <v>1066</v>
      </c>
      <c r="C1279" s="651">
        <v>263</v>
      </c>
      <c r="D1279" s="651">
        <v>38</v>
      </c>
      <c r="E1279" s="652">
        <f t="shared" si="59"/>
        <v>-0.856</v>
      </c>
      <c r="F1279" s="375"/>
    </row>
    <row r="1280" s="624" customFormat="1" ht="18" customHeight="1" spans="1:6">
      <c r="A1280" s="649">
        <v>2240704</v>
      </c>
      <c r="B1280" s="650" t="s">
        <v>1067</v>
      </c>
      <c r="C1280" s="651">
        <v>0</v>
      </c>
      <c r="D1280" s="651"/>
      <c r="E1280" s="652" t="str">
        <f t="shared" si="59"/>
        <v/>
      </c>
      <c r="F1280" s="375"/>
    </row>
    <row r="1281" s="624" customFormat="1" ht="18" customHeight="1" spans="1:6">
      <c r="A1281" s="649">
        <v>2240799</v>
      </c>
      <c r="B1281" s="650" t="s">
        <v>1068</v>
      </c>
      <c r="C1281" s="651"/>
      <c r="D1281" s="651"/>
      <c r="E1281" s="652" t="str">
        <f t="shared" si="59"/>
        <v/>
      </c>
      <c r="F1281" s="375"/>
    </row>
    <row r="1282" s="624" customFormat="1" ht="18" customHeight="1" spans="1:6">
      <c r="A1282" s="644">
        <v>22499</v>
      </c>
      <c r="B1282" s="648" t="s">
        <v>1069</v>
      </c>
      <c r="C1282" s="646">
        <f>C1283</f>
        <v>0</v>
      </c>
      <c r="D1282" s="646">
        <f>((((D1283)+0)+0)+0)+0</f>
        <v>0</v>
      </c>
      <c r="E1282" s="652" t="str">
        <f t="shared" si="59"/>
        <v/>
      </c>
      <c r="F1282" s="375"/>
    </row>
    <row r="1283" s="624" customFormat="1" ht="18" customHeight="1" spans="1:6">
      <c r="A1283" s="657">
        <v>2249999</v>
      </c>
      <c r="B1283" s="650" t="s">
        <v>1069</v>
      </c>
      <c r="C1283" s="651">
        <v>0</v>
      </c>
      <c r="D1283" s="651"/>
      <c r="E1283" s="652" t="str">
        <f t="shared" si="59"/>
        <v/>
      </c>
      <c r="F1283" s="375"/>
    </row>
    <row r="1284" s="625" customFormat="1" ht="18" customHeight="1" spans="1:6">
      <c r="A1284" s="644">
        <v>227</v>
      </c>
      <c r="B1284" s="645" t="s">
        <v>114</v>
      </c>
      <c r="C1284" s="646">
        <v>3500</v>
      </c>
      <c r="D1284" s="646">
        <v>3600</v>
      </c>
      <c r="E1284" s="647">
        <f t="shared" ref="E1284:E1301" si="62">IF(C1284=0,"",IFERROR(D1284/C1284-1,0))</f>
        <v>0.029</v>
      </c>
      <c r="F1284" s="382"/>
    </row>
    <row r="1285" s="625" customFormat="1" ht="18" customHeight="1" spans="1:6">
      <c r="A1285" s="644">
        <v>229</v>
      </c>
      <c r="B1285" s="645" t="s">
        <v>116</v>
      </c>
      <c r="C1285" s="646">
        <f>SUM(C1288,C1286)</f>
        <v>84184</v>
      </c>
      <c r="D1285" s="646">
        <f>SUM(D1288,D1286)</f>
        <v>64364</v>
      </c>
      <c r="E1285" s="647">
        <f t="shared" si="62"/>
        <v>-0.235</v>
      </c>
      <c r="F1285" s="382"/>
    </row>
    <row r="1286" s="625" customFormat="1" ht="18" customHeight="1" spans="1:6">
      <c r="A1286" s="644">
        <v>22902</v>
      </c>
      <c r="B1286" s="645" t="s">
        <v>1070</v>
      </c>
      <c r="C1286" s="646"/>
      <c r="D1286" s="646"/>
      <c r="E1286" s="647" t="str">
        <f t="shared" si="62"/>
        <v/>
      </c>
      <c r="F1286" s="382"/>
    </row>
    <row r="1287" s="624" customFormat="1" ht="18" customHeight="1" spans="1:6">
      <c r="A1287" s="649">
        <v>2290201</v>
      </c>
      <c r="B1287" s="659" t="s">
        <v>1071</v>
      </c>
      <c r="C1287" s="651"/>
      <c r="D1287" s="651"/>
      <c r="E1287" s="652" t="str">
        <f t="shared" si="62"/>
        <v/>
      </c>
      <c r="F1287" s="375"/>
    </row>
    <row r="1288" s="625" customFormat="1" ht="18" customHeight="1" spans="1:6">
      <c r="A1288" s="644">
        <v>22999</v>
      </c>
      <c r="B1288" s="645" t="s">
        <v>1072</v>
      </c>
      <c r="C1288" s="646">
        <f>SUM(C1289)</f>
        <v>84184</v>
      </c>
      <c r="D1288" s="646">
        <f>SUM(D1289)</f>
        <v>64364</v>
      </c>
      <c r="E1288" s="647">
        <f t="shared" si="62"/>
        <v>-0.235</v>
      </c>
      <c r="F1288" s="382"/>
    </row>
    <row r="1289" s="624" customFormat="1" ht="18" customHeight="1" spans="1:6">
      <c r="A1289" s="649">
        <v>2299999</v>
      </c>
      <c r="B1289" s="659" t="s">
        <v>1073</v>
      </c>
      <c r="C1289" s="651">
        <v>84184</v>
      </c>
      <c r="D1289" s="651">
        <v>64364</v>
      </c>
      <c r="E1289" s="652">
        <f t="shared" si="62"/>
        <v>-0.235</v>
      </c>
      <c r="F1289" s="375"/>
    </row>
    <row r="1290" s="625" customFormat="1" ht="18" customHeight="1" spans="1:6">
      <c r="A1290" s="644">
        <v>231</v>
      </c>
      <c r="B1290" s="645" t="s">
        <v>1074</v>
      </c>
      <c r="C1290" s="646"/>
      <c r="D1290" s="646"/>
      <c r="E1290" s="647" t="str">
        <f t="shared" si="62"/>
        <v/>
      </c>
      <c r="F1290" s="382"/>
    </row>
    <row r="1291" s="625" customFormat="1" ht="18" customHeight="1" spans="1:6">
      <c r="A1291" s="644">
        <v>23203</v>
      </c>
      <c r="B1291" s="648" t="s">
        <v>128</v>
      </c>
      <c r="C1291" s="646"/>
      <c r="D1291" s="646"/>
      <c r="E1291" s="647" t="str">
        <f t="shared" si="62"/>
        <v/>
      </c>
      <c r="F1291" s="382"/>
    </row>
    <row r="1292" s="624" customFormat="1" ht="18" customHeight="1" spans="1:6">
      <c r="A1292" s="649">
        <v>2320301</v>
      </c>
      <c r="B1292" s="650" t="s">
        <v>1075</v>
      </c>
      <c r="C1292" s="651"/>
      <c r="D1292" s="651"/>
      <c r="E1292" s="652" t="str">
        <f t="shared" si="62"/>
        <v/>
      </c>
      <c r="F1292" s="375"/>
    </row>
    <row r="1293" s="624" customFormat="1" ht="18" customHeight="1" spans="1:6">
      <c r="A1293" s="653">
        <v>2320399</v>
      </c>
      <c r="B1293" s="650" t="s">
        <v>1076</v>
      </c>
      <c r="C1293" s="651"/>
      <c r="D1293" s="651"/>
      <c r="E1293" s="652" t="str">
        <f t="shared" si="62"/>
        <v/>
      </c>
      <c r="F1293" s="375"/>
    </row>
    <row r="1294" s="625" customFormat="1" ht="18" customHeight="1" spans="1:6">
      <c r="A1294" s="644">
        <v>232</v>
      </c>
      <c r="B1294" s="645" t="s">
        <v>1077</v>
      </c>
      <c r="C1294" s="646">
        <f>SUM(C1295)</f>
        <v>10993</v>
      </c>
      <c r="D1294" s="646">
        <f>SUM(D1295)</f>
        <v>13428</v>
      </c>
      <c r="E1294" s="647">
        <f t="shared" si="62"/>
        <v>0.222</v>
      </c>
      <c r="F1294" s="382"/>
    </row>
    <row r="1295" s="625" customFormat="1" ht="18" customHeight="1" spans="1:6">
      <c r="A1295" s="644">
        <v>23203</v>
      </c>
      <c r="B1295" s="648" t="s">
        <v>1078</v>
      </c>
      <c r="C1295" s="646">
        <f>SUM(C1296:C1297)</f>
        <v>10993</v>
      </c>
      <c r="D1295" s="646">
        <f>((((SUM(D1296:D1297))+0)+0)+0)+0</f>
        <v>13428</v>
      </c>
      <c r="E1295" s="647">
        <f t="shared" si="62"/>
        <v>0.222</v>
      </c>
      <c r="F1295" s="382"/>
    </row>
    <row r="1296" s="624" customFormat="1" ht="18" customHeight="1" spans="1:6">
      <c r="A1296" s="649">
        <v>2320301</v>
      </c>
      <c r="B1296" s="650" t="s">
        <v>1079</v>
      </c>
      <c r="C1296" s="651">
        <v>10993</v>
      </c>
      <c r="D1296" s="651">
        <v>13428</v>
      </c>
      <c r="E1296" s="652">
        <f t="shared" si="62"/>
        <v>0.222</v>
      </c>
      <c r="F1296" s="375"/>
    </row>
    <row r="1297" s="624" customFormat="1" ht="18" customHeight="1" spans="1:6">
      <c r="A1297" s="653">
        <v>2320399</v>
      </c>
      <c r="B1297" s="650" t="s">
        <v>1080</v>
      </c>
      <c r="C1297" s="651"/>
      <c r="D1297" s="651"/>
      <c r="E1297" s="652" t="str">
        <f t="shared" si="62"/>
        <v/>
      </c>
      <c r="F1297" s="375"/>
    </row>
    <row r="1298" s="625" customFormat="1" ht="18" customHeight="1" spans="1:6">
      <c r="A1298" s="644">
        <v>233</v>
      </c>
      <c r="B1298" s="645" t="s">
        <v>1081</v>
      </c>
      <c r="C1298" s="646">
        <f>C1299</f>
        <v>200</v>
      </c>
      <c r="D1298" s="646">
        <f>((((D1299)+0)+0)+0)+0</f>
        <v>203</v>
      </c>
      <c r="E1298" s="647">
        <f t="shared" si="62"/>
        <v>0.015</v>
      </c>
      <c r="F1298" s="382"/>
    </row>
    <row r="1299" s="625" customFormat="1" ht="18" customHeight="1" spans="1:6">
      <c r="A1299" s="644">
        <v>23303</v>
      </c>
      <c r="B1299" s="648" t="s">
        <v>1082</v>
      </c>
      <c r="C1299" s="646">
        <f>C1300</f>
        <v>200</v>
      </c>
      <c r="D1299" s="646">
        <f>D1300</f>
        <v>203</v>
      </c>
      <c r="E1299" s="647">
        <f t="shared" si="62"/>
        <v>0.015</v>
      </c>
      <c r="F1299" s="382"/>
    </row>
    <row r="1300" s="624" customFormat="1" ht="18" customHeight="1" spans="1:6">
      <c r="A1300" s="653">
        <v>2330301</v>
      </c>
      <c r="B1300" s="650" t="s">
        <v>1082</v>
      </c>
      <c r="C1300" s="651">
        <v>200</v>
      </c>
      <c r="D1300" s="651">
        <v>203</v>
      </c>
      <c r="E1300" s="652">
        <f t="shared" si="62"/>
        <v>0.015</v>
      </c>
      <c r="F1300" s="375"/>
    </row>
    <row r="1301" s="625" customFormat="1" ht="25" customHeight="1" spans="1:6">
      <c r="A1301" s="662"/>
      <c r="B1301" s="663" t="s">
        <v>1083</v>
      </c>
      <c r="C1301" s="646">
        <f>SUM(C1298,C1294,C1290,C1285,C1284,C1234,C1189,C1165,C1120,C1110,C1083,C1063,C999,C947,C839,C816,C744,C659,C529,C472,C416,C364,C274,C255,C252,C4)</f>
        <v>336221</v>
      </c>
      <c r="D1301" s="646">
        <f>SUM(D1298,D1294,D1290,D1285,D1284,D1234,D1189,D1165,D1120,D1110,D1083,D1063,D999,D947,D839,D816,D744,D659,D529,D472,D416,D364,D274,D255,D252,D4)</f>
        <v>353317</v>
      </c>
      <c r="E1301" s="647">
        <f t="shared" si="62"/>
        <v>0.051</v>
      </c>
      <c r="F1301" s="382"/>
    </row>
    <row r="1302" ht="12" customHeight="1" spans="2:5">
      <c r="B1302" s="664"/>
      <c r="C1302" s="665"/>
      <c r="D1302" s="665"/>
      <c r="E1302" s="664"/>
    </row>
    <row r="1303" ht="39.95" customHeight="1" spans="2:5">
      <c r="B1303" s="666"/>
      <c r="C1303" s="667"/>
      <c r="D1303" s="667"/>
      <c r="E1303" s="666"/>
    </row>
  </sheetData>
  <sheetProtection sheet="1" objects="1"/>
  <mergeCells count="2">
    <mergeCell ref="B1:E1"/>
    <mergeCell ref="B1303:E1303"/>
  </mergeCells>
  <conditionalFormatting sqref="F4:F1301">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85" firstPageNumber="38" fitToHeight="0" orientation="portrait" useFirstPageNumber="1" horizontalDpi="600"/>
  <headerFooter alignWithMargins="0">
    <oddFooter>&amp;C&amp;12- &amp;P -</oddFooter>
  </headerFooter>
  <rowBreaks count="1" manualBreakCount="1">
    <brk id="1304" max="16383" man="1"/>
  </rowBreaks>
  <colBreaks count="1" manualBreakCount="1">
    <brk id="5" max="1311"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00B0F0"/>
  </sheetPr>
  <dimension ref="A1:C60"/>
  <sheetViews>
    <sheetView showZeros="0" view="pageBreakPreview" zoomScale="60" zoomScaleNormal="100" workbookViewId="0">
      <selection activeCell="A1" sqref="$A1:$XFD1048576"/>
    </sheetView>
  </sheetViews>
  <sheetFormatPr defaultColWidth="9" defaultRowHeight="13.5" outlineLevelCol="2"/>
  <cols>
    <col min="1" max="1" width="53.3333333333333" style="593" customWidth="1"/>
    <col min="2" max="2" width="88.3333333333333" style="594" customWidth="1"/>
    <col min="3" max="3" width="82.1083333333333" style="595" customWidth="1"/>
    <col min="4" max="16384" width="9" style="559"/>
  </cols>
  <sheetData>
    <row r="1" ht="45" customHeight="1" spans="1:3">
      <c r="A1" s="596" t="s">
        <v>1084</v>
      </c>
      <c r="B1" s="597"/>
      <c r="C1" s="598"/>
    </row>
    <row r="2" ht="34" customHeight="1" spans="1:3">
      <c r="A2" s="599"/>
      <c r="B2" s="600" t="s">
        <v>2</v>
      </c>
      <c r="C2" s="601"/>
    </row>
    <row r="3" ht="45" customHeight="1" spans="1:3">
      <c r="A3" s="602" t="s">
        <v>1085</v>
      </c>
      <c r="B3" s="603" t="s">
        <v>6</v>
      </c>
      <c r="C3" s="604"/>
    </row>
    <row r="4" ht="30" customHeight="1" spans="1:3">
      <c r="A4" s="605" t="s">
        <v>1086</v>
      </c>
      <c r="B4" s="606">
        <f>SUM(B5:B8)</f>
        <v>49672</v>
      </c>
      <c r="C4" s="607"/>
    </row>
    <row r="5" ht="30" customHeight="1" spans="1:3">
      <c r="A5" s="608" t="s">
        <v>1087</v>
      </c>
      <c r="B5" s="609">
        <v>28417</v>
      </c>
      <c r="C5" s="610"/>
    </row>
    <row r="6" ht="30" customHeight="1" spans="1:3">
      <c r="A6" s="608" t="s">
        <v>1088</v>
      </c>
      <c r="B6" s="609">
        <v>10732</v>
      </c>
      <c r="C6" s="610"/>
    </row>
    <row r="7" ht="30" customHeight="1" spans="1:3">
      <c r="A7" s="608" t="s">
        <v>1089</v>
      </c>
      <c r="B7" s="609">
        <v>3723</v>
      </c>
      <c r="C7" s="610"/>
    </row>
    <row r="8" ht="30" customHeight="1" spans="1:3">
      <c r="A8" s="608" t="s">
        <v>1090</v>
      </c>
      <c r="B8" s="609">
        <v>6800</v>
      </c>
      <c r="C8" s="610"/>
    </row>
    <row r="9" ht="30" customHeight="1" spans="1:3">
      <c r="A9" s="605" t="s">
        <v>1091</v>
      </c>
      <c r="B9" s="606">
        <f>SUM(B10:B19)</f>
        <v>42914</v>
      </c>
      <c r="C9" s="607"/>
    </row>
    <row r="10" ht="30" customHeight="1" spans="1:3">
      <c r="A10" s="608" t="s">
        <v>1092</v>
      </c>
      <c r="B10" s="609">
        <v>26658</v>
      </c>
      <c r="C10" s="610"/>
    </row>
    <row r="11" ht="30" customHeight="1" spans="1:3">
      <c r="A11" s="608" t="s">
        <v>1093</v>
      </c>
      <c r="B11" s="609">
        <v>257</v>
      </c>
      <c r="C11" s="610"/>
    </row>
    <row r="12" ht="30" customHeight="1" spans="1:3">
      <c r="A12" s="608" t="s">
        <v>1094</v>
      </c>
      <c r="B12" s="609">
        <v>380</v>
      </c>
      <c r="C12" s="610"/>
    </row>
    <row r="13" ht="30" customHeight="1" spans="1:3">
      <c r="A13" s="608" t="s">
        <v>1095</v>
      </c>
      <c r="B13" s="609">
        <v>394</v>
      </c>
      <c r="C13" s="610"/>
    </row>
    <row r="14" ht="30" customHeight="1" spans="1:3">
      <c r="A14" s="608" t="s">
        <v>1096</v>
      </c>
      <c r="B14" s="609">
        <v>5042</v>
      </c>
      <c r="C14" s="610"/>
    </row>
    <row r="15" ht="30" customHeight="1" spans="1:3">
      <c r="A15" s="608" t="s">
        <v>1097</v>
      </c>
      <c r="B15" s="609">
        <v>99</v>
      </c>
      <c r="C15" s="610"/>
    </row>
    <row r="16" ht="30" customHeight="1" spans="1:3">
      <c r="A16" s="608" t="s">
        <v>1098</v>
      </c>
      <c r="B16" s="609">
        <v>60</v>
      </c>
      <c r="C16" s="610"/>
    </row>
    <row r="17" ht="30" customHeight="1" spans="1:3">
      <c r="A17" s="608" t="s">
        <v>1099</v>
      </c>
      <c r="B17" s="609">
        <v>394</v>
      </c>
      <c r="C17" s="610"/>
    </row>
    <row r="18" ht="30" customHeight="1" spans="1:3">
      <c r="A18" s="608" t="s">
        <v>1100</v>
      </c>
      <c r="B18" s="609">
        <v>724</v>
      </c>
      <c r="C18" s="610"/>
    </row>
    <row r="19" ht="30" customHeight="1" spans="1:3">
      <c r="A19" s="608" t="s">
        <v>1101</v>
      </c>
      <c r="B19" s="609">
        <v>8906</v>
      </c>
      <c r="C19" s="610"/>
    </row>
    <row r="20" ht="30" customHeight="1" spans="1:3">
      <c r="A20" s="605" t="s">
        <v>1102</v>
      </c>
      <c r="B20" s="606">
        <f>SUM(B21:B25)</f>
        <v>24957</v>
      </c>
      <c r="C20" s="607"/>
    </row>
    <row r="21" ht="30" customHeight="1" spans="1:3">
      <c r="A21" s="608" t="s">
        <v>1103</v>
      </c>
      <c r="B21" s="611">
        <v>983</v>
      </c>
      <c r="C21" s="612"/>
    </row>
    <row r="22" ht="30" customHeight="1" spans="1:3">
      <c r="A22" s="608" t="s">
        <v>1104</v>
      </c>
      <c r="B22" s="611">
        <v>21893</v>
      </c>
      <c r="C22" s="612"/>
    </row>
    <row r="23" ht="30" customHeight="1" spans="1:3">
      <c r="A23" s="608" t="s">
        <v>1105</v>
      </c>
      <c r="B23" s="611">
        <v>1313</v>
      </c>
      <c r="C23" s="612"/>
    </row>
    <row r="24" ht="30" customHeight="1" spans="1:3">
      <c r="A24" s="608" t="s">
        <v>1106</v>
      </c>
      <c r="B24" s="611">
        <v>620</v>
      </c>
      <c r="C24" s="612"/>
    </row>
    <row r="25" ht="30" customHeight="1" spans="1:3">
      <c r="A25" s="608" t="s">
        <v>1107</v>
      </c>
      <c r="B25" s="611">
        <v>148</v>
      </c>
      <c r="C25" s="612"/>
    </row>
    <row r="26" s="556" customFormat="1" ht="31" customHeight="1" spans="1:3">
      <c r="A26" s="605" t="s">
        <v>1108</v>
      </c>
      <c r="B26" s="613">
        <v>57</v>
      </c>
      <c r="C26" s="614"/>
    </row>
    <row r="27" ht="30" customHeight="1" spans="1:3">
      <c r="A27" s="605" t="s">
        <v>1109</v>
      </c>
      <c r="B27" s="606">
        <f>SUM(B28:B29)</f>
        <v>84079</v>
      </c>
      <c r="C27" s="607"/>
    </row>
    <row r="28" ht="30" customHeight="1" spans="1:3">
      <c r="A28" s="608" t="s">
        <v>1110</v>
      </c>
      <c r="B28" s="611">
        <v>77521</v>
      </c>
      <c r="C28" s="612"/>
    </row>
    <row r="29" ht="30" customHeight="1" spans="1:3">
      <c r="A29" s="608" t="s">
        <v>1111</v>
      </c>
      <c r="B29" s="609">
        <v>6558</v>
      </c>
      <c r="C29" s="610"/>
    </row>
    <row r="30" ht="30" customHeight="1" spans="1:3">
      <c r="A30" s="605" t="s">
        <v>1112</v>
      </c>
      <c r="B30" s="606">
        <f>SUM(B31:B32)</f>
        <v>1161</v>
      </c>
      <c r="C30" s="607"/>
    </row>
    <row r="31" ht="30" customHeight="1" spans="1:3">
      <c r="A31" s="608" t="s">
        <v>1113</v>
      </c>
      <c r="B31" s="611">
        <v>1161</v>
      </c>
      <c r="C31" s="612"/>
    </row>
    <row r="32" ht="30" customHeight="1" spans="1:3">
      <c r="A32" s="608" t="s">
        <v>1114</v>
      </c>
      <c r="B32" s="611"/>
      <c r="C32" s="612"/>
    </row>
    <row r="33" ht="30" customHeight="1" spans="1:3">
      <c r="A33" s="605" t="s">
        <v>1115</v>
      </c>
      <c r="B33" s="613">
        <f>SUM(B34:B36)</f>
        <v>706</v>
      </c>
      <c r="C33" s="614"/>
    </row>
    <row r="34" ht="30" customHeight="1" spans="1:3">
      <c r="A34" s="608" t="s">
        <v>1116</v>
      </c>
      <c r="B34" s="611">
        <v>501</v>
      </c>
      <c r="C34" s="612"/>
    </row>
    <row r="35" ht="30" customHeight="1" spans="1:3">
      <c r="A35" s="608" t="s">
        <v>1117</v>
      </c>
      <c r="B35" s="611">
        <v>175</v>
      </c>
      <c r="C35" s="612"/>
    </row>
    <row r="36" ht="30" customHeight="1" spans="1:3">
      <c r="A36" s="608" t="s">
        <v>1118</v>
      </c>
      <c r="B36" s="611">
        <v>30</v>
      </c>
      <c r="C36" s="612"/>
    </row>
    <row r="37" ht="30" customHeight="1" spans="1:3">
      <c r="A37" s="615" t="s">
        <v>1119</v>
      </c>
      <c r="B37" s="616">
        <f>SUM(B38:B39)</f>
        <v>0</v>
      </c>
      <c r="C37" s="617"/>
    </row>
    <row r="38" ht="30" customHeight="1" spans="1:3">
      <c r="A38" s="618" t="s">
        <v>1120</v>
      </c>
      <c r="B38" s="619"/>
      <c r="C38" s="620"/>
    </row>
    <row r="39" ht="30" customHeight="1" spans="1:3">
      <c r="A39" s="618" t="s">
        <v>1121</v>
      </c>
      <c r="B39" s="619"/>
      <c r="C39" s="620"/>
    </row>
    <row r="40" ht="30" customHeight="1" spans="1:3">
      <c r="A40" s="615" t="s">
        <v>1122</v>
      </c>
      <c r="B40" s="616">
        <f>SUM(B41:B45)</f>
        <v>71911</v>
      </c>
      <c r="C40" s="617"/>
    </row>
    <row r="41" ht="30" customHeight="1" spans="1:3">
      <c r="A41" s="618" t="s">
        <v>1123</v>
      </c>
      <c r="B41" s="619">
        <v>41070</v>
      </c>
      <c r="C41" s="620"/>
    </row>
    <row r="42" ht="30" customHeight="1" spans="1:3">
      <c r="A42" s="618" t="s">
        <v>1124</v>
      </c>
      <c r="B42" s="619">
        <v>9113</v>
      </c>
      <c r="C42" s="620"/>
    </row>
    <row r="43" ht="30" customHeight="1" spans="1:3">
      <c r="A43" s="618" t="s">
        <v>1125</v>
      </c>
      <c r="B43" s="619">
        <v>9895</v>
      </c>
      <c r="C43" s="620"/>
    </row>
    <row r="44" ht="30" customHeight="1" spans="1:3">
      <c r="A44" s="618" t="s">
        <v>1126</v>
      </c>
      <c r="B44" s="619">
        <v>11646</v>
      </c>
      <c r="C44" s="620"/>
    </row>
    <row r="45" ht="30" customHeight="1" spans="1:3">
      <c r="A45" s="618" t="s">
        <v>1127</v>
      </c>
      <c r="B45" s="619">
        <v>187</v>
      </c>
      <c r="C45" s="620"/>
    </row>
    <row r="46" ht="30" customHeight="1" spans="1:3">
      <c r="A46" s="615" t="s">
        <v>1128</v>
      </c>
      <c r="B46" s="616">
        <f>SUM(B47:B49)</f>
        <v>11107</v>
      </c>
      <c r="C46" s="617"/>
    </row>
    <row r="47" ht="30" customHeight="1" spans="1:3">
      <c r="A47" s="618" t="s">
        <v>1129</v>
      </c>
      <c r="B47" s="619">
        <v>11107</v>
      </c>
      <c r="C47" s="620"/>
    </row>
    <row r="48" ht="30" customHeight="1" spans="1:3">
      <c r="A48" s="618" t="s">
        <v>1130</v>
      </c>
      <c r="B48" s="619"/>
      <c r="C48" s="620"/>
    </row>
    <row r="49" ht="30" customHeight="1" spans="1:3">
      <c r="A49" s="618" t="s">
        <v>1131</v>
      </c>
      <c r="B49" s="619"/>
      <c r="C49" s="620"/>
    </row>
    <row r="50" ht="30" customHeight="1" spans="1:3">
      <c r="A50" s="615" t="s">
        <v>1132</v>
      </c>
      <c r="B50" s="616">
        <f>SUM(B51:B54)</f>
        <v>13631</v>
      </c>
      <c r="C50" s="617"/>
    </row>
    <row r="51" ht="30" customHeight="1" spans="1:3">
      <c r="A51" s="618" t="s">
        <v>1133</v>
      </c>
      <c r="B51" s="619">
        <v>13428</v>
      </c>
      <c r="C51" s="620"/>
    </row>
    <row r="52" ht="30" customHeight="1" spans="1:3">
      <c r="A52" s="618" t="s">
        <v>1134</v>
      </c>
      <c r="B52" s="619"/>
      <c r="C52" s="620"/>
    </row>
    <row r="53" ht="30" customHeight="1" spans="1:3">
      <c r="A53" s="618" t="s">
        <v>1135</v>
      </c>
      <c r="B53" s="619">
        <v>203</v>
      </c>
      <c r="C53" s="620"/>
    </row>
    <row r="54" ht="30" customHeight="1" spans="1:3">
      <c r="A54" s="618" t="s">
        <v>1136</v>
      </c>
      <c r="B54" s="619"/>
      <c r="C54" s="620"/>
    </row>
    <row r="55" ht="30" customHeight="1" spans="1:3">
      <c r="A55" s="615" t="s">
        <v>1137</v>
      </c>
      <c r="B55" s="616">
        <f>SUM(B56:B57)</f>
        <v>24400</v>
      </c>
      <c r="C55" s="617"/>
    </row>
    <row r="56" ht="30" customHeight="1" spans="1:3">
      <c r="A56" s="618" t="s">
        <v>1138</v>
      </c>
      <c r="B56" s="619">
        <v>3600</v>
      </c>
      <c r="C56" s="620"/>
    </row>
    <row r="57" ht="30" customHeight="1" spans="1:3">
      <c r="A57" s="618" t="s">
        <v>1139</v>
      </c>
      <c r="B57" s="619">
        <v>20800</v>
      </c>
      <c r="C57" s="620"/>
    </row>
    <row r="58" ht="30" customHeight="1" spans="1:3">
      <c r="A58" s="615" t="s">
        <v>937</v>
      </c>
      <c r="B58" s="616">
        <f>SUM(B59:B59)</f>
        <v>28722</v>
      </c>
      <c r="C58" s="617"/>
    </row>
    <row r="59" ht="30" customHeight="1" spans="1:3">
      <c r="A59" s="618" t="s">
        <v>1140</v>
      </c>
      <c r="B59" s="619">
        <v>28722</v>
      </c>
      <c r="C59" s="620"/>
    </row>
    <row r="60" ht="30" customHeight="1" spans="1:3">
      <c r="A60" s="621" t="s">
        <v>1141</v>
      </c>
      <c r="B60" s="622">
        <f>B4+B9+B20+B26+B27+B30+B33+B40+B46+B50+B55+B58</f>
        <v>353317</v>
      </c>
      <c r="C60" s="617"/>
    </row>
  </sheetData>
  <sheetProtection sheet="1" objects="1"/>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69"/>
  <sheetViews>
    <sheetView showGridLines="0" showZeros="0" view="pageBreakPreview" zoomScale="70" zoomScaleNormal="100" workbookViewId="0">
      <selection activeCell="A1" sqref="$A1:$XFD1048576"/>
    </sheetView>
  </sheetViews>
  <sheetFormatPr defaultColWidth="9" defaultRowHeight="13.5" outlineLevelCol="4"/>
  <cols>
    <col min="1" max="1" width="50.1583333333333" style="557" customWidth="1"/>
    <col min="2" max="2" width="74.775" style="558" customWidth="1"/>
    <col min="3" max="4" width="16.6333333333333" style="559" hidden="1" customWidth="1"/>
    <col min="5" max="5" width="21.8916666666667" style="559" customWidth="1"/>
    <col min="6" max="16384" width="9" style="559"/>
  </cols>
  <sheetData>
    <row r="1" s="554" customFormat="1" ht="45" customHeight="1" spans="1:4">
      <c r="A1" s="560" t="s">
        <v>1142</v>
      </c>
      <c r="B1" s="561"/>
      <c r="C1" s="562"/>
      <c r="D1" s="562"/>
    </row>
    <row r="2" ht="20.1" customHeight="1" spans="1:4">
      <c r="A2" s="563"/>
      <c r="B2" s="564" t="s">
        <v>2</v>
      </c>
      <c r="C2" s="565"/>
      <c r="D2" s="565" t="s">
        <v>2</v>
      </c>
    </row>
    <row r="3" ht="45" customHeight="1" spans="1:5">
      <c r="A3" s="566" t="s">
        <v>1143</v>
      </c>
      <c r="B3" s="567" t="s">
        <v>6</v>
      </c>
      <c r="C3" s="568" t="s">
        <v>1144</v>
      </c>
      <c r="D3" s="569" t="s">
        <v>1145</v>
      </c>
      <c r="E3" s="570"/>
    </row>
    <row r="4" ht="36" customHeight="1" spans="1:5">
      <c r="A4" s="571" t="s">
        <v>1146</v>
      </c>
      <c r="B4" s="572">
        <f>SUM(B5:B6)</f>
        <v>16.41</v>
      </c>
      <c r="C4" s="573" t="e">
        <f>SUM(#REF!)</f>
        <v>#REF!</v>
      </c>
      <c r="D4" s="574" t="e">
        <f>SUM(#REF!)</f>
        <v>#REF!</v>
      </c>
      <c r="E4" s="575"/>
    </row>
    <row r="5" s="555" customFormat="1" ht="36" customHeight="1" spans="1:5">
      <c r="A5" s="576" t="s">
        <v>1147</v>
      </c>
      <c r="B5" s="577">
        <v>13.44</v>
      </c>
      <c r="C5" s="578"/>
      <c r="D5" s="579"/>
      <c r="E5" s="575"/>
    </row>
    <row r="6" s="555" customFormat="1" ht="36" customHeight="1" spans="1:5">
      <c r="A6" s="576" t="s">
        <v>1148</v>
      </c>
      <c r="B6" s="577">
        <v>2.97</v>
      </c>
      <c r="C6" s="578"/>
      <c r="D6" s="579"/>
      <c r="E6" s="575"/>
    </row>
    <row r="7" ht="36" customHeight="1" spans="1:5">
      <c r="A7" s="571" t="s">
        <v>1149</v>
      </c>
      <c r="B7" s="572">
        <f>SUM(B8)</f>
        <v>0</v>
      </c>
      <c r="C7" s="580">
        <v>2293</v>
      </c>
      <c r="D7" s="581"/>
      <c r="E7" s="575"/>
    </row>
    <row r="8" ht="36" customHeight="1" spans="1:5">
      <c r="A8" s="548"/>
      <c r="B8" s="582"/>
      <c r="C8" s="580"/>
      <c r="D8" s="581"/>
      <c r="E8" s="575"/>
    </row>
    <row r="9" ht="36" customHeight="1" spans="1:5">
      <c r="A9" s="571" t="s">
        <v>1150</v>
      </c>
      <c r="B9" s="583">
        <f>SUM(B10:B10)</f>
        <v>0</v>
      </c>
      <c r="C9" s="580">
        <v>9600</v>
      </c>
      <c r="D9" s="581"/>
      <c r="E9" s="575"/>
    </row>
    <row r="10" ht="36" customHeight="1" spans="1:5">
      <c r="A10" s="584" t="s">
        <v>1151</v>
      </c>
      <c r="B10" s="582"/>
      <c r="C10" s="580"/>
      <c r="D10" s="581"/>
      <c r="E10" s="575"/>
    </row>
    <row r="11" ht="36" customHeight="1" spans="1:5">
      <c r="A11" s="571" t="s">
        <v>1152</v>
      </c>
      <c r="B11" s="583">
        <f>SUM(B12:B12)</f>
        <v>0</v>
      </c>
      <c r="C11" s="580">
        <v>280</v>
      </c>
      <c r="D11" s="581"/>
      <c r="E11" s="575"/>
    </row>
    <row r="12" ht="36" customHeight="1" spans="1:5">
      <c r="A12" s="584" t="s">
        <v>1151</v>
      </c>
      <c r="B12" s="582"/>
      <c r="C12" s="580"/>
      <c r="D12" s="581"/>
      <c r="E12" s="575"/>
    </row>
    <row r="13" ht="36" customHeight="1" spans="1:5">
      <c r="A13" s="571" t="s">
        <v>1153</v>
      </c>
      <c r="B13" s="572">
        <f>SUM(B14:B14)</f>
        <v>0</v>
      </c>
      <c r="C13" s="580">
        <v>83870</v>
      </c>
      <c r="D13" s="581"/>
      <c r="E13" s="575"/>
    </row>
    <row r="14" ht="36" customHeight="1" spans="1:5">
      <c r="A14" s="548"/>
      <c r="B14" s="582"/>
      <c r="C14" s="580"/>
      <c r="D14" s="581"/>
      <c r="E14" s="575"/>
    </row>
    <row r="15" ht="36" customHeight="1" spans="1:5">
      <c r="A15" s="571" t="s">
        <v>1154</v>
      </c>
      <c r="B15" s="572">
        <f>SUM(B16:B32)</f>
        <v>10364.43</v>
      </c>
      <c r="C15" s="580">
        <v>413</v>
      </c>
      <c r="D15" s="581"/>
      <c r="E15" s="575"/>
    </row>
    <row r="16" s="555" customFormat="1" ht="36" customHeight="1" spans="1:5">
      <c r="A16" s="585" t="s">
        <v>1155</v>
      </c>
      <c r="B16" s="586">
        <v>2589.92</v>
      </c>
      <c r="C16" s="587"/>
      <c r="D16" s="588"/>
      <c r="E16" s="575"/>
    </row>
    <row r="17" s="555" customFormat="1" ht="36" customHeight="1" spans="1:5">
      <c r="A17" s="585" t="s">
        <v>1156</v>
      </c>
      <c r="B17" s="586">
        <v>5208</v>
      </c>
      <c r="C17" s="587"/>
      <c r="D17" s="588"/>
      <c r="E17" s="575"/>
    </row>
    <row r="18" s="555" customFormat="1" ht="36" customHeight="1" spans="1:5">
      <c r="A18" s="585" t="s">
        <v>1156</v>
      </c>
      <c r="B18" s="586">
        <v>484</v>
      </c>
      <c r="C18" s="587"/>
      <c r="D18" s="588"/>
      <c r="E18" s="575"/>
    </row>
    <row r="19" s="555" customFormat="1" ht="36" customHeight="1" spans="1:5">
      <c r="A19" s="585" t="s">
        <v>1157</v>
      </c>
      <c r="B19" s="586">
        <v>24.97</v>
      </c>
      <c r="C19" s="587"/>
      <c r="D19" s="588"/>
      <c r="E19" s="575"/>
    </row>
    <row r="20" s="555" customFormat="1" ht="36" customHeight="1" spans="1:5">
      <c r="A20" s="585" t="s">
        <v>1158</v>
      </c>
      <c r="B20" s="586">
        <v>89.77</v>
      </c>
      <c r="C20" s="587"/>
      <c r="D20" s="588"/>
      <c r="E20" s="575"/>
    </row>
    <row r="21" s="555" customFormat="1" ht="36" customHeight="1" spans="1:5">
      <c r="A21" s="585" t="s">
        <v>1159</v>
      </c>
      <c r="B21" s="586">
        <v>21.82</v>
      </c>
      <c r="C21" s="587"/>
      <c r="D21" s="588"/>
      <c r="E21" s="575"/>
    </row>
    <row r="22" s="555" customFormat="1" ht="36" customHeight="1" spans="1:5">
      <c r="A22" s="585" t="s">
        <v>1160</v>
      </c>
      <c r="B22" s="586">
        <v>51</v>
      </c>
      <c r="C22" s="587"/>
      <c r="D22" s="588"/>
      <c r="E22" s="575"/>
    </row>
    <row r="23" s="555" customFormat="1" ht="36" customHeight="1" spans="1:5">
      <c r="A23" s="585" t="s">
        <v>1161</v>
      </c>
      <c r="B23" s="586">
        <v>191.87</v>
      </c>
      <c r="C23" s="587"/>
      <c r="D23" s="588"/>
      <c r="E23" s="575"/>
    </row>
    <row r="24" s="555" customFormat="1" ht="36" customHeight="1" spans="1:5">
      <c r="A24" s="585" t="s">
        <v>1162</v>
      </c>
      <c r="B24" s="586">
        <v>1100</v>
      </c>
      <c r="C24" s="587"/>
      <c r="D24" s="588"/>
      <c r="E24" s="575"/>
    </row>
    <row r="25" s="555" customFormat="1" ht="36" customHeight="1" spans="1:5">
      <c r="A25" s="585" t="s">
        <v>1163</v>
      </c>
      <c r="B25" s="586">
        <v>24.55</v>
      </c>
      <c r="C25" s="587"/>
      <c r="D25" s="588"/>
      <c r="E25" s="575"/>
    </row>
    <row r="26" s="555" customFormat="1" ht="36" customHeight="1" spans="1:5">
      <c r="A26" s="585" t="s">
        <v>1164</v>
      </c>
      <c r="B26" s="586">
        <v>107.1</v>
      </c>
      <c r="C26" s="587"/>
      <c r="D26" s="588"/>
      <c r="E26" s="575"/>
    </row>
    <row r="27" s="555" customFormat="1" ht="36" customHeight="1" spans="1:5">
      <c r="A27" s="585" t="s">
        <v>1165</v>
      </c>
      <c r="B27" s="586">
        <v>44.62</v>
      </c>
      <c r="C27" s="587"/>
      <c r="D27" s="588"/>
      <c r="E27" s="575"/>
    </row>
    <row r="28" s="555" customFormat="1" ht="36" customHeight="1" spans="1:5">
      <c r="A28" s="585" t="s">
        <v>1166</v>
      </c>
      <c r="B28" s="586">
        <v>157.28</v>
      </c>
      <c r="C28" s="587"/>
      <c r="D28" s="588"/>
      <c r="E28" s="575"/>
    </row>
    <row r="29" s="555" customFormat="1" ht="36" customHeight="1" spans="1:5">
      <c r="A29" s="585" t="s">
        <v>1167</v>
      </c>
      <c r="B29" s="586">
        <v>2.92</v>
      </c>
      <c r="C29" s="587"/>
      <c r="D29" s="588"/>
      <c r="E29" s="575"/>
    </row>
    <row r="30" s="555" customFormat="1" ht="36" customHeight="1" spans="1:5">
      <c r="A30" s="585" t="s">
        <v>1168</v>
      </c>
      <c r="B30" s="586">
        <v>219.61</v>
      </c>
      <c r="C30" s="587"/>
      <c r="D30" s="588"/>
      <c r="E30" s="575"/>
    </row>
    <row r="31" s="555" customFormat="1" ht="36" customHeight="1" spans="1:5">
      <c r="A31" s="589" t="s">
        <v>1169</v>
      </c>
      <c r="B31" s="586">
        <v>4</v>
      </c>
      <c r="C31" s="587"/>
      <c r="D31" s="588"/>
      <c r="E31" s="575"/>
    </row>
    <row r="32" s="555" customFormat="1" ht="36" customHeight="1" spans="1:5">
      <c r="A32" s="589" t="s">
        <v>1170</v>
      </c>
      <c r="B32" s="586">
        <v>43</v>
      </c>
      <c r="C32" s="587"/>
      <c r="D32" s="588"/>
      <c r="E32" s="575"/>
    </row>
    <row r="33" s="556" customFormat="1" ht="36" customHeight="1" spans="1:5">
      <c r="A33" s="571" t="s">
        <v>1171</v>
      </c>
      <c r="B33" s="572">
        <f>SUM(B34:B36)</f>
        <v>497.83</v>
      </c>
      <c r="C33" s="573">
        <v>60</v>
      </c>
      <c r="D33" s="574"/>
      <c r="E33" s="590"/>
    </row>
    <row r="34" s="555" customFormat="1" ht="36" customHeight="1" spans="1:5">
      <c r="A34" s="591" t="s">
        <v>1172</v>
      </c>
      <c r="B34" s="577">
        <v>15</v>
      </c>
      <c r="C34" s="587"/>
      <c r="D34" s="588"/>
      <c r="E34" s="575"/>
    </row>
    <row r="35" s="555" customFormat="1" ht="36" customHeight="1" spans="1:5">
      <c r="A35" s="591" t="s">
        <v>1173</v>
      </c>
      <c r="B35" s="577">
        <v>367</v>
      </c>
      <c r="C35" s="587"/>
      <c r="D35" s="588"/>
      <c r="E35" s="575"/>
    </row>
    <row r="36" s="555" customFormat="1" ht="36" customHeight="1" spans="1:5">
      <c r="A36" s="591" t="s">
        <v>1174</v>
      </c>
      <c r="B36" s="577">
        <v>115.83</v>
      </c>
      <c r="C36" s="587"/>
      <c r="D36" s="588"/>
      <c r="E36" s="575"/>
    </row>
    <row r="37" ht="36" customHeight="1" spans="1:5">
      <c r="A37" s="571" t="s">
        <v>1175</v>
      </c>
      <c r="B37" s="572">
        <f>SUM(B38:B38)</f>
        <v>155.8</v>
      </c>
      <c r="C37" s="580">
        <v>4418</v>
      </c>
      <c r="D37" s="581"/>
      <c r="E37" s="575"/>
    </row>
    <row r="38" s="555" customFormat="1" ht="36" customHeight="1" spans="1:5">
      <c r="A38" s="585" t="s">
        <v>1176</v>
      </c>
      <c r="B38" s="586">
        <v>155.8</v>
      </c>
      <c r="C38" s="587"/>
      <c r="D38" s="588"/>
      <c r="E38" s="575"/>
    </row>
    <row r="39" ht="36" customHeight="1" spans="1:5">
      <c r="A39" s="571" t="s">
        <v>1177</v>
      </c>
      <c r="B39" s="572">
        <f>SUM(B40:B50)</f>
        <v>20084.83</v>
      </c>
      <c r="C39" s="580"/>
      <c r="D39" s="581"/>
      <c r="E39" s="575"/>
    </row>
    <row r="40" s="555" customFormat="1" ht="36" customHeight="1" spans="1:5">
      <c r="A40" s="585" t="s">
        <v>1178</v>
      </c>
      <c r="B40" s="586">
        <v>144</v>
      </c>
      <c r="C40" s="587"/>
      <c r="D40" s="588"/>
      <c r="E40" s="575"/>
    </row>
    <row r="41" s="555" customFormat="1" ht="36" customHeight="1" spans="1:5">
      <c r="A41" s="585" t="s">
        <v>1179</v>
      </c>
      <c r="B41" s="586">
        <v>8035.3</v>
      </c>
      <c r="C41" s="587"/>
      <c r="D41" s="588"/>
      <c r="E41" s="575"/>
    </row>
    <row r="42" s="555" customFormat="1" ht="36" customHeight="1" spans="1:5">
      <c r="A42" s="585" t="s">
        <v>1180</v>
      </c>
      <c r="B42" s="586">
        <v>28</v>
      </c>
      <c r="C42" s="587"/>
      <c r="D42" s="588"/>
      <c r="E42" s="575"/>
    </row>
    <row r="43" s="555" customFormat="1" ht="36" customHeight="1" spans="1:5">
      <c r="A43" s="585" t="s">
        <v>1181</v>
      </c>
      <c r="B43" s="586">
        <v>7</v>
      </c>
      <c r="C43" s="587"/>
      <c r="D43" s="588"/>
      <c r="E43" s="575"/>
    </row>
    <row r="44" s="555" customFormat="1" ht="36" customHeight="1" spans="1:5">
      <c r="A44" s="585" t="s">
        <v>1182</v>
      </c>
      <c r="B44" s="586">
        <v>2349.73</v>
      </c>
      <c r="C44" s="587"/>
      <c r="D44" s="588"/>
      <c r="E44" s="575"/>
    </row>
    <row r="45" s="555" customFormat="1" ht="36" customHeight="1" spans="1:5">
      <c r="A45" s="585" t="s">
        <v>1183</v>
      </c>
      <c r="B45" s="586">
        <v>452</v>
      </c>
      <c r="C45" s="587"/>
      <c r="D45" s="588"/>
      <c r="E45" s="575"/>
    </row>
    <row r="46" s="555" customFormat="1" ht="36" customHeight="1" spans="1:5">
      <c r="A46" s="592" t="s">
        <v>1184</v>
      </c>
      <c r="B46" s="586">
        <v>3.8</v>
      </c>
      <c r="C46" s="587"/>
      <c r="D46" s="588"/>
      <c r="E46" s="575"/>
    </row>
    <row r="47" s="555" customFormat="1" ht="36" customHeight="1" spans="1:5">
      <c r="A47" s="592" t="s">
        <v>1185</v>
      </c>
      <c r="B47" s="586">
        <v>36</v>
      </c>
      <c r="C47" s="587"/>
      <c r="D47" s="588"/>
      <c r="E47" s="575"/>
    </row>
    <row r="48" s="555" customFormat="1" ht="36" customHeight="1" spans="1:5">
      <c r="A48" s="589" t="s">
        <v>1186</v>
      </c>
      <c r="B48" s="586">
        <v>8872</v>
      </c>
      <c r="C48" s="587"/>
      <c r="D48" s="588"/>
      <c r="E48" s="575"/>
    </row>
    <row r="49" s="555" customFormat="1" ht="36" customHeight="1" spans="1:5">
      <c r="A49" s="589" t="s">
        <v>1187</v>
      </c>
      <c r="B49" s="586">
        <v>128</v>
      </c>
      <c r="C49" s="587"/>
      <c r="D49" s="588"/>
      <c r="E49" s="575"/>
    </row>
    <row r="50" s="555" customFormat="1" ht="36" customHeight="1" spans="1:5">
      <c r="A50" s="589" t="s">
        <v>1188</v>
      </c>
      <c r="B50" s="586">
        <v>29</v>
      </c>
      <c r="C50" s="587"/>
      <c r="D50" s="588"/>
      <c r="E50" s="575"/>
    </row>
    <row r="51" ht="36" customHeight="1" spans="1:5">
      <c r="A51" s="571" t="s">
        <v>1189</v>
      </c>
      <c r="B51" s="583"/>
      <c r="C51" s="580"/>
      <c r="D51" s="581"/>
      <c r="E51" s="575"/>
    </row>
    <row r="52" ht="36" customHeight="1" spans="1:5">
      <c r="A52" s="584" t="s">
        <v>1151</v>
      </c>
      <c r="B52" s="583"/>
      <c r="C52" s="580"/>
      <c r="D52" s="581"/>
      <c r="E52" s="575"/>
    </row>
    <row r="53" ht="36" customHeight="1" spans="1:5">
      <c r="A53" s="571" t="s">
        <v>1190</v>
      </c>
      <c r="B53" s="583"/>
      <c r="C53" s="580"/>
      <c r="D53" s="581">
        <v>5000</v>
      </c>
      <c r="E53" s="575"/>
    </row>
    <row r="54" ht="36" customHeight="1" spans="1:5">
      <c r="A54" s="584" t="s">
        <v>1151</v>
      </c>
      <c r="B54" s="583"/>
      <c r="C54" s="580"/>
      <c r="D54" s="581"/>
      <c r="E54" s="575"/>
    </row>
    <row r="55" ht="36" customHeight="1" spans="1:5">
      <c r="A55" s="571" t="s">
        <v>1191</v>
      </c>
      <c r="B55" s="583"/>
      <c r="C55" s="580">
        <v>3800</v>
      </c>
      <c r="D55" s="581"/>
      <c r="E55" s="575"/>
    </row>
    <row r="56" ht="36" customHeight="1" spans="1:5">
      <c r="A56" s="584" t="s">
        <v>1151</v>
      </c>
      <c r="B56" s="583"/>
      <c r="C56" s="580"/>
      <c r="D56" s="581"/>
      <c r="E56" s="575"/>
    </row>
    <row r="57" ht="36" customHeight="1" spans="1:5">
      <c r="A57" s="571" t="s">
        <v>1192</v>
      </c>
      <c r="B57" s="583"/>
      <c r="C57" s="580">
        <v>1257</v>
      </c>
      <c r="D57" s="581"/>
      <c r="E57" s="575"/>
    </row>
    <row r="58" ht="36" customHeight="1" spans="1:5">
      <c r="A58" s="584" t="s">
        <v>1151</v>
      </c>
      <c r="B58" s="583"/>
      <c r="C58" s="580"/>
      <c r="D58" s="581"/>
      <c r="E58" s="575"/>
    </row>
    <row r="59" ht="36" customHeight="1" spans="1:5">
      <c r="A59" s="571" t="s">
        <v>1193</v>
      </c>
      <c r="B59" s="583"/>
      <c r="C59" s="580">
        <v>2163</v>
      </c>
      <c r="D59" s="581"/>
      <c r="E59" s="575"/>
    </row>
    <row r="60" ht="36" customHeight="1" spans="1:5">
      <c r="A60" s="584" t="s">
        <v>1151</v>
      </c>
      <c r="B60" s="583"/>
      <c r="C60" s="580"/>
      <c r="D60" s="581"/>
      <c r="E60" s="575"/>
    </row>
    <row r="61" ht="36" customHeight="1" spans="1:5">
      <c r="A61" s="571" t="s">
        <v>1194</v>
      </c>
      <c r="B61" s="583"/>
      <c r="E61" s="575"/>
    </row>
    <row r="62" ht="36" customHeight="1" spans="1:5">
      <c r="A62" s="584" t="s">
        <v>1151</v>
      </c>
      <c r="B62" s="583"/>
      <c r="E62" s="575"/>
    </row>
    <row r="63" ht="36" customHeight="1" spans="1:5">
      <c r="A63" s="571" t="s">
        <v>1195</v>
      </c>
      <c r="B63" s="583"/>
      <c r="E63" s="575"/>
    </row>
    <row r="64" ht="36" customHeight="1" spans="1:5">
      <c r="A64" s="584" t="s">
        <v>1151</v>
      </c>
      <c r="B64" s="583"/>
      <c r="E64" s="575"/>
    </row>
    <row r="65" ht="36" customHeight="1" spans="1:5">
      <c r="A65" s="571" t="s">
        <v>1196</v>
      </c>
      <c r="B65" s="583"/>
      <c r="E65" s="575"/>
    </row>
    <row r="66" ht="36" customHeight="1" spans="1:5">
      <c r="A66" s="584" t="s">
        <v>1151</v>
      </c>
      <c r="B66" s="583"/>
      <c r="E66" s="575"/>
    </row>
    <row r="67" ht="36" customHeight="1" spans="1:5">
      <c r="A67" s="571" t="s">
        <v>1197</v>
      </c>
      <c r="B67" s="583"/>
      <c r="E67" s="575"/>
    </row>
    <row r="68" ht="36" customHeight="1" spans="1:5">
      <c r="A68" s="584" t="s">
        <v>1151</v>
      </c>
      <c r="B68" s="583"/>
      <c r="E68" s="575"/>
    </row>
    <row r="69" ht="36" customHeight="1" spans="1:5">
      <c r="A69" s="552" t="s">
        <v>1198</v>
      </c>
      <c r="B69" s="553">
        <f>B4+B7+B9+B11+B13+B15+B33+B37+B39+B51+B53+B55+B57+B59+B61+B63+B65+B67</f>
        <v>31119</v>
      </c>
      <c r="E69" s="575"/>
    </row>
  </sheetData>
  <mergeCells count="1">
    <mergeCell ref="A1:D1"/>
  </mergeCells>
  <conditionalFormatting sqref="E34">
    <cfRule type="cellIs" dxfId="2" priority="3" stopIfTrue="1" operator="lessThan">
      <formula>0</formula>
    </cfRule>
  </conditionalFormatting>
  <conditionalFormatting sqref="E35">
    <cfRule type="cellIs" dxfId="2" priority="2" stopIfTrue="1" operator="lessThan">
      <formula>0</formula>
    </cfRule>
  </conditionalFormatting>
  <conditionalFormatting sqref="E36">
    <cfRule type="cellIs" dxfId="2" priority="1" stopIfTrue="1" operator="lessThan">
      <formula>0</formula>
    </cfRule>
  </conditionalFormatting>
  <conditionalFormatting sqref="E4:E6">
    <cfRule type="cellIs" dxfId="2" priority="5" stopIfTrue="1" operator="lessThan">
      <formula>0</formula>
    </cfRule>
  </conditionalFormatting>
  <conditionalFormatting sqref="E37:E69 E7:E33">
    <cfRule type="cellIs" dxfId="2" priority="4"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D45"/>
  <sheetViews>
    <sheetView showGridLines="0" showZeros="0" view="pageBreakPreview" zoomScale="80" zoomScaleNormal="85" workbookViewId="0">
      <selection activeCell="A1" sqref="$A1:$XFD1048576"/>
    </sheetView>
  </sheetViews>
  <sheetFormatPr defaultColWidth="9" defaultRowHeight="14.25" outlineLevelCol="3"/>
  <cols>
    <col min="1" max="1" width="43.6333333333333" style="383" customWidth="1"/>
    <col min="2" max="3" width="20.6333333333333" style="383" customWidth="1"/>
    <col min="4" max="4" width="20" style="534" customWidth="1"/>
    <col min="5" max="5" width="12.6333333333333" style="535"/>
    <col min="6" max="16377" width="9" style="535"/>
    <col min="16378" max="16379" width="35.6333333333333" style="535"/>
    <col min="16380" max="16384" width="9" style="535"/>
  </cols>
  <sheetData>
    <row r="1" ht="45" customHeight="1" spans="1:4">
      <c r="A1" s="536" t="s">
        <v>1199</v>
      </c>
      <c r="B1" s="536"/>
      <c r="C1" s="536"/>
      <c r="D1" s="536"/>
    </row>
    <row r="2" ht="20.1" customHeight="1" spans="1:4">
      <c r="A2" s="537"/>
      <c r="B2" s="537"/>
      <c r="C2" s="538"/>
      <c r="D2" s="539" t="s">
        <v>2</v>
      </c>
    </row>
    <row r="3" s="532" customFormat="1" ht="45" customHeight="1" spans="1:4">
      <c r="A3" s="540" t="s">
        <v>1200</v>
      </c>
      <c r="B3" s="540" t="s">
        <v>1198</v>
      </c>
      <c r="C3" s="541" t="s">
        <v>1201</v>
      </c>
      <c r="D3" s="541" t="s">
        <v>1202</v>
      </c>
    </row>
    <row r="4" ht="36" customHeight="1" spans="1:4">
      <c r="A4" s="542" t="s">
        <v>1203</v>
      </c>
      <c r="B4" s="435">
        <f>C4+D4</f>
        <v>35555</v>
      </c>
      <c r="C4" s="435">
        <f>SUM(C5,C10)</f>
        <v>4436</v>
      </c>
      <c r="D4" s="435">
        <f>SUM(D5,D10)</f>
        <v>31119</v>
      </c>
    </row>
    <row r="5" ht="36" customHeight="1" spans="1:4">
      <c r="A5" s="543" t="s">
        <v>1204</v>
      </c>
      <c r="B5" s="435">
        <f t="shared" ref="B5:B9" si="0">SUM(C5:D5)</f>
        <v>4436</v>
      </c>
      <c r="C5" s="435">
        <f>SUM(C6:C9)</f>
        <v>4436</v>
      </c>
      <c r="D5" s="435">
        <f>SUM(D6:D9)</f>
        <v>0</v>
      </c>
    </row>
    <row r="6" ht="36" customHeight="1" spans="1:4">
      <c r="A6" s="544" t="s">
        <v>1205</v>
      </c>
      <c r="B6" s="545">
        <f t="shared" si="0"/>
        <v>798</v>
      </c>
      <c r="C6" s="545">
        <v>798</v>
      </c>
      <c r="D6" s="546"/>
    </row>
    <row r="7" ht="36" customHeight="1" spans="1:4">
      <c r="A7" s="544" t="s">
        <v>1206</v>
      </c>
      <c r="B7" s="545">
        <f t="shared" si="0"/>
        <v>4326</v>
      </c>
      <c r="C7" s="545">
        <v>4326</v>
      </c>
      <c r="D7" s="546"/>
    </row>
    <row r="8" ht="36" customHeight="1" spans="1:4">
      <c r="A8" s="544" t="s">
        <v>1207</v>
      </c>
      <c r="B8" s="545">
        <f t="shared" si="0"/>
        <v>271</v>
      </c>
      <c r="C8" s="545">
        <v>271</v>
      </c>
      <c r="D8" s="546"/>
    </row>
    <row r="9" ht="36" customHeight="1" spans="1:4">
      <c r="A9" s="544" t="s">
        <v>1208</v>
      </c>
      <c r="B9" s="545">
        <f t="shared" si="0"/>
        <v>-959</v>
      </c>
      <c r="C9" s="545">
        <v>-959</v>
      </c>
      <c r="D9" s="546"/>
    </row>
    <row r="10" s="533" customFormat="1" ht="36" customHeight="1" spans="1:4">
      <c r="A10" s="547" t="s">
        <v>1209</v>
      </c>
      <c r="B10" s="435">
        <f>SUM(D10)</f>
        <v>31119</v>
      </c>
      <c r="C10" s="435">
        <f>SUM(C11:C44)</f>
        <v>0</v>
      </c>
      <c r="D10" s="435">
        <f>SUM(D11:D44)</f>
        <v>31119</v>
      </c>
    </row>
    <row r="11" ht="36" customHeight="1" spans="1:4">
      <c r="A11" s="548" t="s">
        <v>1178</v>
      </c>
      <c r="B11" s="545">
        <f t="shared" ref="B11:B43" si="1">SUM(D11)</f>
        <v>144</v>
      </c>
      <c r="C11" s="545"/>
      <c r="D11" s="545">
        <v>144</v>
      </c>
    </row>
    <row r="12" ht="36" customHeight="1" spans="1:4">
      <c r="A12" s="548" t="s">
        <v>1179</v>
      </c>
      <c r="B12" s="545">
        <f t="shared" si="1"/>
        <v>8035.3</v>
      </c>
      <c r="C12" s="545"/>
      <c r="D12" s="545">
        <v>8035.3</v>
      </c>
    </row>
    <row r="13" ht="36" customHeight="1" spans="1:4">
      <c r="A13" s="548" t="s">
        <v>1180</v>
      </c>
      <c r="B13" s="545">
        <f t="shared" si="1"/>
        <v>28</v>
      </c>
      <c r="C13" s="545"/>
      <c r="D13" s="545">
        <v>28</v>
      </c>
    </row>
    <row r="14" ht="36" customHeight="1" spans="1:4">
      <c r="A14" s="548" t="s">
        <v>1181</v>
      </c>
      <c r="B14" s="545">
        <f t="shared" si="1"/>
        <v>7</v>
      </c>
      <c r="C14" s="545"/>
      <c r="D14" s="545">
        <v>7</v>
      </c>
    </row>
    <row r="15" ht="36" customHeight="1" spans="1:4">
      <c r="A15" s="549" t="s">
        <v>1155</v>
      </c>
      <c r="B15" s="545">
        <f t="shared" si="1"/>
        <v>2589.92</v>
      </c>
      <c r="C15" s="545"/>
      <c r="D15" s="545">
        <v>2589.92</v>
      </c>
    </row>
    <row r="16" ht="36" customHeight="1" spans="1:4">
      <c r="A16" s="548" t="s">
        <v>1210</v>
      </c>
      <c r="B16" s="545">
        <f t="shared" si="1"/>
        <v>15</v>
      </c>
      <c r="C16" s="545"/>
      <c r="D16" s="545">
        <v>15</v>
      </c>
    </row>
    <row r="17" ht="36" customHeight="1" spans="1:4">
      <c r="A17" s="548" t="s">
        <v>1156</v>
      </c>
      <c r="B17" s="545">
        <f t="shared" si="1"/>
        <v>5208</v>
      </c>
      <c r="C17" s="545"/>
      <c r="D17" s="545">
        <v>5208</v>
      </c>
    </row>
    <row r="18" ht="36" customHeight="1" spans="1:4">
      <c r="A18" s="548" t="s">
        <v>1156</v>
      </c>
      <c r="B18" s="545">
        <f t="shared" si="1"/>
        <v>484</v>
      </c>
      <c r="C18" s="545"/>
      <c r="D18" s="545">
        <v>484</v>
      </c>
    </row>
    <row r="19" ht="36" customHeight="1" spans="1:4">
      <c r="A19" s="548" t="s">
        <v>1176</v>
      </c>
      <c r="B19" s="545">
        <f t="shared" si="1"/>
        <v>155.8</v>
      </c>
      <c r="C19" s="545"/>
      <c r="D19" s="545">
        <v>155.8</v>
      </c>
    </row>
    <row r="20" ht="36" customHeight="1" spans="1:4">
      <c r="A20" s="548" t="s">
        <v>1157</v>
      </c>
      <c r="B20" s="545">
        <f t="shared" si="1"/>
        <v>24.97</v>
      </c>
      <c r="C20" s="545"/>
      <c r="D20" s="545">
        <v>24.97</v>
      </c>
    </row>
    <row r="21" ht="36" customHeight="1" spans="1:4">
      <c r="A21" s="548" t="s">
        <v>1158</v>
      </c>
      <c r="B21" s="545">
        <f t="shared" si="1"/>
        <v>89.77</v>
      </c>
      <c r="C21" s="545"/>
      <c r="D21" s="545">
        <v>89.77</v>
      </c>
    </row>
    <row r="22" ht="36" customHeight="1" spans="1:4">
      <c r="A22" s="548" t="s">
        <v>1159</v>
      </c>
      <c r="B22" s="545">
        <f t="shared" si="1"/>
        <v>21.82</v>
      </c>
      <c r="C22" s="545"/>
      <c r="D22" s="545">
        <v>21.82</v>
      </c>
    </row>
    <row r="23" ht="36" customHeight="1" spans="1:4">
      <c r="A23" s="548" t="s">
        <v>1160</v>
      </c>
      <c r="B23" s="545">
        <f t="shared" si="1"/>
        <v>51</v>
      </c>
      <c r="C23" s="545"/>
      <c r="D23" s="545">
        <v>51</v>
      </c>
    </row>
    <row r="24" ht="36" customHeight="1" spans="1:4">
      <c r="A24" s="548" t="s">
        <v>1161</v>
      </c>
      <c r="B24" s="545">
        <f t="shared" si="1"/>
        <v>191.87</v>
      </c>
      <c r="C24" s="545"/>
      <c r="D24" s="545">
        <v>191.87</v>
      </c>
    </row>
    <row r="25" ht="36" customHeight="1" spans="1:4">
      <c r="A25" s="550" t="s">
        <v>1162</v>
      </c>
      <c r="B25" s="545">
        <f t="shared" si="1"/>
        <v>1100</v>
      </c>
      <c r="C25" s="545"/>
      <c r="D25" s="545">
        <v>1100</v>
      </c>
    </row>
    <row r="26" ht="36" customHeight="1" spans="1:4">
      <c r="A26" s="548" t="s">
        <v>1163</v>
      </c>
      <c r="B26" s="545">
        <f t="shared" si="1"/>
        <v>24.55</v>
      </c>
      <c r="C26" s="545"/>
      <c r="D26" s="545">
        <v>24.55</v>
      </c>
    </row>
    <row r="27" ht="36" customHeight="1" spans="1:4">
      <c r="A27" s="548" t="s">
        <v>1164</v>
      </c>
      <c r="B27" s="545">
        <f t="shared" si="1"/>
        <v>107.1</v>
      </c>
      <c r="C27" s="545"/>
      <c r="D27" s="545">
        <v>107.1</v>
      </c>
    </row>
    <row r="28" ht="36" customHeight="1" spans="1:4">
      <c r="A28" s="548" t="s">
        <v>1165</v>
      </c>
      <c r="B28" s="545">
        <f t="shared" si="1"/>
        <v>44.62</v>
      </c>
      <c r="C28" s="545"/>
      <c r="D28" s="545">
        <v>44.62</v>
      </c>
    </row>
    <row r="29" ht="36" customHeight="1" spans="1:4">
      <c r="A29" s="548" t="s">
        <v>1166</v>
      </c>
      <c r="B29" s="545">
        <f t="shared" si="1"/>
        <v>157.28</v>
      </c>
      <c r="C29" s="545"/>
      <c r="D29" s="545">
        <v>157.28</v>
      </c>
    </row>
    <row r="30" ht="36" customHeight="1" spans="1:4">
      <c r="A30" s="548" t="s">
        <v>1173</v>
      </c>
      <c r="B30" s="545">
        <f t="shared" si="1"/>
        <v>367</v>
      </c>
      <c r="C30" s="545"/>
      <c r="D30" s="545">
        <v>367</v>
      </c>
    </row>
    <row r="31" ht="36" customHeight="1" spans="1:4">
      <c r="A31" s="548" t="s">
        <v>1167</v>
      </c>
      <c r="B31" s="545">
        <f t="shared" si="1"/>
        <v>2.92</v>
      </c>
      <c r="C31" s="545"/>
      <c r="D31" s="545">
        <v>2.92</v>
      </c>
    </row>
    <row r="32" ht="36" customHeight="1" spans="1:4">
      <c r="A32" s="548" t="s">
        <v>1174</v>
      </c>
      <c r="B32" s="545">
        <f t="shared" si="1"/>
        <v>115.83</v>
      </c>
      <c r="C32" s="545"/>
      <c r="D32" s="545">
        <v>115.83</v>
      </c>
    </row>
    <row r="33" ht="36" customHeight="1" spans="1:4">
      <c r="A33" s="548" t="s">
        <v>1168</v>
      </c>
      <c r="B33" s="545">
        <f t="shared" si="1"/>
        <v>219.61</v>
      </c>
      <c r="C33" s="545"/>
      <c r="D33" s="545">
        <v>219.61</v>
      </c>
    </row>
    <row r="34" ht="36" customHeight="1" spans="1:4">
      <c r="A34" s="551" t="s">
        <v>1147</v>
      </c>
      <c r="B34" s="545">
        <f t="shared" si="1"/>
        <v>13.44</v>
      </c>
      <c r="C34" s="545"/>
      <c r="D34" s="545">
        <v>13.44</v>
      </c>
    </row>
    <row r="35" ht="36" customHeight="1" spans="1:4">
      <c r="A35" s="551" t="s">
        <v>1148</v>
      </c>
      <c r="B35" s="545">
        <f t="shared" si="1"/>
        <v>2.97</v>
      </c>
      <c r="C35" s="545"/>
      <c r="D35" s="545">
        <v>2.97</v>
      </c>
    </row>
    <row r="36" ht="36" customHeight="1" spans="1:4">
      <c r="A36" s="550" t="s">
        <v>1169</v>
      </c>
      <c r="B36" s="545">
        <f t="shared" si="1"/>
        <v>4</v>
      </c>
      <c r="C36" s="545"/>
      <c r="D36" s="545">
        <v>4</v>
      </c>
    </row>
    <row r="37" ht="36" customHeight="1" spans="1:4">
      <c r="A37" s="550" t="s">
        <v>1170</v>
      </c>
      <c r="B37" s="545">
        <f t="shared" si="1"/>
        <v>43</v>
      </c>
      <c r="C37" s="545"/>
      <c r="D37" s="545">
        <v>43</v>
      </c>
    </row>
    <row r="38" ht="36" customHeight="1" spans="1:4">
      <c r="A38" s="550" t="s">
        <v>1182</v>
      </c>
      <c r="B38" s="545">
        <f t="shared" si="1"/>
        <v>2349.73</v>
      </c>
      <c r="C38" s="545"/>
      <c r="D38" s="545">
        <v>2349.73</v>
      </c>
    </row>
    <row r="39" ht="36" customHeight="1" spans="1:4">
      <c r="A39" s="550" t="s">
        <v>1183</v>
      </c>
      <c r="B39" s="545">
        <f t="shared" ref="B39:B44" si="2">SUM(D39)</f>
        <v>452</v>
      </c>
      <c r="C39" s="545"/>
      <c r="D39" s="545">
        <v>452</v>
      </c>
    </row>
    <row r="40" ht="36" customHeight="1" spans="1:4">
      <c r="A40" s="550" t="s">
        <v>1184</v>
      </c>
      <c r="B40" s="545">
        <f t="shared" si="2"/>
        <v>3.8</v>
      </c>
      <c r="C40" s="545"/>
      <c r="D40" s="545">
        <v>3.8</v>
      </c>
    </row>
    <row r="41" ht="36" customHeight="1" spans="1:4">
      <c r="A41" s="550" t="s">
        <v>1185</v>
      </c>
      <c r="B41" s="545">
        <f t="shared" si="2"/>
        <v>36</v>
      </c>
      <c r="C41" s="545"/>
      <c r="D41" s="545">
        <v>36</v>
      </c>
    </row>
    <row r="42" ht="36" customHeight="1" spans="1:4">
      <c r="A42" s="550" t="s">
        <v>1186</v>
      </c>
      <c r="B42" s="545">
        <f t="shared" si="2"/>
        <v>8872</v>
      </c>
      <c r="C42" s="545"/>
      <c r="D42" s="545">
        <v>8872</v>
      </c>
    </row>
    <row r="43" ht="36" customHeight="1" spans="1:4">
      <c r="A43" s="550" t="s">
        <v>1187</v>
      </c>
      <c r="B43" s="545">
        <f t="shared" si="2"/>
        <v>128</v>
      </c>
      <c r="C43" s="545"/>
      <c r="D43" s="545">
        <v>128</v>
      </c>
    </row>
    <row r="44" ht="36" customHeight="1" spans="1:4">
      <c r="A44" s="550" t="s">
        <v>1188</v>
      </c>
      <c r="B44" s="545">
        <f t="shared" si="2"/>
        <v>29</v>
      </c>
      <c r="C44" s="545"/>
      <c r="D44" s="545">
        <v>29</v>
      </c>
    </row>
    <row r="45" ht="36" customHeight="1" spans="1:4">
      <c r="A45" s="552" t="s">
        <v>1198</v>
      </c>
      <c r="B45" s="553">
        <f>B5+B10</f>
        <v>35555</v>
      </c>
      <c r="C45" s="553">
        <f>C5+C10</f>
        <v>4436</v>
      </c>
      <c r="D45" s="553">
        <f>D5+D10</f>
        <v>31119</v>
      </c>
    </row>
  </sheetData>
  <sheetProtection sheet="1" objects="1"/>
  <mergeCells count="1">
    <mergeCell ref="A1:D1"/>
  </mergeCells>
  <conditionalFormatting sqref="D1">
    <cfRule type="cellIs" dxfId="0" priority="43" stopIfTrue="1" operator="greaterThanOrEqual">
      <formula>10</formula>
    </cfRule>
    <cfRule type="cellIs" dxfId="0" priority="44" stopIfTrue="1" operator="lessThanOrEqual">
      <formula>-1</formula>
    </cfRule>
  </conditionalFormatting>
  <conditionalFormatting sqref="B3:C3">
    <cfRule type="cellIs" dxfId="0" priority="42" stopIfTrue="1" operator="lessThanOrEqual">
      <formula>-1</formula>
    </cfRule>
  </conditionalFormatting>
  <conditionalFormatting sqref="B4:D4">
    <cfRule type="cellIs" dxfId="0" priority="41" stopIfTrue="1" operator="lessThanOrEqual">
      <formula>-1</formula>
    </cfRule>
  </conditionalFormatting>
  <conditionalFormatting sqref="B5:D5">
    <cfRule type="cellIs" dxfId="0" priority="2" stopIfTrue="1" operator="lessThanOrEqual">
      <formula>-1</formula>
    </cfRule>
  </conditionalFormatting>
  <conditionalFormatting sqref="B10:D10">
    <cfRule type="cellIs" dxfId="0" priority="1" stopIfTrue="1" operator="lessThanOrEqual">
      <formula>-1</formula>
    </cfRule>
  </conditionalFormatting>
  <conditionalFormatting sqref="B15">
    <cfRule type="cellIs" dxfId="0" priority="14" stopIfTrue="1" operator="lessThanOrEqual">
      <formula>-1</formula>
    </cfRule>
  </conditionalFormatting>
  <conditionalFormatting sqref="D15">
    <cfRule type="cellIs" dxfId="0" priority="13" stopIfTrue="1" operator="lessThanOrEqual">
      <formula>-1</formula>
    </cfRule>
  </conditionalFormatting>
  <conditionalFormatting sqref="B20">
    <cfRule type="cellIs" dxfId="0" priority="12" stopIfTrue="1" operator="lessThanOrEqual">
      <formula>-1</formula>
    </cfRule>
  </conditionalFormatting>
  <conditionalFormatting sqref="D20">
    <cfRule type="cellIs" dxfId="0" priority="11" stopIfTrue="1" operator="lessThanOrEqual">
      <formula>-1</formula>
    </cfRule>
  </conditionalFormatting>
  <conditionalFormatting sqref="B25">
    <cfRule type="cellIs" dxfId="0" priority="10" stopIfTrue="1" operator="lessThanOrEqual">
      <formula>-1</formula>
    </cfRule>
  </conditionalFormatting>
  <conditionalFormatting sqref="D25">
    <cfRule type="cellIs" dxfId="0" priority="9" stopIfTrue="1" operator="lessThanOrEqual">
      <formula>-1</formula>
    </cfRule>
  </conditionalFormatting>
  <conditionalFormatting sqref="B30">
    <cfRule type="cellIs" dxfId="0" priority="8" stopIfTrue="1" operator="lessThanOrEqual">
      <formula>-1</formula>
    </cfRule>
  </conditionalFormatting>
  <conditionalFormatting sqref="D30">
    <cfRule type="cellIs" dxfId="0" priority="7" stopIfTrue="1" operator="lessThanOrEqual">
      <formula>-1</formula>
    </cfRule>
  </conditionalFormatting>
  <conditionalFormatting sqref="B35">
    <cfRule type="cellIs" dxfId="0" priority="6" stopIfTrue="1" operator="lessThanOrEqual">
      <formula>-1</formula>
    </cfRule>
  </conditionalFormatting>
  <conditionalFormatting sqref="D35">
    <cfRule type="cellIs" dxfId="0" priority="5" stopIfTrue="1" operator="lessThanOrEqual">
      <formula>-1</formula>
    </cfRule>
  </conditionalFormatting>
  <conditionalFormatting sqref="B6:B8">
    <cfRule type="cellIs" dxfId="0" priority="39" stopIfTrue="1" operator="lessThanOrEqual">
      <formula>-1</formula>
    </cfRule>
  </conditionalFormatting>
  <conditionalFormatting sqref="B11:B13">
    <cfRule type="cellIs" dxfId="0" priority="30" stopIfTrue="1" operator="lessThanOrEqual">
      <formula>-1</formula>
    </cfRule>
  </conditionalFormatting>
  <conditionalFormatting sqref="B16:B18">
    <cfRule type="cellIs" dxfId="0" priority="28" stopIfTrue="1" operator="lessThanOrEqual">
      <formula>-1</formula>
    </cfRule>
  </conditionalFormatting>
  <conditionalFormatting sqref="B21:B23">
    <cfRule type="cellIs" dxfId="0" priority="26" stopIfTrue="1" operator="lessThanOrEqual">
      <formula>-1</formula>
    </cfRule>
  </conditionalFormatting>
  <conditionalFormatting sqref="B26:B28">
    <cfRule type="cellIs" dxfId="0" priority="24" stopIfTrue="1" operator="lessThanOrEqual">
      <formula>-1</formula>
    </cfRule>
  </conditionalFormatting>
  <conditionalFormatting sqref="B31:B33">
    <cfRule type="cellIs" dxfId="0" priority="22" stopIfTrue="1" operator="lessThanOrEqual">
      <formula>-1</formula>
    </cfRule>
  </conditionalFormatting>
  <conditionalFormatting sqref="B36:B44">
    <cfRule type="cellIs" dxfId="0" priority="20" stopIfTrue="1" operator="lessThanOrEqual">
      <formula>-1</formula>
    </cfRule>
  </conditionalFormatting>
  <conditionalFormatting sqref="C6:C7">
    <cfRule type="cellIs" dxfId="0" priority="40" stopIfTrue="1" operator="lessThanOrEqual">
      <formula>-1</formula>
    </cfRule>
  </conditionalFormatting>
  <conditionalFormatting sqref="C11:C12">
    <cfRule type="cellIs" dxfId="0" priority="37" stopIfTrue="1" operator="lessThanOrEqual">
      <formula>-1</formula>
    </cfRule>
  </conditionalFormatting>
  <conditionalFormatting sqref="C15:C17">
    <cfRule type="cellIs" dxfId="0" priority="36" stopIfTrue="1" operator="lessThanOrEqual">
      <formula>-1</formula>
    </cfRule>
  </conditionalFormatting>
  <conditionalFormatting sqref="C20:C22">
    <cfRule type="cellIs" dxfId="0" priority="35" stopIfTrue="1" operator="lessThanOrEqual">
      <formula>-1</formula>
    </cfRule>
  </conditionalFormatting>
  <conditionalFormatting sqref="C25:C27">
    <cfRule type="cellIs" dxfId="0" priority="34" stopIfTrue="1" operator="lessThanOrEqual">
      <formula>-1</formula>
    </cfRule>
  </conditionalFormatting>
  <conditionalFormatting sqref="C30:C32">
    <cfRule type="cellIs" dxfId="0" priority="33" stopIfTrue="1" operator="lessThanOrEqual">
      <formula>-1</formula>
    </cfRule>
  </conditionalFormatting>
  <conditionalFormatting sqref="C35:C37">
    <cfRule type="cellIs" dxfId="0" priority="32" stopIfTrue="1" operator="lessThanOrEqual">
      <formula>-1</formula>
    </cfRule>
  </conditionalFormatting>
  <conditionalFormatting sqref="D11:D13">
    <cfRule type="cellIs" dxfId="0" priority="29" stopIfTrue="1" operator="lessThanOrEqual">
      <formula>-1</formula>
    </cfRule>
  </conditionalFormatting>
  <conditionalFormatting sqref="D16:D18">
    <cfRule type="cellIs" dxfId="0" priority="27" stopIfTrue="1" operator="lessThanOrEqual">
      <formula>-1</formula>
    </cfRule>
  </conditionalFormatting>
  <conditionalFormatting sqref="D21:D23">
    <cfRule type="cellIs" dxfId="0" priority="25" stopIfTrue="1" operator="lessThanOrEqual">
      <formula>-1</formula>
    </cfRule>
  </conditionalFormatting>
  <conditionalFormatting sqref="D26:D28">
    <cfRule type="cellIs" dxfId="0" priority="23" stopIfTrue="1" operator="lessThanOrEqual">
      <formula>-1</formula>
    </cfRule>
  </conditionalFormatting>
  <conditionalFormatting sqref="D31:D33">
    <cfRule type="cellIs" dxfId="0" priority="21" stopIfTrue="1" operator="lessThanOrEqual">
      <formula>-1</formula>
    </cfRule>
  </conditionalFormatting>
  <conditionalFormatting sqref="D36:D43">
    <cfRule type="cellIs" dxfId="0" priority="19"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00B0F0"/>
  </sheetPr>
  <dimension ref="A1:XFD12"/>
  <sheetViews>
    <sheetView zoomScale="80" zoomScaleNormal="80" workbookViewId="0">
      <selection activeCell="A1" sqref="$A1:$XFD1048576"/>
    </sheetView>
  </sheetViews>
  <sheetFormatPr defaultColWidth="9" defaultRowHeight="13.5"/>
  <cols>
    <col min="1" max="1" width="37.1083333333333" style="513" customWidth="1"/>
    <col min="2" max="2" width="17.6666666666667" style="514" customWidth="1"/>
    <col min="3" max="3" width="19.4416666666667" style="514" customWidth="1"/>
    <col min="4" max="4" width="16.8916666666667" style="513" customWidth="1"/>
    <col min="5" max="5" width="46.1083333333333" style="514" customWidth="1"/>
    <col min="6" max="6" width="9" style="472"/>
    <col min="7" max="7" width="12.1083333333333" style="515" customWidth="1"/>
    <col min="8" max="8" width="10.5583333333333" style="472" customWidth="1"/>
    <col min="9" max="10" width="9" style="472"/>
    <col min="11" max="11" width="13.4416666666667" style="472" customWidth="1"/>
    <col min="12" max="248" width="9" style="472"/>
    <col min="249" max="16383" width="9" style="2"/>
  </cols>
  <sheetData>
    <row r="1" s="472" customFormat="1" ht="35" customHeight="1" spans="1:7">
      <c r="A1" s="477" t="s">
        <v>1211</v>
      </c>
      <c r="B1" s="477"/>
      <c r="C1" s="477"/>
      <c r="D1" s="477"/>
      <c r="E1" s="477"/>
      <c r="G1" s="515"/>
    </row>
    <row r="2" s="472" customFormat="1" ht="17" customHeight="1" spans="1:7">
      <c r="A2" s="516"/>
      <c r="B2" s="516"/>
      <c r="C2" s="516"/>
      <c r="D2" s="517"/>
      <c r="E2" s="518" t="s">
        <v>2</v>
      </c>
      <c r="G2" s="515"/>
    </row>
    <row r="3" s="2" customFormat="1" ht="24.95" customHeight="1" spans="1:7">
      <c r="A3" s="519" t="s">
        <v>4</v>
      </c>
      <c r="B3" s="519" t="s">
        <v>131</v>
      </c>
      <c r="C3" s="519" t="s">
        <v>6</v>
      </c>
      <c r="D3" s="520" t="s">
        <v>1212</v>
      </c>
      <c r="E3" s="521"/>
      <c r="G3" s="522"/>
    </row>
    <row r="4" s="2" customFormat="1" ht="22" customHeight="1" spans="1:7">
      <c r="A4" s="523"/>
      <c r="B4" s="523"/>
      <c r="C4" s="523"/>
      <c r="D4" s="251" t="s">
        <v>1213</v>
      </c>
      <c r="E4" s="251" t="s">
        <v>1214</v>
      </c>
      <c r="G4" s="522"/>
    </row>
    <row r="5" s="472" customFormat="1" ht="28" customHeight="1" spans="1:9">
      <c r="A5" s="524" t="s">
        <v>1198</v>
      </c>
      <c r="B5" s="525">
        <f>SUM(B6:B8)</f>
        <v>1264.63</v>
      </c>
      <c r="C5" s="525">
        <f>SUM(C6:C8)</f>
        <v>1226.6</v>
      </c>
      <c r="D5" s="525">
        <f>SUM(D6:D8)</f>
        <v>-38.03</v>
      </c>
      <c r="E5" s="526">
        <f t="shared" ref="E5:E10" si="0">D5/B5</f>
        <v>-0.03</v>
      </c>
      <c r="G5" s="515"/>
      <c r="H5" s="515"/>
      <c r="I5" s="531"/>
    </row>
    <row r="6" s="472" customFormat="1" ht="27" customHeight="1" spans="1:9">
      <c r="A6" s="230" t="s">
        <v>1215</v>
      </c>
      <c r="B6" s="527">
        <v>25</v>
      </c>
      <c r="C6" s="527">
        <v>64</v>
      </c>
      <c r="D6" s="527">
        <f t="shared" ref="D6:D10" si="1">C6-B6</f>
        <v>39</v>
      </c>
      <c r="E6" s="526">
        <f t="shared" si="0"/>
        <v>1.56</v>
      </c>
      <c r="G6" s="515"/>
      <c r="H6" s="515"/>
      <c r="I6" s="531"/>
    </row>
    <row r="7" s="472" customFormat="1" ht="28" customHeight="1" spans="1:9">
      <c r="A7" s="230" t="s">
        <v>1216</v>
      </c>
      <c r="B7" s="527">
        <v>436.5</v>
      </c>
      <c r="C7" s="527">
        <v>224.57</v>
      </c>
      <c r="D7" s="527">
        <f t="shared" si="1"/>
        <v>-211.93</v>
      </c>
      <c r="E7" s="526">
        <f t="shared" si="0"/>
        <v>-0.49</v>
      </c>
      <c r="G7" s="515"/>
      <c r="H7" s="515"/>
      <c r="I7" s="531"/>
    </row>
    <row r="8" s="472" customFormat="1" ht="30" customHeight="1" spans="1:9">
      <c r="A8" s="230" t="s">
        <v>1217</v>
      </c>
      <c r="B8" s="525">
        <f>SUM(B9:B10)</f>
        <v>803.13</v>
      </c>
      <c r="C8" s="525">
        <f>SUM(C9:C10)</f>
        <v>938.03</v>
      </c>
      <c r="D8" s="525">
        <f>SUM(D9:D10)</f>
        <v>134.9</v>
      </c>
      <c r="E8" s="526">
        <f t="shared" si="0"/>
        <v>0.17</v>
      </c>
      <c r="G8" s="515"/>
      <c r="H8" s="515"/>
      <c r="I8" s="531"/>
    </row>
    <row r="9" s="472" customFormat="1" ht="25" customHeight="1" spans="1:9">
      <c r="A9" s="234" t="s">
        <v>1218</v>
      </c>
      <c r="B9" s="527">
        <v>235.22</v>
      </c>
      <c r="C9" s="527">
        <v>398.3</v>
      </c>
      <c r="D9" s="527">
        <f t="shared" si="1"/>
        <v>163.08</v>
      </c>
      <c r="E9" s="526">
        <f t="shared" si="0"/>
        <v>0.69</v>
      </c>
      <c r="G9" s="515"/>
      <c r="H9" s="515"/>
      <c r="I9" s="531"/>
    </row>
    <row r="10" s="472" customFormat="1" ht="24" customHeight="1" spans="1:9">
      <c r="A10" s="234" t="s">
        <v>1219</v>
      </c>
      <c r="B10" s="527">
        <v>567.91</v>
      </c>
      <c r="C10" s="527">
        <v>539.73</v>
      </c>
      <c r="D10" s="527">
        <f t="shared" si="1"/>
        <v>-28.18</v>
      </c>
      <c r="E10" s="526">
        <f t="shared" si="0"/>
        <v>-0.05</v>
      </c>
      <c r="G10" s="515"/>
      <c r="H10" s="515"/>
      <c r="I10" s="531"/>
    </row>
    <row r="11" s="472" customFormat="1" ht="409" customHeight="1" spans="1:7">
      <c r="A11" s="528" t="s">
        <v>1220</v>
      </c>
      <c r="B11" s="529"/>
      <c r="C11" s="529"/>
      <c r="D11" s="528"/>
      <c r="E11" s="529"/>
      <c r="G11" s="515"/>
    </row>
    <row r="12" s="2" customFormat="1" ht="87" customHeight="1" spans="1:16384">
      <c r="A12" s="530"/>
      <c r="B12" s="530"/>
      <c r="C12" s="530"/>
      <c r="D12" s="530"/>
      <c r="E12" s="530"/>
      <c r="F12" s="472"/>
      <c r="G12" s="515"/>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2"/>
      <c r="BE12" s="472"/>
      <c r="BF12" s="472"/>
      <c r="BG12" s="472"/>
      <c r="BH12" s="472"/>
      <c r="BI12" s="472"/>
      <c r="BJ12" s="472"/>
      <c r="BK12" s="472"/>
      <c r="BL12" s="472"/>
      <c r="BM12" s="472"/>
      <c r="BN12" s="472"/>
      <c r="BO12" s="472"/>
      <c r="BP12" s="472"/>
      <c r="BQ12" s="472"/>
      <c r="BR12" s="472"/>
      <c r="BS12" s="472"/>
      <c r="BT12" s="472"/>
      <c r="BU12" s="472"/>
      <c r="BV12" s="472"/>
      <c r="BW12" s="472"/>
      <c r="BX12" s="472"/>
      <c r="BY12" s="472"/>
      <c r="BZ12" s="472"/>
      <c r="CA12" s="472"/>
      <c r="CB12" s="472"/>
      <c r="CC12" s="472"/>
      <c r="CD12" s="472"/>
      <c r="CE12" s="472"/>
      <c r="CF12" s="472"/>
      <c r="CG12" s="472"/>
      <c r="CH12" s="472"/>
      <c r="CI12" s="472"/>
      <c r="CJ12" s="472"/>
      <c r="CK12" s="472"/>
      <c r="CL12" s="472"/>
      <c r="CM12" s="472"/>
      <c r="CN12" s="472"/>
      <c r="CO12" s="472"/>
      <c r="CP12" s="472"/>
      <c r="CQ12" s="472"/>
      <c r="CR12" s="472"/>
      <c r="CS12" s="472"/>
      <c r="CT12" s="472"/>
      <c r="CU12" s="472"/>
      <c r="CV12" s="472"/>
      <c r="CW12" s="472"/>
      <c r="CX12" s="472"/>
      <c r="CY12" s="472"/>
      <c r="CZ12" s="472"/>
      <c r="DA12" s="472"/>
      <c r="DB12" s="472"/>
      <c r="DC12" s="472"/>
      <c r="DD12" s="472"/>
      <c r="DE12" s="472"/>
      <c r="DF12" s="472"/>
      <c r="DG12" s="472"/>
      <c r="DH12" s="472"/>
      <c r="DI12" s="472"/>
      <c r="DJ12" s="472"/>
      <c r="DK12" s="472"/>
      <c r="DL12" s="472"/>
      <c r="DM12" s="472"/>
      <c r="DN12" s="472"/>
      <c r="DO12" s="472"/>
      <c r="DP12" s="472"/>
      <c r="DQ12" s="472"/>
      <c r="DR12" s="472"/>
      <c r="DS12" s="472"/>
      <c r="DT12" s="472"/>
      <c r="DU12" s="472"/>
      <c r="DV12" s="472"/>
      <c r="DW12" s="472"/>
      <c r="DX12" s="472"/>
      <c r="DY12" s="472"/>
      <c r="DZ12" s="472"/>
      <c r="EA12" s="472"/>
      <c r="EB12" s="472"/>
      <c r="EC12" s="472"/>
      <c r="ED12" s="472"/>
      <c r="EE12" s="472"/>
      <c r="EF12" s="472"/>
      <c r="EG12" s="472"/>
      <c r="EH12" s="472"/>
      <c r="EI12" s="472"/>
      <c r="EJ12" s="472"/>
      <c r="EK12" s="472"/>
      <c r="EL12" s="472"/>
      <c r="EM12" s="472"/>
      <c r="EN12" s="472"/>
      <c r="EO12" s="472"/>
      <c r="EP12" s="472"/>
      <c r="EQ12" s="472"/>
      <c r="ER12" s="472"/>
      <c r="ES12" s="472"/>
      <c r="ET12" s="472"/>
      <c r="EU12" s="472"/>
      <c r="EV12" s="472"/>
      <c r="EW12" s="472"/>
      <c r="EX12" s="472"/>
      <c r="EY12" s="472"/>
      <c r="EZ12" s="472"/>
      <c r="FA12" s="472"/>
      <c r="FB12" s="472"/>
      <c r="FC12" s="472"/>
      <c r="FD12" s="472"/>
      <c r="FE12" s="472"/>
      <c r="FF12" s="472"/>
      <c r="FG12" s="472"/>
      <c r="FH12" s="472"/>
      <c r="FI12" s="472"/>
      <c r="FJ12" s="472"/>
      <c r="FK12" s="472"/>
      <c r="FL12" s="472"/>
      <c r="FM12" s="472"/>
      <c r="FN12" s="472"/>
      <c r="FO12" s="472"/>
      <c r="FP12" s="472"/>
      <c r="FQ12" s="472"/>
      <c r="FR12" s="472"/>
      <c r="FS12" s="472"/>
      <c r="FT12" s="472"/>
      <c r="FU12" s="472"/>
      <c r="FV12" s="472"/>
      <c r="FW12" s="472"/>
      <c r="FX12" s="472"/>
      <c r="FY12" s="472"/>
      <c r="FZ12" s="472"/>
      <c r="GA12" s="472"/>
      <c r="GB12" s="472"/>
      <c r="GC12" s="472"/>
      <c r="GD12" s="472"/>
      <c r="GE12" s="472"/>
      <c r="GF12" s="472"/>
      <c r="GG12" s="472"/>
      <c r="GH12" s="472"/>
      <c r="GI12" s="472"/>
      <c r="GJ12" s="472"/>
      <c r="GK12" s="472"/>
      <c r="GL12" s="472"/>
      <c r="GM12" s="472"/>
      <c r="GN12" s="472"/>
      <c r="GO12" s="472"/>
      <c r="GP12" s="472"/>
      <c r="GQ12" s="472"/>
      <c r="GR12" s="472"/>
      <c r="GS12" s="472"/>
      <c r="GT12" s="472"/>
      <c r="GU12" s="472"/>
      <c r="GV12" s="472"/>
      <c r="GW12" s="472"/>
      <c r="GX12" s="472"/>
      <c r="GY12" s="472"/>
      <c r="GZ12" s="472"/>
      <c r="HA12" s="472"/>
      <c r="HB12" s="472"/>
      <c r="HC12" s="472"/>
      <c r="HD12" s="472"/>
      <c r="HE12" s="472"/>
      <c r="HF12" s="472"/>
      <c r="HG12" s="472"/>
      <c r="HH12" s="472"/>
      <c r="HI12" s="472"/>
      <c r="HJ12" s="472"/>
      <c r="HK12" s="472"/>
      <c r="HL12" s="472"/>
      <c r="HM12" s="472"/>
      <c r="HN12" s="472"/>
      <c r="HO12" s="472"/>
      <c r="HP12" s="472"/>
      <c r="HQ12" s="472"/>
      <c r="HR12" s="472"/>
      <c r="HS12" s="472"/>
      <c r="HT12" s="472"/>
      <c r="HU12" s="472"/>
      <c r="HV12" s="472"/>
      <c r="HW12" s="472"/>
      <c r="HX12" s="472"/>
      <c r="HY12" s="472"/>
      <c r="HZ12" s="472"/>
      <c r="IA12" s="472"/>
      <c r="IB12" s="472"/>
      <c r="IC12" s="472"/>
      <c r="ID12" s="472"/>
      <c r="IE12" s="472"/>
      <c r="IF12" s="472"/>
      <c r="IG12" s="472"/>
      <c r="IH12" s="472"/>
      <c r="II12" s="472"/>
      <c r="IJ12" s="472"/>
      <c r="IK12" s="472"/>
      <c r="IL12" s="472"/>
      <c r="IM12" s="472"/>
      <c r="IN12" s="472"/>
      <c r="XFD12"/>
    </row>
  </sheetData>
  <sheetProtection sheet="1" objects="1"/>
  <mergeCells count="7">
    <mergeCell ref="A1:E1"/>
    <mergeCell ref="D3:E3"/>
    <mergeCell ref="A11:E11"/>
    <mergeCell ref="A12:E12"/>
    <mergeCell ref="A3:A4"/>
    <mergeCell ref="B3:B4"/>
    <mergeCell ref="C3:C4"/>
  </mergeCells>
  <printOptions horizontalCentered="1"/>
  <pageMargins left="0.357638888888889" right="0.35763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3"/>
  <sheetViews>
    <sheetView showGridLines="0" showZeros="0" view="pageBreakPreview" zoomScale="70" zoomScaleNormal="115" workbookViewId="0">
      <selection activeCell="A1" sqref="$A1:$XFD1048576"/>
    </sheetView>
  </sheetViews>
  <sheetFormatPr defaultColWidth="9" defaultRowHeight="14.25" outlineLevelCol="5"/>
  <cols>
    <col min="1" max="1" width="14.4416666666667" style="244" customWidth="1"/>
    <col min="2" max="2" width="73.0083333333333" style="244" customWidth="1"/>
    <col min="3" max="4" width="20.6333333333333" style="244" customWidth="1"/>
    <col min="5" max="5" width="20.6333333333333" style="446" customWidth="1"/>
    <col min="6" max="6" width="3.75" style="242" hidden="1" customWidth="1"/>
    <col min="7" max="16357" width="9" style="242"/>
    <col min="16358" max="16358" width="45.6333333333333" style="242"/>
    <col min="16359" max="16384" width="9" style="242"/>
  </cols>
  <sheetData>
    <row r="1" s="472" customFormat="1" ht="40.5" customHeight="1" spans="1:5">
      <c r="A1" s="477" t="s">
        <v>1221</v>
      </c>
      <c r="B1" s="477"/>
      <c r="C1" s="477"/>
      <c r="D1" s="477"/>
      <c r="E1" s="509"/>
    </row>
    <row r="2" s="444" customFormat="1" ht="20.1" customHeight="1" spans="1:6">
      <c r="A2" s="397"/>
      <c r="B2" s="450"/>
      <c r="C2" s="451"/>
      <c r="D2" s="450"/>
      <c r="E2" s="452" t="s">
        <v>2</v>
      </c>
      <c r="F2" s="453"/>
    </row>
    <row r="3" s="445" customFormat="1" ht="45" customHeight="1" spans="1:6">
      <c r="A3" s="454" t="s">
        <v>3</v>
      </c>
      <c r="B3" s="455" t="s">
        <v>4</v>
      </c>
      <c r="C3" s="264" t="s">
        <v>5</v>
      </c>
      <c r="D3" s="264" t="s">
        <v>6</v>
      </c>
      <c r="E3" s="370" t="s">
        <v>7</v>
      </c>
      <c r="F3" s="456" t="s">
        <v>8</v>
      </c>
    </row>
    <row r="4" s="445" customFormat="1" ht="36" customHeight="1" spans="1:6">
      <c r="A4" s="409" t="s">
        <v>1222</v>
      </c>
      <c r="B4" s="457" t="s">
        <v>1223</v>
      </c>
      <c r="C4" s="458"/>
      <c r="D4" s="458"/>
      <c r="E4" s="459"/>
      <c r="F4" s="460" t="str">
        <f t="shared" ref="F4:F37" si="0">IF(LEN(A4)=7,"是",IF(B4&lt;&gt;"",IF(SUM(C4:D4)&lt;&gt;0,"是","否"),"是"))</f>
        <v>是</v>
      </c>
    </row>
    <row r="5" ht="18" customHeight="1" spans="1:6">
      <c r="A5" s="409" t="s">
        <v>1224</v>
      </c>
      <c r="B5" s="457" t="s">
        <v>1225</v>
      </c>
      <c r="C5" s="458"/>
      <c r="D5" s="458"/>
      <c r="E5" s="459"/>
      <c r="F5" s="460" t="str">
        <f t="shared" si="0"/>
        <v>是</v>
      </c>
    </row>
    <row r="6" ht="18" customHeight="1" spans="1:6">
      <c r="A6" s="409" t="s">
        <v>1226</v>
      </c>
      <c r="B6" s="457" t="s">
        <v>1227</v>
      </c>
      <c r="C6" s="458"/>
      <c r="D6" s="458"/>
      <c r="E6" s="459"/>
      <c r="F6" s="460" t="str">
        <f t="shared" si="0"/>
        <v>是</v>
      </c>
    </row>
    <row r="7" ht="18" customHeight="1" spans="1:6">
      <c r="A7" s="409" t="s">
        <v>1228</v>
      </c>
      <c r="B7" s="457" t="s">
        <v>1229</v>
      </c>
      <c r="C7" s="458"/>
      <c r="D7" s="458"/>
      <c r="E7" s="459"/>
      <c r="F7" s="460" t="str">
        <f t="shared" si="0"/>
        <v>是</v>
      </c>
    </row>
    <row r="8" ht="18" customHeight="1" spans="1:6">
      <c r="A8" s="409" t="s">
        <v>1230</v>
      </c>
      <c r="B8" s="457" t="s">
        <v>1231</v>
      </c>
      <c r="C8" s="458"/>
      <c r="D8" s="458"/>
      <c r="E8" s="459"/>
      <c r="F8" s="460" t="str">
        <f t="shared" si="0"/>
        <v>是</v>
      </c>
    </row>
    <row r="9" ht="18" customHeight="1" spans="1:6">
      <c r="A9" s="409" t="s">
        <v>1232</v>
      </c>
      <c r="B9" s="457" t="s">
        <v>1233</v>
      </c>
      <c r="C9" s="458"/>
      <c r="D9" s="458"/>
      <c r="E9" s="459"/>
      <c r="F9" s="460" t="str">
        <f t="shared" si="0"/>
        <v>是</v>
      </c>
    </row>
    <row r="10" ht="18" customHeight="1" spans="1:6">
      <c r="A10" s="409" t="s">
        <v>1234</v>
      </c>
      <c r="B10" s="457" t="s">
        <v>1235</v>
      </c>
      <c r="C10" s="458">
        <f>SUM(C11:C15)</f>
        <v>9123</v>
      </c>
      <c r="D10" s="458">
        <f>SUM(D11:D15)</f>
        <v>49000</v>
      </c>
      <c r="E10" s="459">
        <f t="shared" ref="E10:E15" si="1">(D10-C10)/C10</f>
        <v>4.37</v>
      </c>
      <c r="F10" s="460" t="str">
        <f t="shared" si="0"/>
        <v>是</v>
      </c>
    </row>
    <row r="11" ht="18" customHeight="1" spans="1:6">
      <c r="A11" s="409" t="s">
        <v>1236</v>
      </c>
      <c r="B11" s="414" t="s">
        <v>1237</v>
      </c>
      <c r="C11" s="415">
        <v>9122</v>
      </c>
      <c r="D11" s="415">
        <v>44115</v>
      </c>
      <c r="E11" s="481">
        <f t="shared" si="1"/>
        <v>3.84</v>
      </c>
      <c r="F11" s="460" t="str">
        <f t="shared" si="0"/>
        <v>是</v>
      </c>
    </row>
    <row r="12" ht="22" customHeight="1" spans="1:6">
      <c r="A12" s="409" t="s">
        <v>1238</v>
      </c>
      <c r="B12" s="414" t="s">
        <v>1239</v>
      </c>
      <c r="C12" s="415">
        <v>952</v>
      </c>
      <c r="D12" s="415">
        <v>4830</v>
      </c>
      <c r="E12" s="481">
        <f t="shared" si="1"/>
        <v>4.07</v>
      </c>
      <c r="F12" s="460" t="str">
        <f t="shared" si="0"/>
        <v>是</v>
      </c>
    </row>
    <row r="13" ht="16" customHeight="1" spans="1:6">
      <c r="A13" s="409" t="s">
        <v>1240</v>
      </c>
      <c r="B13" s="414" t="s">
        <v>1241</v>
      </c>
      <c r="C13" s="415">
        <v>479</v>
      </c>
      <c r="D13" s="415"/>
      <c r="E13" s="481">
        <f t="shared" si="1"/>
        <v>-1</v>
      </c>
      <c r="F13" s="460" t="str">
        <f t="shared" si="0"/>
        <v>是</v>
      </c>
    </row>
    <row r="14" ht="24" customHeight="1" spans="1:6">
      <c r="A14" s="409" t="s">
        <v>1242</v>
      </c>
      <c r="B14" s="414" t="s">
        <v>1243</v>
      </c>
      <c r="C14" s="415">
        <v>-1447</v>
      </c>
      <c r="D14" s="415"/>
      <c r="E14" s="481">
        <f t="shared" si="1"/>
        <v>-1</v>
      </c>
      <c r="F14" s="460" t="str">
        <f t="shared" si="0"/>
        <v>是</v>
      </c>
    </row>
    <row r="15" ht="22" customHeight="1" spans="1:6">
      <c r="A15" s="409" t="s">
        <v>1244</v>
      </c>
      <c r="B15" s="414" t="s">
        <v>1245</v>
      </c>
      <c r="C15" s="415">
        <v>17</v>
      </c>
      <c r="D15" s="415">
        <v>55</v>
      </c>
      <c r="E15" s="481">
        <f t="shared" si="1"/>
        <v>2.24</v>
      </c>
      <c r="F15" s="460" t="str">
        <f t="shared" si="0"/>
        <v>是</v>
      </c>
    </row>
    <row r="16" ht="18" customHeight="1" spans="1:6">
      <c r="A16" s="461" t="s">
        <v>1246</v>
      </c>
      <c r="B16" s="254" t="s">
        <v>1247</v>
      </c>
      <c r="C16" s="458"/>
      <c r="D16" s="458"/>
      <c r="E16" s="459"/>
      <c r="F16" s="460" t="str">
        <f t="shared" si="0"/>
        <v>是</v>
      </c>
    </row>
    <row r="17" ht="18" customHeight="1" spans="1:6">
      <c r="A17" s="461" t="s">
        <v>1248</v>
      </c>
      <c r="B17" s="254" t="s">
        <v>1249</v>
      </c>
      <c r="C17" s="458"/>
      <c r="D17" s="458"/>
      <c r="E17" s="459"/>
      <c r="F17" s="460" t="str">
        <f t="shared" si="0"/>
        <v>是</v>
      </c>
    </row>
    <row r="18" ht="19" customHeight="1" spans="1:6">
      <c r="A18" s="461" t="s">
        <v>1250</v>
      </c>
      <c r="B18" s="270" t="s">
        <v>1251</v>
      </c>
      <c r="C18" s="415"/>
      <c r="D18" s="415"/>
      <c r="E18" s="353"/>
      <c r="F18" s="460" t="str">
        <f t="shared" si="0"/>
        <v>否</v>
      </c>
    </row>
    <row r="19" ht="18" customHeight="1" spans="1:6">
      <c r="A19" s="461" t="s">
        <v>1252</v>
      </c>
      <c r="B19" s="270" t="s">
        <v>1253</v>
      </c>
      <c r="C19" s="415"/>
      <c r="D19" s="415"/>
      <c r="E19" s="353"/>
      <c r="F19" s="460" t="str">
        <f t="shared" si="0"/>
        <v>否</v>
      </c>
    </row>
    <row r="20" ht="18" customHeight="1" spans="1:6">
      <c r="A20" s="461" t="s">
        <v>1254</v>
      </c>
      <c r="B20" s="254" t="s">
        <v>1255</v>
      </c>
      <c r="C20" s="458"/>
      <c r="D20" s="458"/>
      <c r="E20" s="459"/>
      <c r="F20" s="460" t="str">
        <f t="shared" si="0"/>
        <v>是</v>
      </c>
    </row>
    <row r="21" ht="18" customHeight="1" spans="1:6">
      <c r="A21" s="461" t="s">
        <v>1256</v>
      </c>
      <c r="B21" s="254" t="s">
        <v>1257</v>
      </c>
      <c r="C21" s="458"/>
      <c r="D21" s="458"/>
      <c r="E21" s="459"/>
      <c r="F21" s="460" t="str">
        <f t="shared" si="0"/>
        <v>是</v>
      </c>
    </row>
    <row r="22" ht="18" customHeight="1" spans="1:6">
      <c r="A22" s="461" t="s">
        <v>1258</v>
      </c>
      <c r="B22" s="254" t="s">
        <v>1259</v>
      </c>
      <c r="C22" s="458"/>
      <c r="D22" s="458"/>
      <c r="E22" s="459"/>
      <c r="F22" s="460" t="str">
        <f t="shared" si="0"/>
        <v>是</v>
      </c>
    </row>
    <row r="23" ht="19" customHeight="1" spans="1:6">
      <c r="A23" s="409" t="s">
        <v>1260</v>
      </c>
      <c r="B23" s="457" t="s">
        <v>1261</v>
      </c>
      <c r="C23" s="458"/>
      <c r="D23" s="458"/>
      <c r="E23" s="459"/>
      <c r="F23" s="460" t="str">
        <f t="shared" si="0"/>
        <v>是</v>
      </c>
    </row>
    <row r="24" ht="28" customHeight="1" spans="1:6">
      <c r="A24" s="409" t="s">
        <v>1262</v>
      </c>
      <c r="B24" s="457" t="s">
        <v>1263</v>
      </c>
      <c r="C24" s="458">
        <v>579</v>
      </c>
      <c r="D24" s="458">
        <v>500</v>
      </c>
      <c r="E24" s="459">
        <f>(D24-C24)/C24</f>
        <v>-0.14</v>
      </c>
      <c r="F24" s="460" t="str">
        <f t="shared" si="0"/>
        <v>是</v>
      </c>
    </row>
    <row r="25" ht="18" customHeight="1" spans="1:6">
      <c r="A25" s="409" t="s">
        <v>1264</v>
      </c>
      <c r="B25" s="457" t="s">
        <v>1265</v>
      </c>
      <c r="C25" s="458"/>
      <c r="D25" s="458"/>
      <c r="E25" s="459"/>
      <c r="F25" s="460" t="str">
        <f t="shared" si="0"/>
        <v>是</v>
      </c>
    </row>
    <row r="26" ht="25" customHeight="1" spans="1:6">
      <c r="A26" s="409" t="s">
        <v>1266</v>
      </c>
      <c r="B26" s="457" t="s">
        <v>1267</v>
      </c>
      <c r="C26" s="458"/>
      <c r="D26" s="458"/>
      <c r="E26" s="459"/>
      <c r="F26" s="460" t="str">
        <f t="shared" si="0"/>
        <v>是</v>
      </c>
    </row>
    <row r="27" ht="21" customHeight="1" spans="1:6">
      <c r="A27" s="409" t="s">
        <v>1268</v>
      </c>
      <c r="B27" s="457" t="s">
        <v>1269</v>
      </c>
      <c r="C27" s="458">
        <f>SUBTOTAL(9,C28:C29)</f>
        <v>6500</v>
      </c>
      <c r="D27" s="458">
        <f>SUBTOTAL(9,D28:D29)</f>
        <v>19253</v>
      </c>
      <c r="E27" s="459">
        <f>(D27-C27)/C27</f>
        <v>1.96</v>
      </c>
      <c r="F27" s="460" t="str">
        <f t="shared" si="0"/>
        <v>是</v>
      </c>
    </row>
    <row r="28" s="507" customFormat="1" ht="21" customHeight="1" spans="1:6">
      <c r="A28" s="409">
        <v>1031006</v>
      </c>
      <c r="B28" s="414" t="s">
        <v>1270</v>
      </c>
      <c r="C28" s="415">
        <v>267</v>
      </c>
      <c r="D28" s="415">
        <v>4528</v>
      </c>
      <c r="E28" s="481">
        <f>(D28-C28)/C28</f>
        <v>15.96</v>
      </c>
      <c r="F28" s="460"/>
    </row>
    <row r="29" s="507" customFormat="1" ht="21" customHeight="1" spans="1:6">
      <c r="A29" s="409">
        <v>1031099</v>
      </c>
      <c r="B29" s="414" t="s">
        <v>1271</v>
      </c>
      <c r="C29" s="415">
        <v>6233</v>
      </c>
      <c r="D29" s="415">
        <v>14725</v>
      </c>
      <c r="E29" s="481">
        <f>(D29-C29)/C29</f>
        <v>1.36</v>
      </c>
      <c r="F29" s="460"/>
    </row>
    <row r="30" ht="31" customHeight="1" spans="1:6">
      <c r="A30" s="431"/>
      <c r="B30" s="462" t="s">
        <v>1272</v>
      </c>
      <c r="C30" s="458">
        <f>C4+C5+C6+C7+C8+C9+C10+C16+C17+C20+C21+C22+C23+C24+C25+C26+C27</f>
        <v>16202</v>
      </c>
      <c r="D30" s="458">
        <f>D4+D5+D6+D7+D8+D9+D10+D16+D17+D20+D21+D22+D23+D24+D25+D26+D27</f>
        <v>68753</v>
      </c>
      <c r="E30" s="459">
        <f>(D30-C30)/C30</f>
        <v>3.24</v>
      </c>
      <c r="F30" s="460" t="str">
        <f t="shared" ref="F30:F37" si="2">IF(LEN(A30)=7,"是",IF(B30&lt;&gt;"",IF(SUM(C30:D30)&lt;&gt;0,"是","否"),"是"))</f>
        <v>是</v>
      </c>
    </row>
    <row r="31" ht="25" customHeight="1" spans="1:6">
      <c r="A31" s="463">
        <v>105</v>
      </c>
      <c r="B31" s="464" t="s">
        <v>1273</v>
      </c>
      <c r="C31" s="496"/>
      <c r="D31" s="496"/>
      <c r="E31" s="459"/>
      <c r="F31" s="460" t="str">
        <f t="shared" si="2"/>
        <v>否</v>
      </c>
    </row>
    <row r="32" ht="24" customHeight="1" spans="1:6">
      <c r="A32" s="463">
        <v>110</v>
      </c>
      <c r="B32" s="464" t="s">
        <v>61</v>
      </c>
      <c r="C32" s="496">
        <f>C33+C36+C37+C38</f>
        <v>145277</v>
      </c>
      <c r="D32" s="496">
        <f>D33+D36+D37+D38</f>
        <v>38880</v>
      </c>
      <c r="E32" s="459">
        <f>(D32-C32)/C32</f>
        <v>-0.73</v>
      </c>
      <c r="F32" s="460" t="str">
        <f t="shared" si="2"/>
        <v>是</v>
      </c>
    </row>
    <row r="33" ht="22" customHeight="1" spans="1:6">
      <c r="A33" s="463">
        <v>11004</v>
      </c>
      <c r="B33" s="464" t="s">
        <v>1274</v>
      </c>
      <c r="C33" s="496">
        <f>C34+C35</f>
        <v>6432</v>
      </c>
      <c r="D33" s="496">
        <f>D34+D35</f>
        <v>33</v>
      </c>
      <c r="E33" s="459">
        <f>(D33-C33)/C33</f>
        <v>-0.99</v>
      </c>
      <c r="F33" s="460" t="str">
        <f t="shared" si="2"/>
        <v>是</v>
      </c>
    </row>
    <row r="34" s="507" customFormat="1" ht="18" customHeight="1" spans="1:6">
      <c r="A34" s="465">
        <v>1100402</v>
      </c>
      <c r="B34" s="466" t="s">
        <v>1275</v>
      </c>
      <c r="C34" s="489">
        <v>6432</v>
      </c>
      <c r="D34" s="489">
        <v>33</v>
      </c>
      <c r="E34" s="481">
        <f>(D34-C34)/C34</f>
        <v>-0.99</v>
      </c>
      <c r="F34" s="460" t="str">
        <f t="shared" si="2"/>
        <v>是</v>
      </c>
    </row>
    <row r="35" s="507" customFormat="1" ht="18" customHeight="1" spans="1:6">
      <c r="A35" s="465">
        <v>1100403</v>
      </c>
      <c r="B35" s="466" t="s">
        <v>1276</v>
      </c>
      <c r="C35" s="489"/>
      <c r="D35" s="489"/>
      <c r="E35" s="481"/>
      <c r="F35" s="460" t="str">
        <f t="shared" si="2"/>
        <v>是</v>
      </c>
    </row>
    <row r="36" s="508" customFormat="1" ht="21" customHeight="1" spans="1:6">
      <c r="A36" s="463">
        <v>11008</v>
      </c>
      <c r="B36" s="510" t="s">
        <v>64</v>
      </c>
      <c r="C36" s="496">
        <v>16922</v>
      </c>
      <c r="D36" s="496">
        <v>19947</v>
      </c>
      <c r="E36" s="459">
        <f>(D36-C36)/C36</f>
        <v>0.18</v>
      </c>
      <c r="F36" s="511" t="str">
        <f t="shared" si="2"/>
        <v>是</v>
      </c>
    </row>
    <row r="37" s="508" customFormat="1" ht="27" customHeight="1" spans="1:6">
      <c r="A37" s="463">
        <v>11009</v>
      </c>
      <c r="B37" s="510" t="s">
        <v>65</v>
      </c>
      <c r="C37" s="496">
        <v>123</v>
      </c>
      <c r="D37" s="496">
        <v>200</v>
      </c>
      <c r="E37" s="459">
        <f>(D37-C37)/C37</f>
        <v>0.63</v>
      </c>
      <c r="F37" s="511" t="str">
        <f t="shared" si="2"/>
        <v>是</v>
      </c>
    </row>
    <row r="38" s="508" customFormat="1" ht="27" customHeight="1" spans="1:6">
      <c r="A38" s="463">
        <v>11011</v>
      </c>
      <c r="B38" s="510" t="s">
        <v>1277</v>
      </c>
      <c r="C38" s="496">
        <v>121800</v>
      </c>
      <c r="D38" s="496">
        <v>18700</v>
      </c>
      <c r="E38" s="459">
        <f>(D38-C38)/C38</f>
        <v>-0.85</v>
      </c>
      <c r="F38" s="511"/>
    </row>
    <row r="39" ht="27" customHeight="1" spans="1:6">
      <c r="A39" s="465"/>
      <c r="B39" s="466" t="s">
        <v>1278</v>
      </c>
      <c r="C39" s="489"/>
      <c r="D39" s="489">
        <v>18700</v>
      </c>
      <c r="E39" s="459"/>
      <c r="F39" s="460"/>
    </row>
    <row r="40" ht="23" customHeight="1" spans="1:6">
      <c r="A40" s="470"/>
      <c r="B40" s="471" t="s">
        <v>69</v>
      </c>
      <c r="C40" s="496">
        <f>C30+C31+C32</f>
        <v>161479</v>
      </c>
      <c r="D40" s="496">
        <f>D30+D31+D32</f>
        <v>107633</v>
      </c>
      <c r="E40" s="459">
        <f>(D40-C40)/C40</f>
        <v>-0.33</v>
      </c>
      <c r="F40" s="460" t="str">
        <f>IF(LEN(A40)=7,"是",IF(B40&lt;&gt;"",IF(SUM(C40:D40)&lt;&gt;0,"是","否"),"是"))</f>
        <v>是</v>
      </c>
    </row>
    <row r="41" spans="3:4">
      <c r="C41" s="512"/>
      <c r="D41" s="512"/>
    </row>
    <row r="43" spans="3:4">
      <c r="C43" s="512"/>
      <c r="D43" s="512"/>
    </row>
    <row r="45" spans="3:4">
      <c r="C45" s="512"/>
      <c r="D45" s="512"/>
    </row>
    <row r="46" spans="3:4">
      <c r="C46" s="512"/>
      <c r="D46" s="512"/>
    </row>
    <row r="48" spans="3:4">
      <c r="C48" s="512"/>
      <c r="D48" s="512"/>
    </row>
    <row r="49" spans="3:4">
      <c r="C49" s="512"/>
      <c r="D49" s="512"/>
    </row>
    <row r="50" spans="3:4">
      <c r="C50" s="512"/>
      <c r="D50" s="512"/>
    </row>
    <row r="51" spans="3:4">
      <c r="C51" s="512"/>
      <c r="D51" s="512"/>
    </row>
    <row r="53" spans="3:4">
      <c r="C53" s="512"/>
      <c r="D53" s="512"/>
    </row>
  </sheetData>
  <sheetProtection sheet="1" objects="1"/>
  <mergeCells count="1">
    <mergeCell ref="A1:E1"/>
  </mergeCells>
  <conditionalFormatting sqref="B31">
    <cfRule type="expression" dxfId="1" priority="11" stopIfTrue="1">
      <formula>"len($A:$A)=3"</formula>
    </cfRule>
  </conditionalFormatting>
  <conditionalFormatting sqref="B33">
    <cfRule type="expression" dxfId="1" priority="2" stopIfTrue="1">
      <formula>"len($A:$A)=3"</formula>
    </cfRule>
  </conditionalFormatting>
  <conditionalFormatting sqref="B35">
    <cfRule type="expression" dxfId="1" priority="1" stopIfTrue="1">
      <formula>"len($A:$A)=3"</formula>
    </cfRule>
  </conditionalFormatting>
  <conditionalFormatting sqref="C31:C36 D32:D35">
    <cfRule type="expression" dxfId="1" priority="10" stopIfTrue="1">
      <formula>"len($A:$A)=3"</formula>
    </cfRule>
  </conditionalFormatting>
  <conditionalFormatting sqref="D31 D34:D36">
    <cfRule type="expression" dxfId="1" priority="7" stopIfTrue="1">
      <formula>"len($A:$A)=3"</formula>
    </cfRule>
  </conditionalFormatting>
  <conditionalFormatting sqref="B32 B34">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35</vt:i4>
      </vt:variant>
    </vt:vector>
  </HeadingPairs>
  <TitlesOfParts>
    <vt:vector size="35" baseType="lpstr">
      <vt:lpstr>1-1云南省德宏州盈江县一般公共预算收入情况表</vt:lpstr>
      <vt:lpstr>1-2云南省德宏州盈江县一般公共预算支出情况表</vt:lpstr>
      <vt:lpstr>1-3云南省德宏州盈江县县本级一般公共预算收入情况表</vt:lpstr>
      <vt:lpstr>1-4德宏州盈江县县本级一般公共预算支出情况表（公开到项级）</vt:lpstr>
      <vt:lpstr>1-5德宏州盈江县本级一般公共预算基本支出情况表（公开到款级）</vt:lpstr>
      <vt:lpstr>1-6盈江县本级一般公共预算支出表（州（市）对下转移支付项目）</vt:lpstr>
      <vt:lpstr>1-7云南省德宏州盈江县分地区税收返还和转移支付预算表</vt:lpstr>
      <vt:lpstr>1-8云南省德宏州盈江县本级“三公”经费预算财政拨款情况统计表</vt:lpstr>
      <vt:lpstr>2-1云南省德宏州盈江县政府性基金预算收入情况表</vt:lpstr>
      <vt:lpstr>2-2云南省盈江县政府性基金预算支出情况表</vt:lpstr>
      <vt:lpstr>2-3盈江县县本级政府性基金预算收入情况表</vt:lpstr>
      <vt:lpstr>2-4盈江县本级政府性基金预算支出情况表（公开到项级）</vt:lpstr>
      <vt:lpstr>2-5盈江县本级政府性基金支出表（州（市）对下转移支付）</vt:lpstr>
      <vt:lpstr>3-1云南省德宏州盈江县国有资本经营收入预算情况表</vt:lpstr>
      <vt:lpstr>3-2云南省德宏州盈江县国有资本经营支出预算情况表</vt:lpstr>
      <vt:lpstr>3-3云南省德宏州盈江县本级国有资本经营收入预算情况表</vt:lpstr>
      <vt:lpstr>3-4云南省盈江县本级国有资本经营支出预算情况表（公开到项级）</vt:lpstr>
      <vt:lpstr>3-5 盈江县本级国有资本经营预算转移支付表 （分地区）</vt:lpstr>
      <vt:lpstr>3-6 盈江县本级国有资本经营预算转移支付表（分项目）</vt:lpstr>
      <vt:lpstr>4-1云南省德宏州盈江县社会保险基金收入预算情况表</vt:lpstr>
      <vt:lpstr>4-2云南省德宏州盈江县社会保险基金支出预算情况表</vt:lpstr>
      <vt:lpstr>4-3云南省德宏州盈江县县本级社会保险基金收入预算情况表</vt:lpstr>
      <vt:lpstr>4-4云南省德宏州盈江县县本级社会保险基金支出预算情况表</vt:lpstr>
      <vt:lpstr>5-1  盈江县 2024年地方政府债务限额及余额预算情况表</vt:lpstr>
      <vt:lpstr>5-1- 1  2023年地方政府一般债务限额及余额预算情况表</vt:lpstr>
      <vt:lpstr>5-1- 2  2024年地方政府专项债务限额及余额预算情况表</vt:lpstr>
      <vt:lpstr>5-2 盈江县 2024年地方政府一般债务余额情况表</vt:lpstr>
      <vt:lpstr>5-3 云南省盈江县本级2024年地方政府一般债务余额情况表</vt:lpstr>
      <vt:lpstr>5-4云南省德宏州盈江县2024年地方政府专项债务余额情况表</vt:lpstr>
      <vt:lpstr>5-5 本级2024年地方政府专项债务余额情况表（本级）</vt:lpstr>
      <vt:lpstr>5-6 云南省德宏州盈江县地方政府债券发行及还本付息情况表</vt:lpstr>
      <vt:lpstr>5-7 2025年政府专项债务限额和余额情况表</vt:lpstr>
      <vt:lpstr>5-8 云南省盈江县2025年年初新增地方政府债券资金安排表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2025-10-29T09:47:37Z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9C58D862A8A9409A8F3B2B0C9FB93965_12</vt:lpwstr>
  </property>
  <property fmtid="{D5CDD505-2E9C-101B-9397-08002B2CF9AE}" pid="4" name="KSOReadingLayout">
    <vt:bool>true</vt:bool>
  </property>
</Properties>
</file>